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  <sheet name="Backup" sheetId="2" r:id="rId2"/>
  </sheets>
  <definedNames>
    <definedName name="_xlnm.Print_Area" localSheetId="0">'Fiscal Note'!$A$1:$G$47</definedName>
  </definedNames>
  <calcPr fullCalcOnLoad="1"/>
</workbook>
</file>

<file path=xl/comments2.xml><?xml version="1.0" encoding="utf-8"?>
<comments xmlns="http://schemas.openxmlformats.org/spreadsheetml/2006/main">
  <authors>
    <author>Kaiser, Geoff</author>
  </authors>
  <commentList>
    <comment ref="B2" authorId="0">
      <text>
        <r>
          <rPr>
            <b/>
            <sz val="9"/>
            <rFont val="Tahoma"/>
            <family val="2"/>
          </rPr>
          <t>Kaiser, Geoff:</t>
        </r>
        <r>
          <rPr>
            <sz val="9"/>
            <rFont val="Tahoma"/>
            <family val="2"/>
          </rPr>
          <t xml:space="preserve">
For this agreement, 170K starting in March 21 and ongoing.
Not including service under existing agreement funded through March 21.</t>
        </r>
      </text>
    </comment>
    <comment ref="A3" authorId="0">
      <text>
        <r>
          <rPr>
            <b/>
            <sz val="9"/>
            <rFont val="Tahoma"/>
            <family val="2"/>
          </rPr>
          <t>Kaiser, Geoff:</t>
        </r>
        <r>
          <rPr>
            <sz val="9"/>
            <rFont val="Tahoma"/>
            <family val="2"/>
          </rPr>
          <t xml:space="preserve">
From Council Adopted financial model.</t>
        </r>
      </text>
    </comment>
    <comment ref="A6" authorId="0">
      <text>
        <r>
          <rPr>
            <b/>
            <sz val="9"/>
            <rFont val="Tahoma"/>
            <family val="2"/>
          </rPr>
          <t>Kaiser, Geoff:</t>
        </r>
        <r>
          <rPr>
            <sz val="9"/>
            <rFont val="Tahoma"/>
            <family val="2"/>
          </rPr>
          <t xml:space="preserve">
From Council Adopted financial model</t>
        </r>
      </text>
    </comment>
  </commentList>
</comments>
</file>

<file path=xl/sharedStrings.xml><?xml version="1.0" encoding="utf-8"?>
<sst xmlns="http://schemas.openxmlformats.org/spreadsheetml/2006/main" count="76" uniqueCount="56">
  <si>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</si>
  <si>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</si>
  <si>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</si>
  <si>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</si>
  <si>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</si>
  <si>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</si>
  <si>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</si>
  <si>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</si>
  <si>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</si>
  <si>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</si>
  <si>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</si>
  <si>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</si>
  <si>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</si>
  <si>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</si>
  <si>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</si>
  <si>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</si>
  <si>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</si>
  <si>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</si>
  <si>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2021/2022</t>
  </si>
  <si>
    <t>2023/2024</t>
  </si>
  <si>
    <t>2021/2022 FISCAL NOTE</t>
  </si>
  <si>
    <t>2025/2026</t>
  </si>
  <si>
    <t>Metro will consider requesting associated supplemental budget authority as part of a regular Omnibus request.</t>
  </si>
  <si>
    <r>
      <t xml:space="preserve">Does this legislation require a budget supplemental? </t>
    </r>
    <r>
      <rPr>
        <sz val="10.5"/>
        <rFont val="Univers"/>
        <family val="2"/>
      </rPr>
      <t>Not at this time.</t>
    </r>
  </si>
  <si>
    <t># of Service Hours Assumed</t>
  </si>
  <si>
    <t>Operating Cost Per Hour</t>
  </si>
  <si>
    <t>Farebox Recovery Ratio</t>
  </si>
  <si>
    <t>Total Operating Expense</t>
  </si>
  <si>
    <t>Total Farebox Revenue</t>
  </si>
  <si>
    <t>Reimbursement from Seattle</t>
  </si>
  <si>
    <t>Summary Categories</t>
  </si>
  <si>
    <t>% of 2019 Total</t>
  </si>
  <si>
    <t>Personnel</t>
  </si>
  <si>
    <t>Services</t>
  </si>
  <si>
    <t>Supplies, Equipment and Parts</t>
  </si>
  <si>
    <t>Facilities Maint</t>
  </si>
  <si>
    <t>Misc Other</t>
  </si>
  <si>
    <t>Total</t>
  </si>
  <si>
    <t>Public Transportation Operating Fund</t>
  </si>
  <si>
    <t>City of Seattle</t>
  </si>
  <si>
    <t>Transit</t>
  </si>
  <si>
    <t>Fare Revenue</t>
  </si>
  <si>
    <t>Expense and revenue projections based on operational expectations and finanical plan for 2021-2022 Council Adopted Budget.</t>
  </si>
  <si>
    <t>This fiscal note only includes expense and revenue associated with Seattle Transportation Benefit District funded service.</t>
  </si>
  <si>
    <t>It does not include financials for any other service agreements KCM may have with Seattle.</t>
  </si>
  <si>
    <t>Note Prepared By:  Geoff Kaiser</t>
  </si>
  <si>
    <t>Date Prepared: 12/4/20</t>
  </si>
  <si>
    <t>Affected Agency and/or Agencies: Metro Transit</t>
  </si>
  <si>
    <t>Funding for the provision of transit service operations and maintenance on behalf of City of Seattle.</t>
  </si>
  <si>
    <t>This fiscal note assumes 170K hours starting in spring 2021 through 2026.</t>
  </si>
  <si>
    <t>Financial impact of fleet is not included in this fiscal note, because there is no ongoing actual expense.</t>
  </si>
  <si>
    <t>Fleet reimbursement is used to cover past purchases and plan for future purchases.</t>
  </si>
  <si>
    <t>Seattle is required to reimburse KCM for fleet usage based on the average annual amortized value of existing fleet used for Seattle service.</t>
  </si>
  <si>
    <t>Title: Transit Service Funding Agreement by and between King County and the City of Seattle</t>
  </si>
  <si>
    <t>Note Reviewed By:   Shelley De Wys</t>
  </si>
  <si>
    <t>Date Reviewed:  1/20/21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</si>
</sst>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.0_);[Red]\(&quot;$&quot;#,##0.0\)"/>
    <numFmt numFmtId="169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9" fontId="0" fillId="0" borderId="0" xfId="57" applyNumberFormat="1" applyFont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20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53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47</v>
      </c>
      <c r="B5" s="13"/>
      <c r="C5" s="13"/>
      <c r="D5" s="13"/>
      <c r="E5" s="13"/>
      <c r="F5" s="13"/>
      <c r="G5" s="14"/>
    </row>
    <row r="6" spans="1:7" ht="18" customHeight="1">
      <c r="A6" s="12" t="s">
        <v>45</v>
      </c>
      <c r="B6" s="13"/>
      <c r="C6" s="13"/>
      <c r="D6" s="13"/>
      <c r="E6" s="13"/>
      <c r="F6" s="13"/>
      <c r="G6" s="14"/>
    </row>
    <row r="7" spans="1:7" ht="18" customHeight="1">
      <c r="A7" s="12" t="s">
        <v>46</v>
      </c>
      <c r="B7" s="13"/>
      <c r="C7" s="13"/>
      <c r="D7" s="13"/>
      <c r="E7" s="13"/>
      <c r="F7" s="13"/>
      <c r="G7" s="14"/>
    </row>
    <row r="8" spans="1:7" ht="18" customHeight="1">
      <c r="A8" s="12" t="s">
        <v>54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55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81" t="s">
        <v>48</v>
      </c>
      <c r="B12" s="82"/>
      <c r="C12" s="82"/>
      <c r="D12" s="82"/>
      <c r="E12" s="82"/>
      <c r="F12" s="82"/>
      <c r="G12" s="83"/>
      <c r="I12" s="53"/>
    </row>
    <row r="13" spans="1:7" ht="35.2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8.5">
      <c r="A16" s="30" t="s">
        <v>9</v>
      </c>
      <c r="B16" s="31"/>
      <c r="C16" s="49" t="s">
        <v>5</v>
      </c>
      <c r="D16" s="49" t="s">
        <v>6</v>
      </c>
      <c r="E16" s="50" t="s">
        <v>18</v>
      </c>
      <c r="F16" s="55" t="s">
        <v>19</v>
      </c>
      <c r="G16" s="55" t="s">
        <v>21</v>
      </c>
      <c r="I16" s="52"/>
    </row>
    <row r="17" spans="1:7" ht="18" customHeight="1">
      <c r="A17" s="33" t="s">
        <v>38</v>
      </c>
      <c r="B17" s="19"/>
      <c r="C17" s="56">
        <v>4641</v>
      </c>
      <c r="D17" s="56" t="s">
        <v>39</v>
      </c>
      <c r="E17" s="20">
        <f>Backup!I9</f>
        <v>48128663.587431684</v>
      </c>
      <c r="F17" s="20">
        <f>Backup!J9</f>
        <v>54267033.597162455</v>
      </c>
      <c r="G17" s="64">
        <f>Backup!K9</f>
        <v>58608572.24126464</v>
      </c>
    </row>
    <row r="18" spans="1:7" ht="18" customHeight="1">
      <c r="A18" s="33" t="s">
        <v>38</v>
      </c>
      <c r="B18" s="19"/>
      <c r="C18" s="56">
        <v>4641</v>
      </c>
      <c r="D18" s="56" t="s">
        <v>41</v>
      </c>
      <c r="E18" s="20">
        <f>Backup!I7</f>
        <v>7177172.952954682</v>
      </c>
      <c r="F18" s="20">
        <f>Backup!J7</f>
        <v>11848634.311666956</v>
      </c>
      <c r="G18" s="64">
        <f>Backup!K7</f>
        <v>13747022.861318268</v>
      </c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55305836.540386364</v>
      </c>
      <c r="F21" s="48">
        <f>SUM(F17:F20)</f>
        <v>66115667.90882941</v>
      </c>
      <c r="G21" s="63">
        <f>SUM(G17:G20)</f>
        <v>72355595.1025829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9</v>
      </c>
      <c r="B24" s="31"/>
      <c r="C24" s="49" t="s">
        <v>5</v>
      </c>
      <c r="D24" s="32" t="s">
        <v>3</v>
      </c>
      <c r="E24" s="49" t="str">
        <f>E16</f>
        <v>2021/2022</v>
      </c>
      <c r="F24" s="49" t="str">
        <f>F16</f>
        <v>2023/2024</v>
      </c>
      <c r="G24" s="62" t="str">
        <f>G16</f>
        <v>2025/2026</v>
      </c>
    </row>
    <row r="25" spans="1:7" ht="18" customHeight="1">
      <c r="A25" s="33" t="s">
        <v>38</v>
      </c>
      <c r="B25" s="23"/>
      <c r="C25" s="56">
        <v>4641</v>
      </c>
      <c r="D25" s="56" t="s">
        <v>40</v>
      </c>
      <c r="E25" s="51">
        <f>Backup!I4</f>
        <v>55305836.540386364</v>
      </c>
      <c r="F25" s="51">
        <f>Backup!J4</f>
        <v>66115667.908829406</v>
      </c>
      <c r="G25" s="66">
        <f>Backup!K4</f>
        <v>72355595.1025829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55305836.540386364</v>
      </c>
      <c r="F29" s="48">
        <f>SUM(F25:F28)</f>
        <v>66115667.908829406</v>
      </c>
      <c r="G29" s="63">
        <f>SUM(G25:G28)</f>
        <v>72355595.1025829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2021/2022</v>
      </c>
      <c r="F32" s="32" t="str">
        <f>F16</f>
        <v>2023/2024</v>
      </c>
      <c r="G32" s="67" t="str">
        <f>G16</f>
        <v>2025/2026</v>
      </c>
      <c r="H32" s="26"/>
      <c r="I32" s="26"/>
    </row>
    <row r="33" spans="1:9" ht="18" customHeight="1">
      <c r="A33" s="33" t="s">
        <v>32</v>
      </c>
      <c r="B33" s="19"/>
      <c r="C33" s="24"/>
      <c r="D33" s="25"/>
      <c r="E33" s="20">
        <f>Backup!I12</f>
        <v>39409235.65097584</v>
      </c>
      <c r="F33" s="20">
        <f>Backup!J12</f>
        <v>47111988.53195245</v>
      </c>
      <c r="G33" s="64">
        <f>Backup!K12</f>
        <v>51558368.455054976</v>
      </c>
      <c r="H33" s="26"/>
      <c r="I33" s="26"/>
    </row>
    <row r="34" spans="1:9" ht="18" customHeight="1">
      <c r="A34" s="33" t="s">
        <v>33</v>
      </c>
      <c r="B34" s="19"/>
      <c r="C34" s="19"/>
      <c r="D34" s="23"/>
      <c r="E34" s="20">
        <f>Backup!I13</f>
        <v>5834641.000938047</v>
      </c>
      <c r="F34" s="20">
        <f>Backup!J13</f>
        <v>6975053.826435892</v>
      </c>
      <c r="G34" s="64">
        <f>Backup!K13</f>
        <v>7633352.06989445</v>
      </c>
      <c r="H34" s="27"/>
      <c r="I34" s="27"/>
    </row>
    <row r="35" spans="1:9" ht="18" customHeight="1">
      <c r="A35" s="33" t="s">
        <v>34</v>
      </c>
      <c r="B35" s="19"/>
      <c r="C35" s="19"/>
      <c r="D35" s="23"/>
      <c r="E35" s="20">
        <f>Backup!I14</f>
        <v>7692400.692222701</v>
      </c>
      <c r="F35" s="20">
        <f>Backup!J14</f>
        <v>9195922.91524703</v>
      </c>
      <c r="G35" s="64">
        <f>Backup!K14</f>
        <v>10063824.447295956</v>
      </c>
      <c r="H35" s="27"/>
      <c r="I35" s="27"/>
    </row>
    <row r="36" spans="1:7" ht="18" customHeight="1">
      <c r="A36" s="33" t="s">
        <v>35</v>
      </c>
      <c r="B36" s="19"/>
      <c r="C36" s="19"/>
      <c r="D36" s="23"/>
      <c r="E36" s="46">
        <f>Backup!I15</f>
        <v>316230.86654055945</v>
      </c>
      <c r="F36" s="20">
        <f>Backup!J15</f>
        <v>378039.9368780784</v>
      </c>
      <c r="G36" s="64">
        <f>Backup!K15</f>
        <v>413718.94848094473</v>
      </c>
    </row>
    <row r="37" spans="1:13" ht="18" customHeight="1">
      <c r="A37" s="41" t="s">
        <v>36</v>
      </c>
      <c r="B37" s="42"/>
      <c r="C37" s="42"/>
      <c r="D37" s="43"/>
      <c r="E37" s="44">
        <f>Backup!I16</f>
        <v>2053328.32970921</v>
      </c>
      <c r="F37" s="44">
        <f>Backup!J16</f>
        <v>2454662.6983159473</v>
      </c>
      <c r="G37" s="45">
        <f>Backup!K16</f>
        <v>2686331.1818565717</v>
      </c>
      <c r="M37" s="53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55305836.54038635</v>
      </c>
      <c r="F38" s="48">
        <f>SUM(F33:F37)</f>
        <v>66115667.9088294</v>
      </c>
      <c r="G38" s="63">
        <f>SUM(G33:G37)</f>
        <v>72355595.1025829</v>
      </c>
      <c r="H38" s="28"/>
      <c r="I38" s="28"/>
    </row>
    <row r="39" spans="1:9" ht="18" customHeight="1">
      <c r="A39" s="73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22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 t="s">
        <v>11</v>
      </c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8" t="s">
        <v>42</v>
      </c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18" t="s">
        <v>49</v>
      </c>
      <c r="B44" s="13"/>
      <c r="C44" s="13"/>
      <c r="D44" s="13"/>
      <c r="E44" s="68"/>
      <c r="F44" s="68"/>
      <c r="G44" s="68"/>
      <c r="H44" s="28"/>
      <c r="I44" s="28"/>
    </row>
    <row r="45" spans="1:9" ht="18" customHeight="1">
      <c r="A45" s="18" t="s">
        <v>43</v>
      </c>
      <c r="B45" s="13"/>
      <c r="C45" s="13"/>
      <c r="D45" s="13"/>
      <c r="E45" s="68"/>
      <c r="F45" s="68"/>
      <c r="G45" s="68"/>
      <c r="H45" s="28"/>
      <c r="I45" s="28"/>
    </row>
    <row r="46" spans="1:9" ht="18" customHeight="1">
      <c r="A46" s="18" t="s">
        <v>44</v>
      </c>
      <c r="B46" s="13"/>
      <c r="C46" s="13"/>
      <c r="D46" s="13"/>
      <c r="E46" s="68"/>
      <c r="F46" s="68"/>
      <c r="G46" s="68"/>
      <c r="H46" s="28"/>
      <c r="I46" s="28"/>
    </row>
    <row r="47" spans="1:9" ht="18" customHeight="1">
      <c r="A47" s="13" t="s">
        <v>52</v>
      </c>
      <c r="B47" s="13"/>
      <c r="C47" s="13"/>
      <c r="D47" s="13"/>
      <c r="E47" s="68"/>
      <c r="F47" s="68"/>
      <c r="G47" s="68"/>
      <c r="H47" s="28"/>
      <c r="I47" s="28"/>
    </row>
    <row r="48" spans="1:9" ht="18" customHeight="1">
      <c r="A48" s="13" t="s">
        <v>50</v>
      </c>
      <c r="B48" s="13"/>
      <c r="C48" s="13"/>
      <c r="D48" s="13"/>
      <c r="E48" s="68"/>
      <c r="F48" s="68"/>
      <c r="G48" s="68"/>
      <c r="H48" s="28"/>
      <c r="I48" s="28"/>
    </row>
    <row r="49" spans="1:9" ht="18" customHeight="1">
      <c r="A49" s="13" t="s">
        <v>51</v>
      </c>
      <c r="B49" s="13"/>
      <c r="C49" s="13"/>
      <c r="D49" s="13"/>
      <c r="E49" s="68"/>
      <c r="F49" s="68"/>
      <c r="G49" s="68"/>
      <c r="H49" s="28"/>
      <c r="I49" s="28"/>
    </row>
    <row r="50" spans="1:9" ht="18" customHeight="1">
      <c r="A50" s="70"/>
      <c r="B50" s="70"/>
      <c r="C50" s="70"/>
      <c r="D50" s="70"/>
      <c r="E50" s="71"/>
      <c r="F50" s="71"/>
      <c r="G50" s="71"/>
      <c r="H50" s="28"/>
      <c r="I50" s="28"/>
    </row>
    <row r="51" spans="1:9" ht="18" customHeight="1">
      <c r="A51" s="39" t="s">
        <v>12</v>
      </c>
      <c r="B51" s="13"/>
      <c r="C51" s="13"/>
      <c r="D51" s="13"/>
      <c r="E51" s="68"/>
      <c r="F51" s="68"/>
      <c r="G51" s="68"/>
      <c r="H51" s="28"/>
      <c r="I51" s="28"/>
    </row>
    <row r="52" spans="1:9" ht="42" customHeight="1">
      <c r="A52" s="87" t="s">
        <v>13</v>
      </c>
      <c r="B52" s="88"/>
      <c r="C52" s="88"/>
      <c r="D52" s="88"/>
      <c r="E52" s="88"/>
      <c r="F52" s="88"/>
      <c r="G52" s="88"/>
      <c r="H52" s="28"/>
      <c r="I52" s="28"/>
    </row>
    <row r="53" spans="1:7" ht="14.25">
      <c r="A53" s="13" t="s">
        <v>14</v>
      </c>
      <c r="B53" s="13"/>
      <c r="C53" s="13"/>
      <c r="D53" s="13"/>
      <c r="E53" s="13"/>
      <c r="F53" s="13"/>
      <c r="G53" s="13"/>
    </row>
    <row r="54" spans="1:7" ht="28.5" customHeight="1">
      <c r="A54" s="89" t="s">
        <v>17</v>
      </c>
      <c r="B54" s="89"/>
      <c r="C54" s="89"/>
      <c r="D54" s="89"/>
      <c r="E54" s="89"/>
      <c r="F54" s="89"/>
      <c r="G54" s="89"/>
    </row>
    <row r="55" spans="1:9" ht="14.25">
      <c r="A55" s="13" t="s">
        <v>15</v>
      </c>
      <c r="B55" s="13"/>
      <c r="C55" s="13"/>
      <c r="D55" s="13"/>
      <c r="E55" s="13"/>
      <c r="F55" s="13"/>
      <c r="G55" s="13"/>
      <c r="H55" s="28"/>
      <c r="I55" s="54"/>
    </row>
    <row r="56" spans="1:7" ht="14.25">
      <c r="A56" s="13" t="s">
        <v>16</v>
      </c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4.25">
      <c r="A73" s="13"/>
      <c r="B73" s="13"/>
      <c r="C73" s="13"/>
      <c r="D73" s="13"/>
      <c r="E73" s="13"/>
      <c r="F73" s="13"/>
      <c r="G73" s="13"/>
    </row>
    <row r="74" spans="1:7" ht="14.25">
      <c r="A74" s="13"/>
      <c r="B74" s="13"/>
      <c r="C74" s="13"/>
      <c r="D74" s="13"/>
      <c r="E74" s="13"/>
      <c r="F74" s="13"/>
      <c r="G74" s="13"/>
    </row>
    <row r="75" spans="1:7" ht="14.25">
      <c r="A75" s="13"/>
      <c r="B75" s="13"/>
      <c r="C75" s="13"/>
      <c r="D75" s="13"/>
      <c r="E75" s="13"/>
      <c r="F75" s="13"/>
      <c r="G75" s="13"/>
    </row>
    <row r="76" spans="1:7" ht="14.25">
      <c r="A76" s="13"/>
      <c r="B76" s="13"/>
      <c r="C76" s="13"/>
      <c r="D76" s="13"/>
      <c r="E76" s="13"/>
      <c r="F76" s="13"/>
      <c r="G76" s="13"/>
    </row>
    <row r="77" spans="1:7" ht="14.25">
      <c r="A77" s="13"/>
      <c r="B77" s="13"/>
      <c r="C77" s="13"/>
      <c r="D77" s="13"/>
      <c r="E77" s="13"/>
      <c r="F77" s="13"/>
      <c r="G77" s="13"/>
    </row>
    <row r="78" spans="1:7" ht="14.25">
      <c r="A78" s="13"/>
      <c r="B78" s="13"/>
      <c r="C78" s="13"/>
      <c r="D78" s="13"/>
      <c r="E78" s="13"/>
      <c r="F78" s="13"/>
      <c r="G78" s="13"/>
    </row>
    <row r="79" spans="1:7" ht="14.25">
      <c r="A79" s="13"/>
      <c r="B79" s="13"/>
      <c r="C79" s="13"/>
      <c r="D79" s="13"/>
      <c r="E79" s="13"/>
      <c r="F79" s="13"/>
      <c r="G79" s="13"/>
    </row>
    <row r="80" spans="1:7" ht="14.25">
      <c r="A80" s="13"/>
      <c r="B80" s="13"/>
      <c r="C80" s="13"/>
      <c r="D80" s="13"/>
      <c r="E80" s="13"/>
      <c r="F80" s="13"/>
      <c r="G80" s="1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  <row r="425" spans="1:7" ht="12.75">
      <c r="A425" s="53"/>
      <c r="B425" s="53"/>
      <c r="C425" s="53"/>
      <c r="D425" s="53"/>
      <c r="E425" s="53"/>
      <c r="F425" s="53"/>
      <c r="G425" s="53"/>
    </row>
    <row r="426" spans="1:7" ht="12.75">
      <c r="A426" s="53"/>
      <c r="B426" s="53"/>
      <c r="C426" s="53"/>
      <c r="D426" s="53"/>
      <c r="E426" s="53"/>
      <c r="F426" s="53"/>
      <c r="G426" s="53"/>
    </row>
    <row r="427" spans="1:7" ht="12.75">
      <c r="A427" s="53"/>
      <c r="B427" s="53"/>
      <c r="C427" s="53"/>
      <c r="D427" s="53"/>
      <c r="E427" s="53"/>
      <c r="F427" s="53"/>
      <c r="G427" s="53"/>
    </row>
    <row r="428" spans="1:7" ht="12.75">
      <c r="A428" s="53"/>
      <c r="B428" s="53"/>
      <c r="C428" s="53"/>
      <c r="D428" s="53"/>
      <c r="E428" s="53"/>
      <c r="F428" s="53"/>
      <c r="G428" s="53"/>
    </row>
    <row r="429" spans="1:7" ht="12.75">
      <c r="A429" s="53"/>
      <c r="B429" s="53"/>
      <c r="C429" s="53"/>
      <c r="D429" s="53"/>
      <c r="E429" s="53"/>
      <c r="F429" s="53"/>
      <c r="G429" s="53"/>
    </row>
    <row r="430" spans="1:7" ht="12.75">
      <c r="A430" s="53"/>
      <c r="B430" s="53"/>
      <c r="C430" s="53"/>
      <c r="D430" s="53"/>
      <c r="E430" s="53"/>
      <c r="F430" s="53"/>
      <c r="G430" s="53"/>
    </row>
  </sheetData>
  <sheetProtection/>
  <mergeCells count="3">
    <mergeCell ref="A12:G13"/>
    <mergeCell ref="A52:G52"/>
    <mergeCell ref="A54:G5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7.8515625" style="0" customWidth="1"/>
    <col min="2" max="7" width="12.28125" style="74" customWidth="1"/>
    <col min="9" max="11" width="11.8515625" style="74" customWidth="1"/>
  </cols>
  <sheetData>
    <row r="1" spans="2:11" ht="12.75">
      <c r="B1" s="74">
        <v>2021</v>
      </c>
      <c r="C1" s="74">
        <v>2022</v>
      </c>
      <c r="D1" s="74">
        <v>2023</v>
      </c>
      <c r="E1" s="74">
        <v>2024</v>
      </c>
      <c r="F1" s="74">
        <v>2025</v>
      </c>
      <c r="G1" s="74">
        <v>2026</v>
      </c>
      <c r="I1" s="50" t="s">
        <v>18</v>
      </c>
      <c r="J1" s="55" t="s">
        <v>19</v>
      </c>
      <c r="K1" s="55" t="s">
        <v>21</v>
      </c>
    </row>
    <row r="2" spans="1:11" ht="12.75">
      <c r="A2" s="53" t="s">
        <v>24</v>
      </c>
      <c r="B2" s="75">
        <f>170000/12*9</f>
        <v>127500</v>
      </c>
      <c r="C2" s="75">
        <v>170000</v>
      </c>
      <c r="D2" s="75">
        <f>C2</f>
        <v>170000</v>
      </c>
      <c r="E2" s="75">
        <f>D2</f>
        <v>170000</v>
      </c>
      <c r="F2" s="75">
        <f>E2</f>
        <v>170000</v>
      </c>
      <c r="G2" s="75">
        <f>F2</f>
        <v>170000</v>
      </c>
      <c r="H2" s="75"/>
      <c r="I2" s="75">
        <f>SUM(B2:C2)</f>
        <v>297500</v>
      </c>
      <c r="J2" s="75">
        <f>SUM(D2:E2)</f>
        <v>340000</v>
      </c>
      <c r="K2" s="75">
        <f>SUM(F2:G2)</f>
        <v>340000</v>
      </c>
    </row>
    <row r="3" spans="1:11" ht="12.75">
      <c r="A3" s="53" t="s">
        <v>25</v>
      </c>
      <c r="B3" s="76">
        <v>184.93468491884235</v>
      </c>
      <c r="C3" s="76">
        <v>186.62743654843507</v>
      </c>
      <c r="D3" s="76">
        <v>191.85916934221632</v>
      </c>
      <c r="E3" s="76">
        <v>197.05652423913313</v>
      </c>
      <c r="F3" s="76">
        <v>206.25554472350808</v>
      </c>
      <c r="G3" s="76">
        <v>219.36560293874436</v>
      </c>
      <c r="H3" s="76"/>
      <c r="I3" s="76"/>
      <c r="J3" s="76"/>
      <c r="K3" s="76"/>
    </row>
    <row r="4" spans="1:11" ht="12.75">
      <c r="A4" s="53" t="s">
        <v>27</v>
      </c>
      <c r="B4" s="77">
        <f aca="true" t="shared" si="0" ref="B4:G4">B2*B3</f>
        <v>23579172.3271524</v>
      </c>
      <c r="C4" s="77">
        <f t="shared" si="0"/>
        <v>31726664.213233963</v>
      </c>
      <c r="D4" s="77">
        <f t="shared" si="0"/>
        <v>32616058.788176775</v>
      </c>
      <c r="E4" s="77">
        <f t="shared" si="0"/>
        <v>33499609.12065263</v>
      </c>
      <c r="F4" s="77">
        <f t="shared" si="0"/>
        <v>35063442.60299637</v>
      </c>
      <c r="G4" s="77">
        <f t="shared" si="0"/>
        <v>37292152.49958654</v>
      </c>
      <c r="H4" s="77"/>
      <c r="I4" s="77">
        <f>SUM(B4:C4)</f>
        <v>55305836.540386364</v>
      </c>
      <c r="J4" s="77">
        <f>SUM(D4:E4)</f>
        <v>66115667.908829406</v>
      </c>
      <c r="K4" s="77">
        <f>SUM(F4:G4)</f>
        <v>72355595.1025829</v>
      </c>
    </row>
    <row r="5" ht="12.75">
      <c r="H5" s="74"/>
    </row>
    <row r="6" spans="1:11" ht="12.75">
      <c r="A6" s="53" t="s">
        <v>26</v>
      </c>
      <c r="B6" s="78">
        <v>0.118</v>
      </c>
      <c r="C6" s="78">
        <v>0.1385216734042121</v>
      </c>
      <c r="D6" s="78">
        <v>0.17059174823789167</v>
      </c>
      <c r="E6" s="78">
        <v>0.18760230305157646</v>
      </c>
      <c r="F6" s="78">
        <v>0.1894679937972633</v>
      </c>
      <c r="G6" s="78">
        <v>0.1904857258046934</v>
      </c>
      <c r="H6" s="78"/>
      <c r="I6" s="78"/>
      <c r="J6" s="78"/>
      <c r="K6" s="78"/>
    </row>
    <row r="7" spans="1:11" ht="12.75">
      <c r="A7" s="53" t="s">
        <v>28</v>
      </c>
      <c r="B7" s="77">
        <f aca="true" t="shared" si="1" ref="B7:G7">B4*B6</f>
        <v>2782342.334603983</v>
      </c>
      <c r="C7" s="77">
        <f t="shared" si="1"/>
        <v>4394830.618350699</v>
      </c>
      <c r="D7" s="77">
        <f t="shared" si="1"/>
        <v>5564030.489304926</v>
      </c>
      <c r="E7" s="77">
        <f t="shared" si="1"/>
        <v>6284603.82236203</v>
      </c>
      <c r="F7" s="77">
        <f t="shared" si="1"/>
        <v>6643400.125615215</v>
      </c>
      <c r="G7" s="77">
        <f t="shared" si="1"/>
        <v>7103622.735703052</v>
      </c>
      <c r="H7" s="77"/>
      <c r="I7" s="77">
        <f>SUM(B7:C7)</f>
        <v>7177172.952954682</v>
      </c>
      <c r="J7" s="77">
        <f>SUM(D7:E7)</f>
        <v>11848634.311666956</v>
      </c>
      <c r="K7" s="77">
        <f>SUM(F7:G7)</f>
        <v>13747022.861318268</v>
      </c>
    </row>
    <row r="8" ht="12.75">
      <c r="H8" s="74"/>
    </row>
    <row r="9" spans="1:11" ht="12.75">
      <c r="A9" s="53" t="s">
        <v>29</v>
      </c>
      <c r="B9" s="77">
        <f aca="true" t="shared" si="2" ref="B9:G9">B4-B7</f>
        <v>20796829.992548417</v>
      </c>
      <c r="C9" s="77">
        <f t="shared" si="2"/>
        <v>27331833.594883263</v>
      </c>
      <c r="D9" s="77">
        <f t="shared" si="2"/>
        <v>27052028.29887185</v>
      </c>
      <c r="E9" s="77">
        <f t="shared" si="2"/>
        <v>27215005.298290603</v>
      </c>
      <c r="F9" s="77">
        <f t="shared" si="2"/>
        <v>28420042.477381155</v>
      </c>
      <c r="G9" s="77">
        <f t="shared" si="2"/>
        <v>30188529.763883486</v>
      </c>
      <c r="H9" s="77"/>
      <c r="I9" s="77">
        <f>SUM(B9:C9)</f>
        <v>48128663.587431684</v>
      </c>
      <c r="J9" s="77">
        <f>SUM(D9:E9)</f>
        <v>54267033.597162455</v>
      </c>
      <c r="K9" s="77">
        <f>SUM(F9:G9)</f>
        <v>58608572.24126464</v>
      </c>
    </row>
    <row r="10" ht="12.75">
      <c r="H10" s="74"/>
    </row>
    <row r="11" spans="1:8" ht="12.75">
      <c r="A11" s="79" t="s">
        <v>30</v>
      </c>
      <c r="H11" s="74"/>
    </row>
    <row r="12" spans="1:11" ht="12.75">
      <c r="A12" s="53" t="s">
        <v>32</v>
      </c>
      <c r="B12" s="77">
        <f aca="true" t="shared" si="3" ref="B12:G12">B$4*$B22</f>
        <v>16801791.94138315</v>
      </c>
      <c r="C12" s="77">
        <f t="shared" si="3"/>
        <v>22607443.70959269</v>
      </c>
      <c r="D12" s="77">
        <f t="shared" si="3"/>
        <v>23241198.88957312</v>
      </c>
      <c r="E12" s="77">
        <f t="shared" si="3"/>
        <v>23870789.64237933</v>
      </c>
      <c r="F12" s="77">
        <f t="shared" si="3"/>
        <v>24985129.21447072</v>
      </c>
      <c r="G12" s="77">
        <f t="shared" si="3"/>
        <v>26573239.240584254</v>
      </c>
      <c r="H12" s="77"/>
      <c r="I12" s="77">
        <f aca="true" t="shared" si="4" ref="I12:I17">SUM(B12:C12)</f>
        <v>39409235.65097584</v>
      </c>
      <c r="J12" s="77">
        <f aca="true" t="shared" si="5" ref="J12:J17">SUM(D12:E12)</f>
        <v>47111988.53195245</v>
      </c>
      <c r="K12" s="77">
        <f aca="true" t="shared" si="6" ref="K12:K17">SUM(F12:G12)</f>
        <v>51558368.455054976</v>
      </c>
    </row>
    <row r="13" spans="1:11" ht="12.75">
      <c r="A13" s="53" t="s">
        <v>33</v>
      </c>
      <c r="B13" s="77">
        <f aca="true" t="shared" si="7" ref="B13:G16">B$4*$B23</f>
        <v>2487549.492678302</v>
      </c>
      <c r="C13" s="77">
        <f t="shared" si="7"/>
        <v>3347091.508259745</v>
      </c>
      <c r="D13" s="77">
        <f t="shared" si="7"/>
        <v>3440920.6296976567</v>
      </c>
      <c r="E13" s="77">
        <f t="shared" si="7"/>
        <v>3534133.1967382357</v>
      </c>
      <c r="F13" s="77">
        <f t="shared" si="7"/>
        <v>3699114.101566599</v>
      </c>
      <c r="G13" s="77">
        <f t="shared" si="7"/>
        <v>3934237.968327851</v>
      </c>
      <c r="H13" s="77"/>
      <c r="I13" s="77">
        <f t="shared" si="4"/>
        <v>5834641.000938047</v>
      </c>
      <c r="J13" s="77">
        <f t="shared" si="5"/>
        <v>6975053.826435892</v>
      </c>
      <c r="K13" s="77">
        <f t="shared" si="6"/>
        <v>7633352.06989445</v>
      </c>
    </row>
    <row r="14" spans="1:11" ht="12.75">
      <c r="A14" s="53" t="s">
        <v>34</v>
      </c>
      <c r="B14" s="77">
        <f t="shared" si="7"/>
        <v>3279589.5131063573</v>
      </c>
      <c r="C14" s="77">
        <f t="shared" si="7"/>
        <v>4412811.179116344</v>
      </c>
      <c r="D14" s="77">
        <f t="shared" si="7"/>
        <v>4536515.653579057</v>
      </c>
      <c r="E14" s="77">
        <f t="shared" si="7"/>
        <v>4659407.261667974</v>
      </c>
      <c r="F14" s="77">
        <f t="shared" si="7"/>
        <v>4876918.369258176</v>
      </c>
      <c r="G14" s="77">
        <f t="shared" si="7"/>
        <v>5186906.078037782</v>
      </c>
      <c r="H14" s="77"/>
      <c r="I14" s="77">
        <f t="shared" si="4"/>
        <v>7692400.692222701</v>
      </c>
      <c r="J14" s="77">
        <f t="shared" si="5"/>
        <v>9195922.91524703</v>
      </c>
      <c r="K14" s="77">
        <f t="shared" si="6"/>
        <v>10063824.447295956</v>
      </c>
    </row>
    <row r="15" spans="1:11" ht="12.75">
      <c r="A15" s="53" t="s">
        <v>35</v>
      </c>
      <c r="B15" s="77">
        <f t="shared" si="7"/>
        <v>134822.33637094704</v>
      </c>
      <c r="C15" s="77">
        <f t="shared" si="7"/>
        <v>181408.53016961244</v>
      </c>
      <c r="D15" s="77">
        <f t="shared" si="7"/>
        <v>186493.96119686498</v>
      </c>
      <c r="E15" s="77">
        <f t="shared" si="7"/>
        <v>191545.97568121343</v>
      </c>
      <c r="F15" s="77">
        <f t="shared" si="7"/>
        <v>200487.75195984502</v>
      </c>
      <c r="G15" s="77">
        <f t="shared" si="7"/>
        <v>213231.19652109972</v>
      </c>
      <c r="H15" s="77"/>
      <c r="I15" s="77">
        <f t="shared" si="4"/>
        <v>316230.86654055945</v>
      </c>
      <c r="J15" s="77">
        <f t="shared" si="5"/>
        <v>378039.9368780784</v>
      </c>
      <c r="K15" s="77">
        <f t="shared" si="6"/>
        <v>413718.94848094473</v>
      </c>
    </row>
    <row r="16" spans="1:11" ht="12.75">
      <c r="A16" s="53" t="s">
        <v>36</v>
      </c>
      <c r="B16" s="77">
        <f t="shared" si="7"/>
        <v>875419.0436136423</v>
      </c>
      <c r="C16" s="77">
        <f t="shared" si="7"/>
        <v>1177909.2860955675</v>
      </c>
      <c r="D16" s="77">
        <f t="shared" si="7"/>
        <v>1210929.654130073</v>
      </c>
      <c r="E16" s="77">
        <f t="shared" si="7"/>
        <v>1243733.044185874</v>
      </c>
      <c r="F16" s="77">
        <f t="shared" si="7"/>
        <v>1301793.1657410264</v>
      </c>
      <c r="G16" s="77">
        <f t="shared" si="7"/>
        <v>1384538.0161155453</v>
      </c>
      <c r="H16" s="77"/>
      <c r="I16" s="77">
        <f t="shared" si="4"/>
        <v>2053328.32970921</v>
      </c>
      <c r="J16" s="77">
        <f t="shared" si="5"/>
        <v>2454662.6983159473</v>
      </c>
      <c r="K16" s="77">
        <f t="shared" si="6"/>
        <v>2686331.1818565717</v>
      </c>
    </row>
    <row r="17" spans="1:11" ht="12.75">
      <c r="A17" s="79" t="s">
        <v>37</v>
      </c>
      <c r="B17" s="77">
        <f aca="true" t="shared" si="8" ref="B17:G17">SUM(B12:B16)</f>
        <v>23579172.3271524</v>
      </c>
      <c r="C17" s="77">
        <f t="shared" si="8"/>
        <v>31726664.213233955</v>
      </c>
      <c r="D17" s="77">
        <f t="shared" si="8"/>
        <v>32616058.78817677</v>
      </c>
      <c r="E17" s="77">
        <f t="shared" si="8"/>
        <v>33499609.120652623</v>
      </c>
      <c r="F17" s="77">
        <f t="shared" si="8"/>
        <v>35063442.602996364</v>
      </c>
      <c r="G17" s="77">
        <f t="shared" si="8"/>
        <v>37292152.49958654</v>
      </c>
      <c r="H17" s="77"/>
      <c r="I17" s="77">
        <f t="shared" si="4"/>
        <v>55305836.54038636</v>
      </c>
      <c r="J17" s="77">
        <f t="shared" si="5"/>
        <v>66115667.90882939</v>
      </c>
      <c r="K17" s="77">
        <f t="shared" si="6"/>
        <v>72355595.1025829</v>
      </c>
    </row>
    <row r="21" spans="1:7" ht="12.75">
      <c r="A21" s="79" t="s">
        <v>30</v>
      </c>
      <c r="B21" s="79" t="s">
        <v>31</v>
      </c>
      <c r="G21"/>
    </row>
    <row r="22" spans="1:7" ht="12.75">
      <c r="A22" s="53" t="s">
        <v>32</v>
      </c>
      <c r="B22" s="80">
        <v>0.7125691991332191</v>
      </c>
      <c r="G22"/>
    </row>
    <row r="23" spans="1:7" ht="12.75">
      <c r="A23" s="53" t="s">
        <v>33</v>
      </c>
      <c r="B23" s="80">
        <v>0.10549774428739318</v>
      </c>
      <c r="G23"/>
    </row>
    <row r="24" spans="1:7" ht="12.75">
      <c r="A24" s="53" t="s">
        <v>34</v>
      </c>
      <c r="B24" s="80">
        <v>0.1390884068195122</v>
      </c>
      <c r="G24"/>
    </row>
    <row r="25" spans="1:7" ht="12.75">
      <c r="A25" s="53" t="s">
        <v>35</v>
      </c>
      <c r="B25" s="80">
        <v>0.005717857035028049</v>
      </c>
      <c r="G25"/>
    </row>
    <row r="26" spans="1:7" ht="12.75">
      <c r="A26" s="53" t="s">
        <v>36</v>
      </c>
      <c r="B26" s="80">
        <v>0.03712679272484729</v>
      </c>
      <c r="G26"/>
    </row>
    <row r="27" spans="1:7" ht="12.75">
      <c r="A27" s="79" t="s">
        <v>37</v>
      </c>
      <c r="B27"/>
      <c r="G27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De Wys, Shelley</cp:lastModifiedBy>
  <cp:lastPrinted>2015-02-06T19:23:13Z</cp:lastPrinted>
  <dcterms:created xsi:type="dcterms:W3CDTF">1999-06-02T23:29:55Z</dcterms:created>
  <dcterms:modified xsi:type="dcterms:W3CDTF">2021-01-21T01:05:08Z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0x0101003BE7EF7C197EB245889ABAA39E4C1903</vt:lpwstr>
  </property>
  <property fmtid="{D5CDD505-2E9C-101B-9397-08002B2CF9AE}" pid="4" name="display_urn:schemas-microsoft-com:office:office#SharedWithUsers">
    <vt:lpwstr>Kaiser, Geoff</vt:lpwstr>
  </property>
  <property fmtid="{D5CDD505-2E9C-101B-9397-08002B2CF9AE}" pid="5" name="SharedWithUsers">
    <vt:lpwstr>15;#Kaiser, Geoff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AssignedTo">
    <vt:lpwstr/>
  </property>
  <property fmtid="{D5CDD505-2E9C-101B-9397-08002B2CF9AE}" pid="9" name="Proposed/Passed #:">
    <vt:lpwstr/>
  </property>
  <property fmtid="{D5CDD505-2E9C-101B-9397-08002B2CF9AE}" pid="10" name="PSBReviewer">
    <vt:lpwstr/>
  </property>
</Properties>
</file>