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MIDD Financial Plan" sheetId="1" r:id="rId1"/>
    <sheet name="Sheet1" sheetId="2" r:id="rId2"/>
  </sheets>
  <externalReferences>
    <externalReference r:id="rId5"/>
  </externalReferences>
  <definedNames>
    <definedName name="_xlnm.Print_Area" localSheetId="0">'MIDD Financial Plan'!$A$1:$G$37</definedName>
  </definedNames>
  <calcPr fullCalcOnLoad="1" iterate="1" iterateCount="100" iterateDelta="0.001"/>
</workbook>
</file>

<file path=xl/sharedStrings.xml><?xml version="1.0" encoding="utf-8"?>
<sst xmlns="http://schemas.openxmlformats.org/spreadsheetml/2006/main" count="45" uniqueCount="40">
  <si>
    <t>2008 Adopted</t>
  </si>
  <si>
    <t>Beginning Fund Balance</t>
  </si>
  <si>
    <t>*</t>
  </si>
  <si>
    <t>Total Revenues</t>
  </si>
  <si>
    <t xml:space="preserve">Expenditures </t>
  </si>
  <si>
    <t xml:space="preserve">* </t>
  </si>
  <si>
    <t>Total Expenditures</t>
  </si>
  <si>
    <t>Estimated Underexpenditures</t>
  </si>
  <si>
    <t>Other Fund Transactions</t>
  </si>
  <si>
    <t>Total Other Fund Transactions</t>
  </si>
  <si>
    <t>Ending Fund Balance</t>
  </si>
  <si>
    <t>Reserves &amp; Designations</t>
  </si>
  <si>
    <r>
      <t xml:space="preserve">* Revenue Stabilization Reserve </t>
    </r>
    <r>
      <rPr>
        <vertAlign val="superscript"/>
        <sz val="12"/>
        <rFont val="Arial"/>
        <family val="2"/>
      </rPr>
      <t>5</t>
    </r>
  </si>
  <si>
    <t>Total Reserves &amp; Designations</t>
  </si>
  <si>
    <t>Ending Undesignated Fund Balance</t>
  </si>
  <si>
    <t>Financial Plan Notes:</t>
  </si>
  <si>
    <t>MIDD Financial Plan</t>
  </si>
  <si>
    <t>2007    Actual</t>
  </si>
  <si>
    <r>
      <t xml:space="preserve">2008 Estimated </t>
    </r>
    <r>
      <rPr>
        <vertAlign val="superscript"/>
        <sz val="12"/>
        <rFont val="Arial"/>
        <family val="2"/>
      </rPr>
      <t>1</t>
    </r>
  </si>
  <si>
    <t>* CD/MH Sales Tax</t>
  </si>
  <si>
    <r>
      <t xml:space="preserve">Target Fund Balance </t>
    </r>
    <r>
      <rPr>
        <vertAlign val="superscript"/>
        <sz val="12"/>
        <rFont val="Arial"/>
        <family val="2"/>
      </rPr>
      <t>6</t>
    </r>
  </si>
  <si>
    <t>2009 Projected</t>
  </si>
  <si>
    <t>2010 Projected</t>
  </si>
  <si>
    <t>2011 Projected</t>
  </si>
  <si>
    <r>
      <t>Revenues</t>
    </r>
    <r>
      <rPr>
        <b/>
        <vertAlign val="superscript"/>
        <sz val="12"/>
        <rFont val="Arial"/>
        <family val="2"/>
      </rPr>
      <t xml:space="preserve"> 2</t>
    </r>
  </si>
  <si>
    <t xml:space="preserve">* Operating Expenditures </t>
  </si>
  <si>
    <r>
      <t xml:space="preserve">* Housing Expenditures </t>
    </r>
    <r>
      <rPr>
        <vertAlign val="superscript"/>
        <sz val="12"/>
        <rFont val="Arial"/>
        <family val="2"/>
      </rPr>
      <t>3</t>
    </r>
  </si>
  <si>
    <r>
      <t>* Housing &amp; Capital Reserve</t>
    </r>
    <r>
      <rPr>
        <vertAlign val="superscript"/>
        <sz val="12"/>
        <rFont val="Arial"/>
        <family val="2"/>
      </rPr>
      <t xml:space="preserve"> 4</t>
    </r>
  </si>
  <si>
    <r>
      <t xml:space="preserve">1   </t>
    </r>
    <r>
      <rPr>
        <sz val="10"/>
        <rFont val="Arial"/>
        <family val="2"/>
      </rPr>
      <t>2008 Estimated is based on accrued revenue and updated expenditure projections.</t>
    </r>
  </si>
  <si>
    <r>
      <t xml:space="preserve">3   </t>
    </r>
    <r>
      <rPr>
        <sz val="10"/>
        <rFont val="Arial"/>
        <family val="2"/>
      </rPr>
      <t>Housing expenditures are limited by the 2008 adopted appropriation.  Total anticipated housing expenditures of $18,000,000 include $11,597,449 in 2008 operating expenses and $6,402,551 in the Housing and Capital Reserve.</t>
    </r>
  </si>
  <si>
    <r>
      <t xml:space="preserve">4  </t>
    </r>
    <r>
      <rPr>
        <sz val="10"/>
        <rFont val="Arial"/>
        <family val="2"/>
      </rPr>
      <t xml:space="preserve"> 2008 Estimated Housing &amp; Capital Reserve of $6,402,551 is unexpended balance of housing expenditures per the spending plan ($18,000,000 - $11,597,449).  The approximate split of the $18,000,000 in housing expenditures is $13,000,000 for capital expenditures and $5,000,000 for rental subsidies.</t>
    </r>
  </si>
  <si>
    <t>* Interest Earnings</t>
  </si>
  <si>
    <r>
      <t>2</t>
    </r>
    <r>
      <rPr>
        <sz val="10"/>
        <rFont val="Arial"/>
        <family val="2"/>
      </rPr>
      <t xml:space="preserve">   MIDD sales tax collection began April 1, 2008.  2008 Adopted revenues are on a cash basis and include seven months of sales tax distribution to King County.  GAAP standards require sales tax revenue to reflect sales that occurred in the year.  Therefore, 2008 Estimated revenues are on an accrual basis and include a revenue adjustment to reflect a full nine months of sales tax revenue. </t>
    </r>
  </si>
  <si>
    <r>
      <t xml:space="preserve">6   </t>
    </r>
    <r>
      <rPr>
        <sz val="10"/>
        <rFont val="Arial"/>
        <family val="2"/>
      </rPr>
      <t xml:space="preserve">Target fund balance is set at 1% of expected expenditures.  This is consistent with both the Mental Health and Substance Abuse funds. </t>
    </r>
  </si>
  <si>
    <r>
      <t xml:space="preserve">5 </t>
    </r>
    <r>
      <rPr>
        <sz val="10"/>
        <rFont val="Arial"/>
        <family val="2"/>
      </rPr>
      <t>A minimum of $2,000,000 will be reserved each year until $10,000,000 Revenue Stabilization Reserve is reached in order to create stable funding for comitted services. In 2008 revenues are greater than can be spent on services. As a result, an extra $1,800,000 was put into the reserve in order to free up funds in future years as program expenses increase over time.</t>
    </r>
  </si>
  <si>
    <t>2008 Adopted MIDD Budget</t>
  </si>
  <si>
    <t>TOTAL 2008 Estimated Exepnditures</t>
  </si>
  <si>
    <t>2008 Estimated Operating Exepnditures</t>
  </si>
  <si>
    <t xml:space="preserve">2008 Estimated Housing Expenditures </t>
  </si>
  <si>
    <t>2008 Estimated MIDD Revenues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</si>
</sst>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_(&quot;$&quot;* #,##0.0_);_(&quot;$&quot;* \(#,##0.0\);_(&quot;$&quot;* &quot;-&quot;??_);_(@_)"/>
    <numFmt numFmtId="167" formatCode="_(&quot;$&quot;* #,##0_);_(&quot;$&quot;* \(#,##0\);_(&quot;$&quot;* &quot;-&quot;??_);_(@_)"/>
    <numFmt numFmtId="168" formatCode="0.0%"/>
  </numFmts>
  <fonts count="45">
    <font>
      <sz val="10"/>
      <name val="Arial"/>
      <family val="0"/>
    </font>
    <font>
      <sz val="12"/>
      <name val="Times New Roman"/>
      <family val="1"/>
    </font>
    <font>
      <sz val="12"/>
      <name val="Arial"/>
      <family val="2"/>
    </font>
    <font>
      <b/>
      <sz val="12"/>
      <name val="Arial"/>
      <family val="2"/>
    </font>
    <font>
      <vertAlign val="superscript"/>
      <sz val="12"/>
      <name val="Arial"/>
      <family val="2"/>
    </font>
    <font>
      <b/>
      <sz val="12"/>
      <name val="Times New Roman"/>
      <family val="1"/>
    </font>
    <font>
      <vertAlign val="superscript"/>
      <sz val="10"/>
      <name val="Arial"/>
      <family val="2"/>
    </font>
    <font>
      <sz val="8"/>
      <name val="Arial"/>
      <family val="2"/>
    </font>
    <font>
      <b/>
      <vertAlign val="superscript"/>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37"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1" fillId="0" borderId="0" xfId="0" applyFont="1" applyBorder="1" applyAlignment="1">
      <alignment/>
    </xf>
    <xf numFmtId="37" fontId="3" fillId="0" borderId="0" xfId="57" applyFont="1" applyBorder="1" applyAlignment="1" quotePrefix="1">
      <alignment horizontal="center"/>
      <protection/>
    </xf>
    <xf numFmtId="0" fontId="1" fillId="0" borderId="0" xfId="0" applyFont="1" applyAlignment="1">
      <alignment/>
    </xf>
    <xf numFmtId="37" fontId="3" fillId="0" borderId="10" xfId="57" applyFont="1" applyFill="1" applyBorder="1" applyAlignment="1">
      <alignment horizontal="left" wrapText="1"/>
      <protection/>
    </xf>
    <xf numFmtId="38" fontId="3" fillId="0" borderId="10" xfId="57" applyNumberFormat="1" applyFont="1" applyFill="1" applyBorder="1" applyAlignment="1">
      <alignment horizontal="centerContinuous" wrapText="1"/>
      <protection/>
    </xf>
    <xf numFmtId="0" fontId="1" fillId="0" borderId="0" xfId="0" applyFont="1" applyFill="1" applyAlignment="1">
      <alignment/>
    </xf>
    <xf numFmtId="0" fontId="3" fillId="0" borderId="11" xfId="0" applyFont="1" applyBorder="1" applyAlignment="1">
      <alignment/>
    </xf>
    <xf numFmtId="38" fontId="2" fillId="0" borderId="12" xfId="42" applyNumberFormat="1" applyFont="1" applyBorder="1" applyAlignment="1">
      <alignment/>
    </xf>
    <xf numFmtId="164" fontId="1" fillId="0" borderId="0" xfId="42" applyNumberFormat="1" applyFont="1" applyAlignment="1">
      <alignment/>
    </xf>
    <xf numFmtId="0" fontId="3" fillId="0" borderId="13" xfId="0" applyFont="1" applyBorder="1" applyAlignment="1">
      <alignment/>
    </xf>
    <xf numFmtId="38" fontId="2" fillId="0" borderId="11" xfId="42" applyNumberFormat="1" applyFont="1" applyBorder="1" applyAlignment="1">
      <alignment/>
    </xf>
    <xf numFmtId="37" fontId="2" fillId="0" borderId="13" xfId="57" applyFont="1" applyBorder="1" applyAlignment="1">
      <alignment horizontal="left"/>
      <protection/>
    </xf>
    <xf numFmtId="38" fontId="2" fillId="0" borderId="13" xfId="42" applyNumberFormat="1" applyFont="1" applyBorder="1" applyAlignment="1">
      <alignment/>
    </xf>
    <xf numFmtId="43" fontId="1" fillId="0" borderId="0" xfId="42" applyFont="1" applyAlignment="1">
      <alignment/>
    </xf>
    <xf numFmtId="37" fontId="3" fillId="0" borderId="12" xfId="57" applyFont="1" applyBorder="1" applyAlignment="1">
      <alignment horizontal="left"/>
      <protection/>
    </xf>
    <xf numFmtId="37" fontId="3" fillId="0" borderId="13" xfId="57" applyFont="1" applyBorder="1" applyAlignment="1" quotePrefix="1">
      <alignment horizontal="left"/>
      <protection/>
    </xf>
    <xf numFmtId="38" fontId="2" fillId="0" borderId="14" xfId="42" applyNumberFormat="1" applyFont="1" applyBorder="1" applyAlignment="1">
      <alignment/>
    </xf>
    <xf numFmtId="37" fontId="3" fillId="0" borderId="12" xfId="57" applyFont="1" applyBorder="1" applyAlignment="1" quotePrefix="1">
      <alignment horizontal="left"/>
      <protection/>
    </xf>
    <xf numFmtId="0" fontId="3" fillId="0" borderId="15" xfId="0" applyFont="1" applyBorder="1" applyAlignment="1">
      <alignment/>
    </xf>
    <xf numFmtId="38" fontId="2" fillId="33" borderId="12" xfId="42" applyNumberFormat="1" applyFont="1" applyFill="1" applyBorder="1" applyAlignment="1">
      <alignment/>
    </xf>
    <xf numFmtId="37" fontId="3" fillId="0" borderId="16" xfId="57" applyFont="1" applyBorder="1" applyAlignment="1">
      <alignment horizontal="left"/>
      <protection/>
    </xf>
    <xf numFmtId="38" fontId="2" fillId="0" borderId="13" xfId="42" applyNumberFormat="1" applyFont="1" applyFill="1" applyBorder="1" applyAlignment="1">
      <alignment/>
    </xf>
    <xf numFmtId="38" fontId="2" fillId="0" borderId="0" xfId="42" applyNumberFormat="1" applyFont="1" applyFill="1" applyBorder="1" applyAlignment="1">
      <alignment/>
    </xf>
    <xf numFmtId="38" fontId="2" fillId="0" borderId="16" xfId="42" applyNumberFormat="1" applyFont="1" applyBorder="1" applyAlignment="1">
      <alignment/>
    </xf>
    <xf numFmtId="43" fontId="1" fillId="0" borderId="0" xfId="0" applyNumberFormat="1" applyFont="1" applyAlignment="1">
      <alignment/>
    </xf>
    <xf numFmtId="0" fontId="2" fillId="0" borderId="14" xfId="0" applyFont="1" applyBorder="1" applyAlignment="1">
      <alignment/>
    </xf>
    <xf numFmtId="0" fontId="2" fillId="0" borderId="0" xfId="0" applyFont="1" applyBorder="1" applyAlignment="1">
      <alignment/>
    </xf>
    <xf numFmtId="38" fontId="2" fillId="0" borderId="16" xfId="42" applyNumberFormat="1" applyFont="1" applyFill="1" applyBorder="1" applyAlignment="1">
      <alignment/>
    </xf>
    <xf numFmtId="37" fontId="3" fillId="0" borderId="15" xfId="57" applyFont="1" applyBorder="1" applyAlignment="1" quotePrefix="1">
      <alignment horizontal="left"/>
      <protection/>
    </xf>
    <xf numFmtId="38" fontId="2" fillId="0" borderId="12" xfId="0" applyNumberFormat="1" applyFont="1" applyBorder="1" applyAlignment="1">
      <alignment/>
    </xf>
    <xf numFmtId="164" fontId="2" fillId="0" borderId="14" xfId="42" applyNumberFormat="1" applyFont="1" applyBorder="1" applyAlignment="1">
      <alignment/>
    </xf>
    <xf numFmtId="164" fontId="2" fillId="0" borderId="0" xfId="42" applyNumberFormat="1" applyFont="1" applyBorder="1" applyAlignment="1">
      <alignment/>
    </xf>
    <xf numFmtId="37" fontId="2" fillId="0" borderId="13" xfId="57" applyFont="1" applyBorder="1" applyAlignment="1" quotePrefix="1">
      <alignment horizontal="left"/>
      <protection/>
    </xf>
    <xf numFmtId="165" fontId="2" fillId="0" borderId="17" xfId="42" applyNumberFormat="1" applyFont="1" applyBorder="1" applyAlignment="1">
      <alignment/>
    </xf>
    <xf numFmtId="164" fontId="2" fillId="0" borderId="17" xfId="42" applyNumberFormat="1" applyFont="1" applyBorder="1" applyAlignment="1">
      <alignment/>
    </xf>
    <xf numFmtId="37" fontId="2" fillId="0" borderId="0" xfId="57" applyFont="1" applyBorder="1" applyAlignment="1">
      <alignment horizontal="left"/>
      <protection/>
    </xf>
    <xf numFmtId="38" fontId="2" fillId="0" borderId="0" xfId="42" applyNumberFormat="1" applyFont="1" applyBorder="1" applyAlignment="1">
      <alignment/>
    </xf>
    <xf numFmtId="38" fontId="2" fillId="0" borderId="18" xfId="42" applyNumberFormat="1" applyFont="1" applyBorder="1" applyAlignment="1">
      <alignment/>
    </xf>
    <xf numFmtId="164" fontId="1" fillId="0" borderId="0" xfId="42" applyNumberFormat="1" applyFont="1" applyBorder="1" applyAlignment="1">
      <alignment/>
    </xf>
    <xf numFmtId="38" fontId="3" fillId="0" borderId="10" xfId="42" applyNumberFormat="1" applyFont="1" applyBorder="1" applyAlignment="1">
      <alignment horizontal="right"/>
    </xf>
    <xf numFmtId="164" fontId="5" fillId="0" borderId="0" xfId="42" applyNumberFormat="1" applyFont="1" applyAlignment="1">
      <alignment/>
    </xf>
    <xf numFmtId="0" fontId="5" fillId="0" borderId="0" xfId="0" applyFont="1" applyAlignment="1">
      <alignment/>
    </xf>
    <xf numFmtId="37" fontId="2" fillId="0" borderId="0" xfId="57" applyFont="1">
      <alignment/>
      <protection/>
    </xf>
    <xf numFmtId="38" fontId="2" fillId="0" borderId="0" xfId="57" applyNumberFormat="1" applyFont="1">
      <alignment/>
      <protection/>
    </xf>
    <xf numFmtId="37" fontId="3" fillId="0" borderId="0" xfId="57" applyFont="1" applyAlignment="1">
      <alignment horizontal="left"/>
      <protection/>
    </xf>
    <xf numFmtId="38" fontId="2" fillId="0" borderId="0" xfId="57" applyNumberFormat="1" applyFont="1" applyBorder="1">
      <alignment/>
      <protection/>
    </xf>
    <xf numFmtId="38" fontId="2" fillId="0" borderId="0" xfId="0" applyNumberFormat="1" applyFont="1" applyAlignment="1">
      <alignment/>
    </xf>
    <xf numFmtId="0" fontId="6" fillId="0" borderId="0" xfId="57" applyNumberFormat="1" applyFont="1" applyBorder="1" applyAlignment="1" quotePrefix="1">
      <alignment horizontal="left" vertical="top"/>
      <protection/>
    </xf>
    <xf numFmtId="38" fontId="1" fillId="0" borderId="0" xfId="0" applyNumberFormat="1" applyFont="1" applyAlignment="1">
      <alignment/>
    </xf>
    <xf numFmtId="0" fontId="1" fillId="0" borderId="0" xfId="0" applyFont="1" applyAlignment="1">
      <alignment horizontal="right"/>
    </xf>
    <xf numFmtId="38" fontId="1" fillId="0" borderId="0" xfId="0" applyNumberFormat="1" applyFont="1" applyAlignment="1">
      <alignment horizontal="right"/>
    </xf>
    <xf numFmtId="38" fontId="1" fillId="0" borderId="0" xfId="0" applyNumberFormat="1" applyFont="1" applyAlignment="1">
      <alignment horizontal="center"/>
    </xf>
    <xf numFmtId="38" fontId="2" fillId="33" borderId="10" xfId="42" applyNumberFormat="1" applyFont="1" applyFill="1" applyBorder="1" applyAlignment="1">
      <alignment/>
    </xf>
    <xf numFmtId="38" fontId="2" fillId="0" borderId="10" xfId="42" applyNumberFormat="1" applyFont="1" applyBorder="1" applyAlignment="1">
      <alignment horizontal="right"/>
    </xf>
    <xf numFmtId="167" fontId="1" fillId="0" borderId="0" xfId="44" applyNumberFormat="1" applyFont="1" applyAlignment="1">
      <alignment/>
    </xf>
    <xf numFmtId="37" fontId="3" fillId="0" borderId="19" xfId="57" applyFont="1" applyFill="1" applyBorder="1" applyAlignment="1" quotePrefix="1">
      <alignment horizontal="left"/>
      <protection/>
    </xf>
    <xf numFmtId="0" fontId="6" fillId="0" borderId="0" xfId="57" applyNumberFormat="1" applyFont="1" applyFill="1" applyBorder="1" applyAlignment="1">
      <alignment horizontal="left" vertical="top"/>
      <protection/>
    </xf>
    <xf numFmtId="0" fontId="2" fillId="0" borderId="0" xfId="0" applyFont="1" applyAlignment="1">
      <alignment/>
    </xf>
    <xf numFmtId="0" fontId="6" fillId="0" borderId="0" xfId="0" applyFont="1" applyAlignment="1">
      <alignment wrapText="1"/>
    </xf>
    <xf numFmtId="0" fontId="0" fillId="0" borderId="0" xfId="0" applyAlignment="1">
      <alignment wrapText="1"/>
    </xf>
    <xf numFmtId="37" fontId="3" fillId="0" borderId="0" xfId="57" applyFont="1" applyBorder="1" applyAlignment="1">
      <alignment horizontal="center" wrapText="1"/>
      <protection/>
    </xf>
    <xf numFmtId="37" fontId="3" fillId="0" borderId="0" xfId="57" applyFont="1" applyBorder="1" applyAlignment="1" quotePrefix="1">
      <alignment horizontal="center"/>
      <protection/>
    </xf>
    <xf numFmtId="0" fontId="6" fillId="0" borderId="0" xfId="57" applyNumberFormat="1" applyFont="1" applyBorder="1" applyAlignment="1">
      <alignment horizontal="left" vertical="top" wrapText="1"/>
      <protection/>
    </xf>
    <xf numFmtId="0" fontId="6" fillId="0" borderId="0" xfId="57" applyNumberFormat="1" applyFont="1" applyBorder="1" applyAlignment="1" quotePrefix="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IRPLAN.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ubardta\Local%20Settings\Temporary%20Internet%20Files\OLK89\Budget%20Forms%20Submitted%207-7-08\2009%20%20Budget%20Forms%20-%20MID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orm1 SumofExp_RevbyAppro"/>
      <sheetName val="Form1C SumTempRequestsLK Compli"/>
      <sheetName val="Form2A Master Form"/>
      <sheetName val="Form BP Summary"/>
      <sheetName val="Form ER Equipment Replacement"/>
      <sheetName val="Form2B ReprioritizationDet RB01"/>
      <sheetName val="Form2B ReprioritizationDet RB02"/>
      <sheetName val="Form2B ReprioritizationDet RB03"/>
      <sheetName val="Form2B ReprioritizationDet RB04"/>
      <sheetName val="Form2B ReprioritizationDet RB05"/>
      <sheetName val="Form2B ReprioritizationDet RB06"/>
      <sheetName val="Form2B ReprioritizationDet RB07"/>
      <sheetName val="Form2B ReprioritizationDet RB08"/>
      <sheetName val="Form2B ReprioritizationDet RB09"/>
      <sheetName val="Form2B ReprioritizationDet RB10"/>
      <sheetName val="Form2B ReprioritizationDet RB11"/>
      <sheetName val="Form2B ReprioritizationDet RB12"/>
      <sheetName val="Form2B ReprioritizationDet RB13"/>
      <sheetName val="Form2B ReprioritizationDet RB14"/>
      <sheetName val="Form2B ReprioritizationDet RB15"/>
      <sheetName val="Form2B ReprioritizationDet RB16"/>
      <sheetName val="Form2B ReprioritizationDet RB17"/>
      <sheetName val="Form2B ReprioritizationDe RB 18"/>
      <sheetName val="Form3A Revenues"/>
      <sheetName val="Form3B ExistingRevenue"/>
      <sheetName val="Form5 Financial Plan"/>
    </sheetNames>
    <sheetDataSet>
      <sheetData sheetId="1">
        <row r="5">
          <cell r="A5" t="str">
            <v>Fund 000001135 / Dept #0990</v>
          </cell>
        </row>
        <row r="6">
          <cell r="A6" t="str">
            <v>Department of Community and Human Services / MHCADSD/ Mental Illness and Drug Dependency Fund (MIDD)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view="pageLayout" zoomScaleNormal="80" workbookViewId="0" topLeftCell="A1">
      <selection activeCell="E14" sqref="E14"/>
    </sheetView>
  </sheetViews>
  <sheetFormatPr defaultColWidth="8.8515625" defaultRowHeight="12.75"/>
  <cols>
    <col min="1" max="1" width="47.00390625" style="50" customWidth="1"/>
    <col min="2" max="2" width="9.57421875" style="51" bestFit="1" customWidth="1"/>
    <col min="3" max="3" width="14.7109375" style="51" customWidth="1"/>
    <col min="4" max="5" width="14.7109375" style="52" customWidth="1"/>
    <col min="6" max="7" width="14.7109375" style="49" customWidth="1"/>
    <col min="8" max="8" width="13.7109375" style="3" customWidth="1"/>
    <col min="9" max="9" width="16.8515625" style="3" bestFit="1" customWidth="1"/>
    <col min="10" max="10" width="15.7109375" style="3" bestFit="1" customWidth="1"/>
    <col min="11" max="16384" width="8.8515625" style="3" customWidth="1"/>
  </cols>
  <sheetData>
    <row r="1" spans="1:7" s="1" customFormat="1" ht="15.75">
      <c r="A1" s="61" t="s">
        <v>16</v>
      </c>
      <c r="B1" s="61"/>
      <c r="C1" s="61"/>
      <c r="D1" s="61"/>
      <c r="E1" s="61"/>
      <c r="F1" s="61"/>
      <c r="G1" s="61"/>
    </row>
    <row r="2" spans="1:7" s="1" customFormat="1" ht="15.75">
      <c r="A2" s="62" t="str">
        <f>'[1]Form1 SumofExp_RevbyAppro'!A5</f>
        <v>Fund 000001135 / Dept #0990</v>
      </c>
      <c r="B2" s="62"/>
      <c r="C2" s="62"/>
      <c r="D2" s="62"/>
      <c r="E2" s="62"/>
      <c r="F2" s="62"/>
      <c r="G2" s="62"/>
    </row>
    <row r="3" spans="1:7" ht="15.75">
      <c r="A3" s="62" t="str">
        <f>'[1]Form1 SumofExp_RevbyAppro'!A6</f>
        <v>Department of Community and Human Services / MHCADSD/ Mental Illness and Drug Dependency Fund (MIDD)</v>
      </c>
      <c r="B3" s="62"/>
      <c r="C3" s="62"/>
      <c r="D3" s="62"/>
      <c r="E3" s="62"/>
      <c r="F3" s="62"/>
      <c r="G3" s="62"/>
    </row>
    <row r="4" spans="1:7" ht="15.75">
      <c r="A4" s="2"/>
      <c r="B4" s="2"/>
      <c r="C4" s="2"/>
      <c r="D4" s="2"/>
      <c r="E4" s="2"/>
      <c r="F4" s="2"/>
      <c r="G4" s="2"/>
    </row>
    <row r="5" spans="1:7" s="6" customFormat="1" ht="34.5">
      <c r="A5" s="4"/>
      <c r="B5" s="5" t="s">
        <v>17</v>
      </c>
      <c r="C5" s="5" t="s">
        <v>0</v>
      </c>
      <c r="D5" s="5" t="s">
        <v>18</v>
      </c>
      <c r="E5" s="5" t="s">
        <v>21</v>
      </c>
      <c r="F5" s="5" t="s">
        <v>22</v>
      </c>
      <c r="G5" s="5" t="s">
        <v>23</v>
      </c>
    </row>
    <row r="6" spans="1:8" ht="15.75">
      <c r="A6" s="7" t="s">
        <v>1</v>
      </c>
      <c r="B6" s="8">
        <v>0</v>
      </c>
      <c r="C6" s="8">
        <v>0</v>
      </c>
      <c r="D6" s="8">
        <f>+B21</f>
        <v>0</v>
      </c>
      <c r="E6" s="8">
        <f>+D21</f>
        <v>16406395</v>
      </c>
      <c r="F6" s="8">
        <f>+E21</f>
        <v>9957885</v>
      </c>
      <c r="G6" s="8">
        <f>+F21</f>
        <v>12232885</v>
      </c>
      <c r="H6" s="9"/>
    </row>
    <row r="7" spans="1:8" ht="18.75">
      <c r="A7" s="10" t="s">
        <v>24</v>
      </c>
      <c r="B7" s="11"/>
      <c r="C7" s="11"/>
      <c r="D7" s="11"/>
      <c r="E7" s="11"/>
      <c r="F7" s="11"/>
      <c r="G7" s="11"/>
      <c r="H7" s="9"/>
    </row>
    <row r="8" spans="1:10" ht="15.75">
      <c r="A8" s="12" t="s">
        <v>19</v>
      </c>
      <c r="B8" s="13"/>
      <c r="C8" s="13">
        <v>30852323</v>
      </c>
      <c r="D8" s="22">
        <v>38564000</v>
      </c>
      <c r="E8" s="13">
        <v>51375000</v>
      </c>
      <c r="F8" s="13">
        <v>53647000</v>
      </c>
      <c r="G8" s="13">
        <v>56678000</v>
      </c>
      <c r="H8" s="9"/>
      <c r="I8" s="55"/>
      <c r="J8" s="25"/>
    </row>
    <row r="9" spans="1:10" ht="15.75">
      <c r="A9" s="12" t="s">
        <v>31</v>
      </c>
      <c r="B9" s="13"/>
      <c r="C9" s="13"/>
      <c r="D9" s="22">
        <v>54000</v>
      </c>
      <c r="E9" s="22">
        <v>233000</v>
      </c>
      <c r="F9" s="22">
        <v>275000</v>
      </c>
      <c r="G9" s="22">
        <v>346000</v>
      </c>
      <c r="H9" s="9"/>
      <c r="I9" s="55"/>
      <c r="J9" s="25"/>
    </row>
    <row r="10" spans="1:9" ht="15.75">
      <c r="A10" s="12" t="s">
        <v>2</v>
      </c>
      <c r="B10" s="13"/>
      <c r="C10" s="13"/>
      <c r="D10" s="13"/>
      <c r="E10" s="13"/>
      <c r="F10" s="13"/>
      <c r="G10" s="13"/>
      <c r="H10" s="9"/>
      <c r="I10" s="25"/>
    </row>
    <row r="11" spans="1:9" ht="15.75">
      <c r="A11" s="15" t="s">
        <v>3</v>
      </c>
      <c r="B11" s="8">
        <f aca="true" t="shared" si="0" ref="B11:G11">SUM(B8:B10)</f>
        <v>0</v>
      </c>
      <c r="C11" s="8">
        <f t="shared" si="0"/>
        <v>30852323</v>
      </c>
      <c r="D11" s="8">
        <f t="shared" si="0"/>
        <v>38618000</v>
      </c>
      <c r="E11" s="8">
        <f t="shared" si="0"/>
        <v>51608000</v>
      </c>
      <c r="F11" s="8">
        <f t="shared" si="0"/>
        <v>53922000</v>
      </c>
      <c r="G11" s="8">
        <f t="shared" si="0"/>
        <v>57024000</v>
      </c>
      <c r="H11" s="9"/>
      <c r="I11" s="25"/>
    </row>
    <row r="12" spans="1:8" ht="15.75">
      <c r="A12" s="16" t="s">
        <v>4</v>
      </c>
      <c r="B12" s="11"/>
      <c r="C12" s="17"/>
      <c r="D12" s="11"/>
      <c r="E12" s="11"/>
      <c r="F12" s="11"/>
      <c r="G12" s="11"/>
      <c r="H12" s="9"/>
    </row>
    <row r="13" spans="1:8" ht="15.75">
      <c r="A13" s="12" t="s">
        <v>25</v>
      </c>
      <c r="B13" s="13"/>
      <c r="C13" s="17">
        <v>-22211605</v>
      </c>
      <c r="D13" s="17">
        <f>-10614156</f>
        <v>-10614156</v>
      </c>
      <c r="E13" s="13">
        <v>-51653959</v>
      </c>
      <c r="F13" s="13">
        <f>-F8+2000000</f>
        <v>-51647000</v>
      </c>
      <c r="G13" s="13">
        <f>-G8+2000000</f>
        <v>-54678000</v>
      </c>
      <c r="H13" s="9"/>
    </row>
    <row r="14" spans="1:8" ht="18.75">
      <c r="A14" s="12" t="s">
        <v>26</v>
      </c>
      <c r="B14" s="13"/>
      <c r="C14" s="17"/>
      <c r="D14" s="17">
        <v>-11597449</v>
      </c>
      <c r="E14" s="13">
        <v>-6402551</v>
      </c>
      <c r="F14" s="13"/>
      <c r="G14" s="13"/>
      <c r="H14" s="9"/>
    </row>
    <row r="15" spans="1:8" ht="15.75">
      <c r="A15" s="12" t="s">
        <v>5</v>
      </c>
      <c r="B15" s="13"/>
      <c r="C15" s="17"/>
      <c r="D15" s="13"/>
      <c r="E15" s="13"/>
      <c r="F15" s="13"/>
      <c r="G15" s="13"/>
      <c r="H15" s="9"/>
    </row>
    <row r="16" spans="1:9" ht="15.75">
      <c r="A16" s="18" t="s">
        <v>6</v>
      </c>
      <c r="B16" s="8">
        <f aca="true" t="shared" si="1" ref="B16:G16">SUM(B13:B15)</f>
        <v>0</v>
      </c>
      <c r="C16" s="8">
        <f t="shared" si="1"/>
        <v>-22211605</v>
      </c>
      <c r="D16" s="8">
        <f t="shared" si="1"/>
        <v>-22211605</v>
      </c>
      <c r="E16" s="8">
        <f t="shared" si="1"/>
        <v>-58056510</v>
      </c>
      <c r="F16" s="8">
        <f t="shared" si="1"/>
        <v>-51647000</v>
      </c>
      <c r="G16" s="8">
        <f t="shared" si="1"/>
        <v>-54678000</v>
      </c>
      <c r="H16" s="9"/>
      <c r="I16" s="14"/>
    </row>
    <row r="17" spans="1:9" ht="15.75">
      <c r="A17" s="19" t="s">
        <v>7</v>
      </c>
      <c r="B17" s="20"/>
      <c r="C17" s="53"/>
      <c r="D17" s="53"/>
      <c r="E17" s="53"/>
      <c r="F17" s="53"/>
      <c r="G17" s="53"/>
      <c r="H17" s="9"/>
      <c r="I17" s="14"/>
    </row>
    <row r="18" spans="1:9" ht="15.75">
      <c r="A18" s="21" t="s">
        <v>8</v>
      </c>
      <c r="B18" s="22"/>
      <c r="C18" s="23"/>
      <c r="D18" s="24"/>
      <c r="E18" s="13"/>
      <c r="F18" s="13"/>
      <c r="G18" s="13"/>
      <c r="H18" s="9"/>
      <c r="I18" s="25"/>
    </row>
    <row r="19" spans="1:8" ht="15.75">
      <c r="A19" s="12" t="s">
        <v>2</v>
      </c>
      <c r="B19" s="26"/>
      <c r="C19" s="27"/>
      <c r="D19" s="28"/>
      <c r="E19" s="22"/>
      <c r="F19" s="22"/>
      <c r="G19" s="22"/>
      <c r="H19" s="9"/>
    </row>
    <row r="20" spans="1:8" ht="15.75">
      <c r="A20" s="29" t="s">
        <v>9</v>
      </c>
      <c r="B20" s="30">
        <f aca="true" t="shared" si="2" ref="B20:G20">SUM(B19:B19)</f>
        <v>0</v>
      </c>
      <c r="C20" s="30">
        <f t="shared" si="2"/>
        <v>0</v>
      </c>
      <c r="D20" s="30">
        <f t="shared" si="2"/>
        <v>0</v>
      </c>
      <c r="E20" s="30">
        <f t="shared" si="2"/>
        <v>0</v>
      </c>
      <c r="F20" s="30">
        <f t="shared" si="2"/>
        <v>0</v>
      </c>
      <c r="G20" s="30">
        <f t="shared" si="2"/>
        <v>0</v>
      </c>
      <c r="H20" s="9"/>
    </row>
    <row r="21" spans="1:8" ht="15.75">
      <c r="A21" s="29" t="s">
        <v>10</v>
      </c>
      <c r="B21" s="30">
        <f>B6+B11+B16+B17+B20</f>
        <v>0</v>
      </c>
      <c r="C21" s="30">
        <f>C6+C11+C16</f>
        <v>8640718</v>
      </c>
      <c r="D21" s="30">
        <f>D6+D11+D16</f>
        <v>16406395</v>
      </c>
      <c r="E21" s="30">
        <f>E6+E11+E16</f>
        <v>9957885</v>
      </c>
      <c r="F21" s="30">
        <f>F6+F11+F16</f>
        <v>12232885</v>
      </c>
      <c r="G21" s="30">
        <f>G6+G11+G16</f>
        <v>14578885</v>
      </c>
      <c r="H21" s="9"/>
    </row>
    <row r="22" spans="1:8" ht="15.75">
      <c r="A22" s="16" t="s">
        <v>11</v>
      </c>
      <c r="B22" s="13"/>
      <c r="C22" s="24"/>
      <c r="D22" s="11"/>
      <c r="E22" s="13"/>
      <c r="F22" s="13"/>
      <c r="G22" s="13"/>
      <c r="H22" s="9"/>
    </row>
    <row r="23" spans="1:8" ht="18.75">
      <c r="A23" s="12" t="s">
        <v>27</v>
      </c>
      <c r="B23" s="31"/>
      <c r="C23" s="37">
        <v>-6418602</v>
      </c>
      <c r="D23" s="22">
        <v>-6402551</v>
      </c>
      <c r="E23" s="22"/>
      <c r="F23" s="22"/>
      <c r="G23" s="22"/>
      <c r="H23" s="9"/>
    </row>
    <row r="24" spans="1:8" ht="18.75">
      <c r="A24" s="33" t="s">
        <v>12</v>
      </c>
      <c r="B24" s="31"/>
      <c r="C24" s="37">
        <v>-2000000</v>
      </c>
      <c r="D24" s="22">
        <f>-3800844</f>
        <v>-3800844</v>
      </c>
      <c r="E24" s="22">
        <f>D24-2000000</f>
        <v>-5800844</v>
      </c>
      <c r="F24" s="22">
        <f>+E24-2000000</f>
        <v>-7800844</v>
      </c>
      <c r="G24" s="22">
        <f>+F24-2000000</f>
        <v>-9800844</v>
      </c>
      <c r="H24" s="9"/>
    </row>
    <row r="25" spans="1:8" ht="15.75">
      <c r="A25" s="12" t="s">
        <v>5</v>
      </c>
      <c r="B25" s="31"/>
      <c r="C25" s="32"/>
      <c r="D25" s="22"/>
      <c r="E25" s="22"/>
      <c r="F25" s="22"/>
      <c r="G25" s="22"/>
      <c r="H25" s="9"/>
    </row>
    <row r="26" spans="1:8" ht="15.75">
      <c r="A26" s="15" t="s">
        <v>13</v>
      </c>
      <c r="B26" s="34">
        <f aca="true" t="shared" si="3" ref="B26:G26">SUM(B23:B25)</f>
        <v>0</v>
      </c>
      <c r="C26" s="35">
        <f t="shared" si="3"/>
        <v>-8418602</v>
      </c>
      <c r="D26" s="35">
        <f t="shared" si="3"/>
        <v>-10203395</v>
      </c>
      <c r="E26" s="35">
        <f t="shared" si="3"/>
        <v>-5800844</v>
      </c>
      <c r="F26" s="35">
        <f t="shared" si="3"/>
        <v>-7800844</v>
      </c>
      <c r="G26" s="35">
        <f t="shared" si="3"/>
        <v>-9800844</v>
      </c>
      <c r="H26" s="9"/>
    </row>
    <row r="27" spans="1:8" ht="15.75">
      <c r="A27" s="29" t="s">
        <v>14</v>
      </c>
      <c r="B27" s="30">
        <f aca="true" t="shared" si="4" ref="B27:G27">+B21+B26</f>
        <v>0</v>
      </c>
      <c r="C27" s="30">
        <f t="shared" si="4"/>
        <v>222116</v>
      </c>
      <c r="D27" s="30">
        <f t="shared" si="4"/>
        <v>6203000</v>
      </c>
      <c r="E27" s="30">
        <f t="shared" si="4"/>
        <v>4157041</v>
      </c>
      <c r="F27" s="30">
        <f t="shared" si="4"/>
        <v>4432041</v>
      </c>
      <c r="G27" s="30">
        <f t="shared" si="4"/>
        <v>4778041</v>
      </c>
      <c r="H27" s="9"/>
    </row>
    <row r="28" spans="1:8" s="1" customFormat="1" ht="15.75">
      <c r="A28" s="36"/>
      <c r="B28" s="37"/>
      <c r="C28" s="37"/>
      <c r="D28" s="38"/>
      <c r="E28" s="37"/>
      <c r="F28" s="37"/>
      <c r="G28" s="37"/>
      <c r="H28" s="39"/>
    </row>
    <row r="29" spans="1:8" s="42" customFormat="1" ht="18.75">
      <c r="A29" s="56" t="s">
        <v>20</v>
      </c>
      <c r="B29" s="40"/>
      <c r="C29" s="54">
        <f>C16*-0.01</f>
        <v>222116.05000000002</v>
      </c>
      <c r="D29" s="54">
        <f>D16*-0.01</f>
        <v>222116.05000000002</v>
      </c>
      <c r="E29" s="54">
        <f>E16*-0.01</f>
        <v>580565.1</v>
      </c>
      <c r="F29" s="54">
        <f>F16*-0.01</f>
        <v>516470</v>
      </c>
      <c r="G29" s="54">
        <f>G16*-0.01</f>
        <v>546780</v>
      </c>
      <c r="H29" s="41"/>
    </row>
    <row r="30" spans="1:7" ht="15.75">
      <c r="A30" s="43"/>
      <c r="B30" s="44"/>
      <c r="C30" s="44"/>
      <c r="D30" s="44"/>
      <c r="E30" s="44"/>
      <c r="F30" s="44"/>
      <c r="G30" s="44"/>
    </row>
    <row r="31" spans="1:7" ht="15.75">
      <c r="A31" s="45" t="s">
        <v>15</v>
      </c>
      <c r="B31" s="44"/>
      <c r="C31" s="44"/>
      <c r="D31" s="44"/>
      <c r="E31" s="44"/>
      <c r="F31" s="44"/>
      <c r="G31" s="44"/>
    </row>
    <row r="32" spans="1:7" ht="15.75">
      <c r="A32" s="48" t="s">
        <v>28</v>
      </c>
      <c r="B32" s="46"/>
      <c r="C32" s="46"/>
      <c r="D32" s="47"/>
      <c r="E32" s="46"/>
      <c r="F32" s="46"/>
      <c r="G32" s="44"/>
    </row>
    <row r="33" spans="1:7" ht="40.5" customHeight="1">
      <c r="A33" s="59" t="s">
        <v>32</v>
      </c>
      <c r="B33" s="60"/>
      <c r="C33" s="60"/>
      <c r="D33" s="60"/>
      <c r="E33" s="60"/>
      <c r="F33" s="60"/>
      <c r="G33" s="60"/>
    </row>
    <row r="34" spans="1:7" ht="27.75" customHeight="1">
      <c r="A34" s="59" t="s">
        <v>29</v>
      </c>
      <c r="B34" s="60"/>
      <c r="C34" s="60"/>
      <c r="D34" s="60"/>
      <c r="E34" s="60"/>
      <c r="F34" s="60"/>
      <c r="G34" s="60"/>
    </row>
    <row r="35" spans="1:7" ht="27.75" customHeight="1">
      <c r="A35" s="63" t="s">
        <v>30</v>
      </c>
      <c r="B35" s="64"/>
      <c r="C35" s="64"/>
      <c r="D35" s="64"/>
      <c r="E35" s="64"/>
      <c r="F35" s="64"/>
      <c r="G35" s="64"/>
    </row>
    <row r="36" spans="1:7" ht="39.75" customHeight="1">
      <c r="A36" s="59" t="s">
        <v>34</v>
      </c>
      <c r="B36" s="60"/>
      <c r="C36" s="60"/>
      <c r="D36" s="60"/>
      <c r="E36" s="60"/>
      <c r="F36" s="60"/>
      <c r="G36" s="60"/>
    </row>
    <row r="37" ht="15.75">
      <c r="A37" s="57" t="s">
        <v>33</v>
      </c>
    </row>
  </sheetData>
  <sheetProtection/>
  <mergeCells count="7">
    <mergeCell ref="A36:G36"/>
    <mergeCell ref="A1:G1"/>
    <mergeCell ref="A2:G2"/>
    <mergeCell ref="A3:G3"/>
    <mergeCell ref="A33:G33"/>
    <mergeCell ref="A35:G35"/>
    <mergeCell ref="A34:G34"/>
  </mergeCells>
  <printOptions horizontalCentered="1"/>
  <pageMargins left="0.25" right="0.25" top="0.75" bottom="0.75" header="0.5" footer="0.5"/>
  <pageSetup fitToHeight="1" fitToWidth="1" horizontalDpi="600" verticalDpi="600" orientation="landscape" scale="75" r:id="rId1"/>
  <headerFooter alignWithMargins="0">
    <oddFooter>&amp;RMIDD Financial Plan - 09/05/2008</oddFooter>
  </headerFooter>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0" sqref="B10"/>
    </sheetView>
  </sheetViews>
  <sheetFormatPr defaultColWidth="9.140625" defaultRowHeight="12.75"/>
  <cols>
    <col min="1" max="1" width="42.421875" style="58" customWidth="1"/>
    <col min="2" max="2" width="16.140625" style="58" customWidth="1"/>
    <col min="3" max="16384" width="9.140625" style="58" customWidth="1"/>
  </cols>
  <sheetData>
    <row r="1" spans="1:2" ht="15">
      <c r="A1" s="58" t="s">
        <v>35</v>
      </c>
      <c r="B1" s="47">
        <v>22211605</v>
      </c>
    </row>
    <row r="2" ht="15">
      <c r="B2" s="47"/>
    </row>
    <row r="3" spans="1:2" ht="15">
      <c r="A3" s="58" t="s">
        <v>37</v>
      </c>
      <c r="B3" s="47">
        <f>'MIDD Financial Plan'!D13</f>
        <v>-10614156</v>
      </c>
    </row>
    <row r="4" spans="1:2" ht="15">
      <c r="A4" s="58" t="s">
        <v>38</v>
      </c>
      <c r="B4" s="47">
        <f>'MIDD Financial Plan'!D14</f>
        <v>-11597449</v>
      </c>
    </row>
    <row r="6" spans="1:2" ht="15">
      <c r="A6" s="58" t="s">
        <v>36</v>
      </c>
      <c r="B6" s="47">
        <f>SUM(B3:B5)</f>
        <v>-22211605</v>
      </c>
    </row>
    <row r="9" spans="1:2" ht="15">
      <c r="A9" s="58" t="s">
        <v>39</v>
      </c>
      <c r="B9" s="47">
        <v>38618000</v>
      </c>
    </row>
    <row r="10" ht="15">
      <c r="B10" s="47"/>
    </row>
    <row r="11" spans="1:2" ht="15">
      <c r="A11" s="58" t="s">
        <v>37</v>
      </c>
      <c r="B11" s="47">
        <f>'MIDD Financial Plan'!D21</f>
        <v>16406395</v>
      </c>
    </row>
    <row r="12" spans="1:2" ht="15">
      <c r="A12" s="58" t="s">
        <v>38</v>
      </c>
      <c r="B12" s="47">
        <f>'MIDD Financial Plan'!D22</f>
        <v>0</v>
      </c>
    </row>
    <row r="14" spans="1:2" ht="15">
      <c r="A14" s="58" t="s">
        <v>36</v>
      </c>
      <c r="B14" s="47">
        <f>SUM(B11:B13)</f>
        <v>16406395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kcmhd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carrolk</dc:creator>
  <cp:keywords/>
  <dc:description/>
  <cp:lastModifiedBy>Calderon, Angelica</cp:lastModifiedBy>
  <cp:lastPrinted>2008-09-09T15:02:03Z</cp:lastPrinted>
  <dcterms:created xsi:type="dcterms:W3CDTF">2008-07-23T23:04:59Z</dcterms:created>
  <dcterms:modified xsi:type="dcterms:W3CDTF">2008-09-12T00:45:11Z</dcterms:modified>
  <cp:category/>
  <cp:version/>
  <cp:contentType/>
  <cp:contentStatus/>
</cp:coreProperties>
</file>