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90" windowWidth="11280" windowHeight="6615" activeTab="0"/>
  </bookViews>
  <sheets>
    <sheet name="Fiscal Note" sheetId="1" r:id="rId1"/>
    <sheet name="5-Year Plan" sheetId="2" r:id="rId2"/>
    <sheet name="3-Year Plan" sheetId="3" r:id="rId3"/>
    <sheet name="DAJD" sheetId="4" r:id="rId4"/>
    <sheet name="FMD" sheetId="5" r:id="rId5"/>
    <sheet name="Roads" sheetId="6" r:id="rId6"/>
    <sheet name="Transit" sheetId="7" r:id="rId7"/>
    <sheet name="ITS" sheetId="8" r:id="rId8"/>
  </sheets>
  <definedNames>
    <definedName name="_xlnm.Print_Area" localSheetId="1">'5-Year Plan'!$A$1:$U$48</definedName>
  </definedNames>
  <calcPr fullCalcOnLoad="1"/>
</workbook>
</file>

<file path=xl/sharedStrings.xml><?xml version="1.0" encoding="utf-8"?>
<sst xmlns="http://schemas.openxmlformats.org/spreadsheetml/2006/main" count="425" uniqueCount="252">
  <si>
    <t>KING COUNTY, WASHINGTON</t>
  </si>
  <si>
    <t>Item</t>
  </si>
  <si>
    <t>Replacement</t>
  </si>
  <si>
    <t>Expenditures</t>
  </si>
  <si>
    <t>Proposed Logo Replacement Project</t>
  </si>
  <si>
    <t>Estimated</t>
  </si>
  <si>
    <t>Comments</t>
  </si>
  <si>
    <t>5-Year Cost Estimate</t>
  </si>
  <si>
    <t>Agency</t>
  </si>
  <si>
    <t>Various Design Costs.</t>
  </si>
  <si>
    <t>See separate spreadsheet for breakdown of various costs.</t>
  </si>
  <si>
    <t>N/A</t>
  </si>
  <si>
    <t xml:space="preserve">          Printing &amp; Graphic Arts Services</t>
  </si>
  <si>
    <t xml:space="preserve">          Information and Technology Services</t>
  </si>
  <si>
    <t>Information and Telecommunications Services</t>
  </si>
  <si>
    <t>Department of Transportation</t>
  </si>
  <si>
    <t xml:space="preserve">          Transit Division</t>
  </si>
  <si>
    <t>No</t>
  </si>
  <si>
    <t>Additional</t>
  </si>
  <si>
    <t>On a</t>
  </si>
  <si>
    <t xml:space="preserve">          Fleet Administration</t>
  </si>
  <si>
    <t>Yes</t>
  </si>
  <si>
    <t>Exterior Vehicle Logos (Decals)</t>
  </si>
  <si>
    <t>Regular</t>
  </si>
  <si>
    <t>Schedule</t>
  </si>
  <si>
    <t>9 Years</t>
  </si>
  <si>
    <t>Schedule?</t>
  </si>
  <si>
    <t>Subtotals by</t>
  </si>
  <si>
    <t>Department of Adult Detention</t>
  </si>
  <si>
    <t>Uniform Patches</t>
  </si>
  <si>
    <t>Department of Development and Environmental Services</t>
  </si>
  <si>
    <t>Rain Gear</t>
  </si>
  <si>
    <t>Approximate total of 31 unreplaced sets spread over 5 years; $86 per set.</t>
  </si>
  <si>
    <t>Parks System</t>
  </si>
  <si>
    <t>Exterior Signage*</t>
  </si>
  <si>
    <t>Vehicle Decals</t>
  </si>
  <si>
    <t>250 Decals; $2 per decal.</t>
  </si>
  <si>
    <t>Plate Change Costs for Existing Collaterals</t>
  </si>
  <si>
    <t>over the transitional period; costs passed along to client agencies.</t>
  </si>
  <si>
    <t xml:space="preserve">Subtotal, DAD </t>
  </si>
  <si>
    <t xml:space="preserve">Subtotal, DDES </t>
  </si>
  <si>
    <t xml:space="preserve">Subtotal, DOT </t>
  </si>
  <si>
    <t xml:space="preserve">          Roads Division</t>
  </si>
  <si>
    <t xml:space="preserve">Subtotal, ITS </t>
  </si>
  <si>
    <t xml:space="preserve">Subtotal, Parks </t>
  </si>
  <si>
    <t xml:space="preserve">Miscellaneous Signage </t>
  </si>
  <si>
    <t>See attached detailed listing.</t>
  </si>
  <si>
    <t>Decals for "No Dumping - KC Property" Signs</t>
  </si>
  <si>
    <t>586 Signs; $50 per sign including labor.</t>
  </si>
  <si>
    <t>Web Page Transition Costs</t>
  </si>
  <si>
    <t xml:space="preserve">Subtotal, DCFM </t>
  </si>
  <si>
    <t>Department of Construction and Facility Management</t>
  </si>
  <si>
    <t>Signage* and Building Maps</t>
  </si>
  <si>
    <t>Sheriff's Office</t>
  </si>
  <si>
    <t>Interior and Exterior Signage*</t>
  </si>
  <si>
    <t>Displays and Exhibits</t>
  </si>
  <si>
    <t>Boat and Helicopter Decals*</t>
  </si>
  <si>
    <t xml:space="preserve">Subtotal, Sheriff's Office </t>
  </si>
  <si>
    <t>GRAND TOTALS:</t>
  </si>
  <si>
    <t xml:space="preserve">Prepared by:  </t>
  </si>
  <si>
    <t xml:space="preserve">King County Budget Office </t>
  </si>
  <si>
    <t xml:space="preserve">Date Prepared:  </t>
  </si>
  <si>
    <t>CX SUBTOTAL:</t>
  </si>
  <si>
    <t>NON-CX SUBTOTAL:</t>
  </si>
  <si>
    <t>3-Year Cost Estimate</t>
  </si>
  <si>
    <t>Average</t>
  </si>
  <si>
    <t>Boat and Helicoter Decals*</t>
  </si>
  <si>
    <t>See attached detail for breakdown of costs.</t>
  </si>
  <si>
    <t>Approximate total of 75 unreplaced sets spread over 3 years; $86 per set.</t>
  </si>
  <si>
    <t>Miscellaneous Signage</t>
  </si>
  <si>
    <t>Various Design Costs</t>
  </si>
  <si>
    <t>2 logo placements per vehicle.</t>
  </si>
  <si>
    <t>Sheriff's Office**</t>
  </si>
  <si>
    <t>*   Not included in estimates from other agencies.</t>
  </si>
  <si>
    <t>GRAND TOTALS LESS SHERIFF'S OFFICE:</t>
  </si>
  <si>
    <t>551 Signs; $40 per sign.</t>
  </si>
  <si>
    <t>.67 hours per vehicle @ $43 per hour.</t>
  </si>
  <si>
    <t>$46 plate change charge per collateral order; approximately 300 plate changes</t>
  </si>
  <si>
    <t>Total of 1,450 unreplaced vehicles spread over 5 years; $2.50 per decal;</t>
  </si>
  <si>
    <t>Total of 2,200 unreplaced vehicles spread over 3 years; $2.50 per decal;</t>
  </si>
  <si>
    <t>2006</t>
  </si>
  <si>
    <t>2007</t>
  </si>
  <si>
    <t>2008</t>
  </si>
  <si>
    <t>2009</t>
  </si>
  <si>
    <t>2010</t>
  </si>
  <si>
    <t>Cost</t>
  </si>
  <si>
    <t>Logo Change Costs for DAJD</t>
  </si>
  <si>
    <t>Cost per</t>
  </si>
  <si>
    <t># per staff</t>
  </si>
  <si>
    <t># of staff</t>
  </si>
  <si>
    <t>Item Total Cost</t>
  </si>
  <si>
    <t>Badges:</t>
  </si>
  <si>
    <t>Adult Detention Staff</t>
  </si>
  <si>
    <t>CCD Caseworkers</t>
  </si>
  <si>
    <t xml:space="preserve">Badges Total:  </t>
  </si>
  <si>
    <t>Uniform Patches (cost plus application):</t>
  </si>
  <si>
    <t>Shirts - 5 to 7 w/ patches both arms</t>
  </si>
  <si>
    <t>Jackets</t>
  </si>
  <si>
    <t xml:space="preserve">Uniform Patches Total:  </t>
  </si>
  <si>
    <t>Uniform Embroidery:</t>
  </si>
  <si>
    <t>Juvenile Detention Staff</t>
  </si>
  <si>
    <t>Shirts - 5 to 7</t>
  </si>
  <si>
    <t>Sweaters</t>
  </si>
  <si>
    <t xml:space="preserve">Uniform Embroidery Total:  </t>
  </si>
  <si>
    <t>Signage/Posters (units, common and public areas):</t>
  </si>
  <si>
    <t># of Posters</t>
  </si>
  <si>
    <t>KCCF</t>
  </si>
  <si>
    <t>RJC</t>
  </si>
  <si>
    <t>Juvenile Detention</t>
  </si>
  <si>
    <t>CCD</t>
  </si>
  <si>
    <t xml:space="preserve">Signage Total:  </t>
  </si>
  <si>
    <t>Total Logo Change Costs - DAJD:</t>
  </si>
  <si>
    <t>DOT/Roads Services Division</t>
  </si>
  <si>
    <t>Logo Replacement Project</t>
  </si>
  <si>
    <t>Cost Estimate Details</t>
  </si>
  <si>
    <t>2006 Cost</t>
  </si>
  <si>
    <t>Amount</t>
  </si>
  <si>
    <t>Signage</t>
  </si>
  <si>
    <t>Replace Glass Entrance Door Decals</t>
  </si>
  <si>
    <t>10 Doors</t>
  </si>
  <si>
    <t>Decal over Existing Facility Entrance Signs</t>
  </si>
  <si>
    <t>11 Sites</t>
  </si>
  <si>
    <t>Repaint Wall Graphics</t>
  </si>
  <si>
    <t>16 Buildings</t>
  </si>
  <si>
    <t>Decal over Existing "Welcome to KC" Signs</t>
  </si>
  <si>
    <t>13 Sites</t>
  </si>
  <si>
    <t>Decal over Construction Hard Hats</t>
  </si>
  <si>
    <t>400 hats @ $2 ea.</t>
  </si>
  <si>
    <t>Replace Rain Jackets with Silk Screened Crown Logo</t>
  </si>
  <si>
    <t>300 @ $60 ea.</t>
  </si>
  <si>
    <t>Decal Over Crown on  CIP Construction Project Signs</t>
  </si>
  <si>
    <t>40 @ $7 ea.</t>
  </si>
  <si>
    <t xml:space="preserve">Total </t>
  </si>
  <si>
    <t xml:space="preserve">Spread over 3 Years </t>
  </si>
  <si>
    <t>per year</t>
  </si>
  <si>
    <t xml:space="preserve">Spread over 5 Years </t>
  </si>
  <si>
    <t>05 Cost Estimates (100% Up Front Costs)</t>
  </si>
  <si>
    <t>Printing and Graphic Arts Services</t>
  </si>
  <si>
    <t>Rate per</t>
  </si>
  <si>
    <t>Total</t>
  </si>
  <si>
    <t>Stage</t>
  </si>
  <si>
    <t>Process</t>
  </si>
  <si>
    <t>Hours</t>
  </si>
  <si>
    <t>Hour</t>
  </si>
  <si>
    <t>Estimate</t>
  </si>
  <si>
    <t>Gather MLK images, types, photographs, and perspectives.</t>
  </si>
  <si>
    <t>Test to see which images read the best at all different sizes.</t>
  </si>
  <si>
    <t>Test to see how the images come across electronically, via fax, etc.</t>
  </si>
  <si>
    <t>Create design device and logo.</t>
  </si>
  <si>
    <t>Apply color.</t>
  </si>
  <si>
    <t>Make presentation boards.</t>
  </si>
  <si>
    <t xml:space="preserve">Contingency for changes in the design based upon the desires of the Executive </t>
  </si>
  <si>
    <t>and Council; per design revision.</t>
  </si>
  <si>
    <t>Assumption of 5 revisions.</t>
  </si>
  <si>
    <t>Prepare artwork.</t>
  </si>
  <si>
    <t>Create electronic version.</t>
  </si>
  <si>
    <t>Create an Identity Manual.</t>
  </si>
  <si>
    <t>Research, writing of script, summary of Corporate Identity.</t>
  </si>
  <si>
    <t>Printing and reproduction of document.</t>
  </si>
  <si>
    <t>Pictoral and text specification of all logo applications.</t>
  </si>
  <si>
    <t>GRAND TOTAL:</t>
  </si>
  <si>
    <t>Information &amp; Telecommunications Services</t>
  </si>
  <si>
    <t>Technology Services Division</t>
  </si>
  <si>
    <t>Detail of Cost Estimates 2005</t>
  </si>
  <si>
    <t>3-Year Plan</t>
  </si>
  <si>
    <t>Category</t>
  </si>
  <si>
    <t>Graphics Transition Costs</t>
  </si>
  <si>
    <t>Navigation Bars</t>
  </si>
  <si>
    <t>8 Bars</t>
  </si>
  <si>
    <t>Scale and Replace Logos</t>
  </si>
  <si>
    <t>3 Sizes of Logo</t>
  </si>
  <si>
    <t xml:space="preserve">Subtotal </t>
  </si>
  <si>
    <t xml:space="preserve">Amount per Year </t>
  </si>
  <si>
    <t>Labor Transition Costs</t>
  </si>
  <si>
    <t>Administrative Costs</t>
  </si>
  <si>
    <t>40 hours; $29 per hour</t>
  </si>
  <si>
    <t>Technical Costs</t>
  </si>
  <si>
    <t>40 hours; $46 per hour</t>
  </si>
  <si>
    <t>Grand Total per Year</t>
  </si>
  <si>
    <t>5-Year Plan</t>
  </si>
  <si>
    <t>Building signage/maps original plus 25% (10% for inflation, 5% for new buildings, 10% contingency)  - $45250</t>
  </si>
  <si>
    <t>Uniform Patches/Shirts (Custodians, Crafts, Security ) $5775</t>
  </si>
  <si>
    <t>ID Cards – We are currently replacing cards outside of normal replacement cycle for Transit changes.  Cost of cards is $8,000</t>
  </si>
  <si>
    <t>Temporary labor for ID Card Replacement project - $15,000</t>
  </si>
  <si>
    <t>NEW TOTAL - $74,025</t>
  </si>
  <si>
    <t>Metro Buses, Vanpool Vans and Access Vans</t>
  </si>
  <si>
    <t>1332 coaches x 3 decals each = 3,996 decals total at approx. $3 apiece = $11,988</t>
  </si>
  <si>
    <t>663 vanpool vans x 3 decals each = 1,989 decals total at approx. $3 apiece = $5,967</t>
  </si>
  <si>
    <t>284 access vans x 2 decals each = 568 decals total at approx. $3 apiece = $1,704</t>
  </si>
  <si>
    <t>The rate quoted per hour to work on the bus is low. The paint shop quoted us an hourly cost of $38.40 back in 2002. It will probably be more like $43-$44/hour in 2006.</t>
  </si>
  <si>
    <t>1332 coaches @ 2 hrs each @ $43/hr = $114,552</t>
  </si>
  <si>
    <t>663 vans @ 2 hrs each @ $43 / hr = $57,018</t>
  </si>
  <si>
    <t>284 access vans @ 1.5 hrs each (fewer decals) @ $43 / hr = $18,318</t>
  </si>
  <si>
    <t>TRANSIT</t>
  </si>
  <si>
    <t>FMD</t>
  </si>
  <si>
    <r>
      <t xml:space="preserve">Decals - </t>
    </r>
    <r>
      <rPr>
        <b/>
        <sz val="10"/>
        <rFont val="Arial"/>
        <family val="2"/>
      </rPr>
      <t>Total:  6,553 decals at roughly $19,659</t>
    </r>
    <r>
      <rPr>
        <sz val="10"/>
        <rFont val="Arial"/>
        <family val="2"/>
      </rPr>
      <t> </t>
    </r>
    <r>
      <rPr>
        <b/>
        <sz val="10"/>
        <rFont val="Arial"/>
        <family val="2"/>
      </rPr>
      <t xml:space="preserve"> (see note)</t>
    </r>
    <r>
      <rPr>
        <sz val="10"/>
        <rFont val="Arial"/>
        <family val="2"/>
      </rPr>
      <t> </t>
    </r>
  </si>
  <si>
    <r>
      <t xml:space="preserve">Labor per vehicle - </t>
    </r>
    <r>
      <rPr>
        <b/>
        <sz val="10"/>
        <rFont val="Arial"/>
        <family val="2"/>
      </rPr>
      <t>Total: 4,416 hours and $189,888</t>
    </r>
    <r>
      <rPr>
        <sz val="10"/>
        <rFont val="Arial"/>
        <family val="2"/>
      </rPr>
      <t> </t>
    </r>
    <r>
      <rPr>
        <b/>
        <sz val="10"/>
        <rFont val="Arial"/>
        <family val="2"/>
      </rPr>
      <t xml:space="preserve"> (see note)</t>
    </r>
    <r>
      <rPr>
        <sz val="10"/>
        <rFont val="Arial"/>
        <family val="2"/>
      </rPr>
      <t> </t>
    </r>
  </si>
  <si>
    <t>The other line item for Roads, the decals for “No Dumping – KC Property” Signs, is being estimated at $40 per sign (including labor and materials) x 551 signs, for a total cost of  $22,040.</t>
  </si>
  <si>
    <t>FISCAL NOTE</t>
  </si>
  <si>
    <t xml:space="preserve">Title:   </t>
  </si>
  <si>
    <t xml:space="preserve">Affected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</si>
  <si>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</si>
  <si>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</si>
  <si>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</si>
  <si>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</si>
  <si>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</si>
  <si>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</si>
  <si>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</si>
  <si>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</si>
  <si>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</si>
  <si>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</si>
  <si>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</si>
  <si>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</si>
  <si>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</si>
  <si>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</si>
  <si>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t>Assumptions:</t>
  </si>
  <si>
    <t>King County Logo Replacement Ordinance</t>
  </si>
  <si>
    <t>Various</t>
  </si>
  <si>
    <t>Ryan Sanders, Budget Analyst, Office of Management and Budget</t>
  </si>
  <si>
    <t>Salaries &amp; Benefits</t>
  </si>
  <si>
    <t>Supplies &amp; Services</t>
  </si>
  <si>
    <t xml:space="preserve">Capital Outlay </t>
  </si>
  <si>
    <t>Other</t>
  </si>
  <si>
    <t>Fund Balance</t>
  </si>
  <si>
    <t>Adjusted for replacement</t>
  </si>
  <si>
    <t>Unreplaced</t>
  </si>
  <si>
    <t>Total Fleet</t>
  </si>
  <si>
    <t>5yr - 50%</t>
  </si>
  <si>
    <t>3yr - 75%</t>
  </si>
  <si>
    <t>Decals</t>
  </si>
  <si>
    <t>Unit Cost</t>
  </si>
  <si>
    <t>5yr Costs</t>
  </si>
  <si>
    <t>3yr Costs</t>
  </si>
  <si>
    <t>Coaches</t>
  </si>
  <si>
    <t>Vanpool</t>
  </si>
  <si>
    <t>Access</t>
  </si>
  <si>
    <t>Rate</t>
  </si>
  <si>
    <t>Revenue Vehicle Costs</t>
  </si>
  <si>
    <t>* Other Logo Replacement Costs</t>
  </si>
  <si>
    <t>Total Costs</t>
  </si>
  <si>
    <t>* Other Logo Replacement Costs include (but are not limited to) non-revenue vehicles (cars and equipment), signage at bus stops, shelters, park&amp;ride facilities, uniforms (shirts, jackets, overalls, etc.), customer materials, website redesign and costs associated with the design element of the change.</t>
  </si>
  <si>
    <t>Signage and Non Rev Vehicle Costs</t>
  </si>
  <si>
    <t>Rev Vehicle  Logos (Labor Costs)</t>
  </si>
  <si>
    <t>Rev Vehicle Logos (Decals Only)</t>
  </si>
  <si>
    <t>Rev Vehicle Logos (Labor Costs)</t>
  </si>
  <si>
    <t>Total of 5,276 decals over 5 years; $3 per decal.</t>
  </si>
  <si>
    <t>Total of 5,913 over 3 years; $3 per decal.</t>
  </si>
  <si>
    <t>Cost estimates are based on a phased-in implementation approach where the existing stock of items such as letterhead, envelopes and business cards would be depleted before orders would be placed for items bearing the new logo. For such items, the logo change would occur according to the normal replacement schedule, adding no incremental cost to the County. Replacing the logo shown on more durable items such as vehicles and signage would be gradually changed during the full length of the transition period.</t>
  </si>
  <si>
    <t>Helene Ellickson, General Government Section Supervisor, Office of Management and Budget</t>
  </si>
  <si>
    <t xml:space="preserve">Ordinance/Motion No.   </t>
  </si>
  <si>
    <t>Proposed Motion 2005-0492.1</t>
  </si>
  <si>
    <t>Additional components not included in the original estimates are as follows: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</si>
</sst>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Yes&quot;;&quot;Yes&quot;;&quot;No&quot;"/>
    <numFmt numFmtId="166" formatCode="&quot;True&quot;;&quot;True&quot;;&quot;False&quot;"/>
    <numFmt numFmtId="167" formatCode="&quot;On&quot;;&quot;On&quot;;&quot;Off&quot;"/>
    <numFmt numFmtId="168" formatCode="[$€-2]\ #,##0.00_);[Red]\([$€-2]\ #,##0.00\)"/>
    <numFmt numFmtId="169" formatCode="_(&quot;$&quot;* #,##0.000_);_(&quot;$&quot;* \(#,##0.000\);_(&quot;$&quot;* &quot;-&quot;??_);_(@_)"/>
    <numFmt numFmtId="170" formatCode="_(&quot;$&quot;* #,##0.0_);_(&quot;$&quot;* \(#,##0.0\);_(&quot;$&quot;* &quot;-&quot;??_);_(@_)"/>
    <numFmt numFmtId="171" formatCode="_(&quot;$&quot;* #,##0_);_(&quot;$&quot;* \(#,##0\);_(&quot;$&quot;* &quot;-&quot;??_);_(@_)"/>
    <numFmt numFmtId="172" formatCode="&quot;$&quot;#,##0"/>
    <numFmt numFmtId="173" formatCode="&quot;$&quot;#,##0.00"/>
    <numFmt numFmtId="174" formatCode="0_);[Red]\(0\)"/>
    <numFmt numFmtId="175" formatCode="0000"/>
    <numFmt numFmtId="176" formatCode="_(* #,##0_);_(* \(#,##0\);_(* &quot;-&quot;??_);_(@_)"/>
  </numFmts>
  <fonts count="19">
    <font>
      <sz val="10"/>
      <name val="Arial"/>
      <family val="0"/>
    </font>
    <font>
      <b/>
      <sz val="10"/>
      <name val="Arial"/>
      <family val="2"/>
    </font>
    <font>
      <b/>
      <sz val="12"/>
      <name val="Arial"/>
      <family val="2"/>
    </font>
    <font>
      <sz val="9"/>
      <name val="Arial"/>
      <family val="2"/>
    </font>
    <font>
      <b/>
      <i/>
      <sz val="10"/>
      <name val="Arial"/>
      <family val="2"/>
    </font>
    <font>
      <b/>
      <sz val="16"/>
      <name val="Arial"/>
      <family val="2"/>
    </font>
    <font>
      <sz val="12"/>
      <name val="Arial"/>
      <family val="2"/>
    </font>
    <font>
      <sz val="8"/>
      <name val="Arial"/>
      <family val="2"/>
    </font>
    <font>
      <sz val="12"/>
      <name val="Times New Roman"/>
      <family val="1"/>
    </font>
    <font>
      <b/>
      <u val="single"/>
      <sz val="11"/>
      <name val="Arial"/>
      <family val="2"/>
    </font>
    <font>
      <b/>
      <sz val="11"/>
      <name val="Arial"/>
      <family val="2"/>
    </font>
    <font>
      <sz val="10"/>
      <color indexed="18"/>
      <name val="Arial"/>
      <family val="2"/>
    </font>
    <font>
      <sz val="10.5"/>
      <name val="Univers"/>
      <family val="2"/>
    </font>
    <font>
      <b/>
      <sz val="12"/>
      <name val="Univers"/>
      <family val="2"/>
    </font>
    <font>
      <sz val="8"/>
      <name val="Univers"/>
      <family val="2"/>
    </font>
    <font>
      <b/>
      <sz val="10.5"/>
      <name val="Univers"/>
      <family val="0"/>
    </font>
    <font>
      <i/>
      <u val="single"/>
      <sz val="10"/>
      <name val="Univers"/>
      <family val="2"/>
    </font>
    <font>
      <sz val="10.5"/>
      <name val="Arial"/>
      <family val="0"/>
    </font>
    <font>
      <sz val="9"/>
      <name val="Univers"/>
      <family val="2"/>
    </font>
  </fonts>
  <fills count="3">
    <fill>
      <patternFill/>
    </fill>
    <fill>
      <patternFill patternType="gray125"/>
    </fill>
    <fill>
      <patternFill patternType="solid">
        <fgColor indexed="22"/>
        <bgColor indexed="64"/>
      </patternFill>
    </fill>
  </fills>
  <borders count="75">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ck"/>
    </border>
    <border>
      <left>
        <color indexed="63"/>
      </left>
      <right style="thin"/>
      <top>
        <color indexed="63"/>
      </top>
      <bottom style="thick"/>
    </border>
    <border>
      <left style="thin"/>
      <right style="thin"/>
      <top>
        <color indexed="63"/>
      </top>
      <bottom style="thick"/>
    </border>
    <border>
      <left style="thin"/>
      <right>
        <color indexed="63"/>
      </right>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ck"/>
    </border>
    <border>
      <left style="thin"/>
      <right style="double"/>
      <top>
        <color indexed="63"/>
      </top>
      <bottom style="thin"/>
    </border>
    <border>
      <left style="thin"/>
      <right style="thin"/>
      <top style="thin"/>
      <bottom style="thin"/>
    </border>
    <border>
      <left style="thin"/>
      <right style="thin"/>
      <top>
        <color indexed="63"/>
      </top>
      <bottom style="thin"/>
    </border>
    <border>
      <left style="thin"/>
      <right style="double"/>
      <top style="thin"/>
      <bottom style="thin"/>
    </border>
    <border>
      <left style="double"/>
      <right>
        <color indexed="63"/>
      </right>
      <top style="thin"/>
      <bottom>
        <color indexed="63"/>
      </bottom>
    </border>
    <border>
      <left style="double"/>
      <right>
        <color indexed="63"/>
      </right>
      <top>
        <color indexed="63"/>
      </top>
      <bottom style="thin"/>
    </border>
    <border>
      <left style="thin"/>
      <right style="thin"/>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thin"/>
      <right style="double"/>
      <top style="thin"/>
      <bottom style="double"/>
    </border>
    <border>
      <left style="thin"/>
      <right style="thin"/>
      <top style="double"/>
      <bottom>
        <color indexed="63"/>
      </bottom>
    </border>
    <border>
      <left style="thin"/>
      <right style="thin"/>
      <top style="thick"/>
      <bottom style="thick"/>
    </border>
    <border>
      <left>
        <color indexed="63"/>
      </left>
      <right>
        <color indexed="63"/>
      </right>
      <top style="thick"/>
      <bottom style="thick"/>
    </border>
    <border>
      <left>
        <color indexed="63"/>
      </left>
      <right style="double"/>
      <top style="thick"/>
      <bottom style="thick"/>
    </border>
    <border>
      <left style="thin"/>
      <right style="thin"/>
      <top style="double"/>
      <bottom style="thin"/>
    </border>
    <border>
      <left>
        <color indexed="63"/>
      </left>
      <right style="thin"/>
      <top style="thick"/>
      <bottom style="thick"/>
    </border>
    <border>
      <left style="thin"/>
      <right style="double"/>
      <top style="thick"/>
      <bottom style="thick"/>
    </border>
    <border>
      <left>
        <color indexed="63"/>
      </left>
      <right style="double"/>
      <top>
        <color indexed="63"/>
      </top>
      <bottom style="thick"/>
    </border>
    <border>
      <left style="double"/>
      <right>
        <color indexed="63"/>
      </right>
      <top>
        <color indexed="63"/>
      </top>
      <bottom style="thick"/>
    </border>
    <border>
      <left style="thin"/>
      <right>
        <color indexed="63"/>
      </right>
      <top style="thick"/>
      <bottom style="thick"/>
    </border>
    <border>
      <left style="double"/>
      <right style="thin"/>
      <top style="thin"/>
      <bottom>
        <color indexed="63"/>
      </bottom>
    </border>
    <border>
      <left style="double"/>
      <right style="thin"/>
      <top>
        <color indexed="63"/>
      </top>
      <bottom>
        <color indexed="63"/>
      </bottom>
    </border>
    <border>
      <left style="double"/>
      <right style="thin"/>
      <top>
        <color indexed="63"/>
      </top>
      <bottom style="thick"/>
    </border>
    <border>
      <left style="double"/>
      <right style="thin"/>
      <top>
        <color indexed="63"/>
      </top>
      <bottom style="thin"/>
    </border>
    <border>
      <left style="double"/>
      <right>
        <color indexed="63"/>
      </right>
      <top style="thin"/>
      <bottom style="double"/>
    </border>
    <border>
      <left style="double"/>
      <right style="thin"/>
      <top style="thin"/>
      <bottom style="thin"/>
    </border>
    <border>
      <left style="double"/>
      <right>
        <color indexed="63"/>
      </right>
      <top style="thick"/>
      <bottom style="thick"/>
    </border>
    <border>
      <left style="thin"/>
      <right style="thin"/>
      <top style="thick"/>
      <bottom>
        <color indexed="63"/>
      </bottom>
    </border>
    <border>
      <left style="thin"/>
      <right>
        <color indexed="63"/>
      </right>
      <top style="thick"/>
      <bottom>
        <color indexed="63"/>
      </bottom>
    </border>
    <border>
      <left>
        <color indexed="63"/>
      </left>
      <right style="thin"/>
      <top style="thick"/>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style="medium"/>
      <right>
        <color indexed="63"/>
      </right>
      <top style="thin"/>
      <bottom>
        <color indexed="63"/>
      </bottom>
    </border>
    <border>
      <left style="thin"/>
      <right style="medium"/>
      <top style="thin"/>
      <bottom>
        <color indexed="63"/>
      </bottom>
    </border>
    <border>
      <left>
        <color indexed="63"/>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1">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1" xfId="0" applyBorder="1" applyAlignment="1">
      <alignment/>
    </xf>
    <xf numFmtId="0" fontId="0" fillId="0" borderId="0" xfId="0" applyBorder="1" applyAlignment="1">
      <alignment/>
    </xf>
    <xf numFmtId="0" fontId="0" fillId="0" borderId="0" xfId="0" applyBorder="1" applyAlignment="1">
      <alignment horizontal="right"/>
    </xf>
    <xf numFmtId="0" fontId="1" fillId="0" borderId="0" xfId="0" applyFont="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0"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3" xfId="0" applyBorder="1" applyAlignment="1">
      <alignment/>
    </xf>
    <xf numFmtId="0" fontId="0" fillId="0" borderId="4" xfId="0" applyBorder="1" applyAlignment="1">
      <alignment/>
    </xf>
    <xf numFmtId="0" fontId="1" fillId="0" borderId="9" xfId="0" applyFont="1" applyBorder="1" applyAlignment="1">
      <alignment horizontal="centerContinuous"/>
    </xf>
    <xf numFmtId="0" fontId="1" fillId="0" borderId="10" xfId="0" applyFont="1" applyBorder="1" applyAlignment="1">
      <alignment horizontal="centerContinuous"/>
    </xf>
    <xf numFmtId="0" fontId="1" fillId="0" borderId="11" xfId="0" applyFont="1" applyBorder="1" applyAlignment="1">
      <alignment horizontal="center"/>
    </xf>
    <xf numFmtId="0" fontId="1" fillId="0" borderId="12" xfId="0" applyFont="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3" fillId="0" borderId="0" xfId="0" applyFont="1" applyAlignment="1">
      <alignment/>
    </xf>
    <xf numFmtId="0" fontId="1" fillId="0" borderId="10"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5" fillId="0" borderId="0" xfId="0" applyFont="1" applyAlignment="1">
      <alignment/>
    </xf>
    <xf numFmtId="6" fontId="0" fillId="0" borderId="21" xfId="0" applyNumberFormat="1" applyBorder="1" applyAlignment="1">
      <alignment/>
    </xf>
    <xf numFmtId="6" fontId="0" fillId="0" borderId="17" xfId="0" applyNumberFormat="1" applyBorder="1" applyAlignment="1">
      <alignment/>
    </xf>
    <xf numFmtId="6" fontId="0" fillId="0" borderId="22" xfId="0" applyNumberFormat="1" applyBorder="1" applyAlignment="1">
      <alignment/>
    </xf>
    <xf numFmtId="6" fontId="0" fillId="0" borderId="23" xfId="0" applyNumberFormat="1" applyBorder="1" applyAlignment="1">
      <alignment/>
    </xf>
    <xf numFmtId="6" fontId="0" fillId="0" borderId="24" xfId="0" applyNumberFormat="1" applyBorder="1" applyAlignment="1">
      <alignment/>
    </xf>
    <xf numFmtId="6" fontId="0" fillId="0" borderId="18" xfId="0" applyNumberFormat="1" applyBorder="1" applyAlignment="1">
      <alignment/>
    </xf>
    <xf numFmtId="6" fontId="0" fillId="0" borderId="4" xfId="0" applyNumberFormat="1" applyBorder="1" applyAlignment="1">
      <alignment/>
    </xf>
    <xf numFmtId="6" fontId="0" fillId="0" borderId="7" xfId="0" applyNumberFormat="1" applyBorder="1" applyAlignment="1">
      <alignment/>
    </xf>
    <xf numFmtId="0" fontId="4" fillId="0" borderId="0" xfId="0" applyFont="1" applyBorder="1" applyAlignment="1">
      <alignment/>
    </xf>
    <xf numFmtId="0" fontId="1" fillId="0" borderId="11" xfId="0" applyFont="1" applyBorder="1" applyAlignment="1">
      <alignment horizontal="centerContinuous"/>
    </xf>
    <xf numFmtId="0" fontId="0" fillId="0" borderId="16" xfId="0" applyBorder="1" applyAlignment="1">
      <alignment horizontal="center"/>
    </xf>
    <xf numFmtId="0" fontId="0" fillId="0" borderId="5" xfId="0" applyBorder="1" applyAlignment="1">
      <alignment/>
    </xf>
    <xf numFmtId="0" fontId="0" fillId="0" borderId="6" xfId="0" applyBorder="1" applyAlignment="1">
      <alignment/>
    </xf>
    <xf numFmtId="6" fontId="0" fillId="0" borderId="19" xfId="0" applyNumberFormat="1" applyBorder="1" applyAlignment="1">
      <alignment/>
    </xf>
    <xf numFmtId="6" fontId="0" fillId="0" borderId="6" xfId="0" applyNumberFormat="1" applyBorder="1" applyAlignment="1">
      <alignment/>
    </xf>
    <xf numFmtId="6" fontId="0" fillId="0" borderId="8" xfId="0" applyNumberFormat="1" applyBorder="1" applyAlignment="1">
      <alignment/>
    </xf>
    <xf numFmtId="0" fontId="0" fillId="0" borderId="5" xfId="0" applyBorder="1" applyAlignment="1">
      <alignment horizontal="center"/>
    </xf>
    <xf numFmtId="0" fontId="0" fillId="0" borderId="0" xfId="0" applyBorder="1" applyAlignment="1" quotePrefix="1">
      <alignment/>
    </xf>
    <xf numFmtId="0" fontId="0" fillId="0" borderId="21" xfId="0" applyBorder="1" applyAlignment="1">
      <alignment/>
    </xf>
    <xf numFmtId="0" fontId="0" fillId="0" borderId="19" xfId="0" applyBorder="1" applyAlignment="1">
      <alignment horizontal="center"/>
    </xf>
    <xf numFmtId="0" fontId="0" fillId="0" borderId="21" xfId="0" applyBorder="1" applyAlignment="1">
      <alignment horizontal="center"/>
    </xf>
    <xf numFmtId="0" fontId="0" fillId="0" borderId="1" xfId="0" applyBorder="1" applyAlignment="1" quotePrefix="1">
      <alignment/>
    </xf>
    <xf numFmtId="0" fontId="1" fillId="0" borderId="25" xfId="0" applyFont="1" applyBorder="1" applyAlignment="1">
      <alignment horizontal="center"/>
    </xf>
    <xf numFmtId="0" fontId="0" fillId="0" borderId="19" xfId="0" applyBorder="1" applyAlignment="1">
      <alignment/>
    </xf>
    <xf numFmtId="6" fontId="0" fillId="0" borderId="15" xfId="0" applyNumberFormat="1" applyBorder="1" applyAlignment="1">
      <alignment/>
    </xf>
    <xf numFmtId="0" fontId="0" fillId="0" borderId="7" xfId="0" applyBorder="1" applyAlignment="1">
      <alignment/>
    </xf>
    <xf numFmtId="6" fontId="0" fillId="0" borderId="16" xfId="0" applyNumberFormat="1" applyBorder="1" applyAlignment="1">
      <alignment/>
    </xf>
    <xf numFmtId="6" fontId="0" fillId="0" borderId="2" xfId="0" applyNumberFormat="1" applyBorder="1" applyAlignment="1">
      <alignment/>
    </xf>
    <xf numFmtId="6" fontId="0" fillId="0" borderId="5" xfId="0" applyNumberFormat="1" applyBorder="1" applyAlignment="1">
      <alignment/>
    </xf>
    <xf numFmtId="0" fontId="0" fillId="0" borderId="2" xfId="0" applyBorder="1" applyAlignment="1">
      <alignment/>
    </xf>
    <xf numFmtId="0" fontId="0" fillId="0" borderId="8" xfId="0" applyBorder="1" applyAlignment="1">
      <alignment/>
    </xf>
    <xf numFmtId="0" fontId="0" fillId="0" borderId="23" xfId="0" applyBorder="1" applyAlignment="1">
      <alignment/>
    </xf>
    <xf numFmtId="6" fontId="0" fillId="0" borderId="13" xfId="0" applyNumberFormat="1" applyBorder="1" applyAlignment="1">
      <alignment/>
    </xf>
    <xf numFmtId="0" fontId="0" fillId="0" borderId="13" xfId="0" applyBorder="1" applyAlignment="1">
      <alignment horizontal="center"/>
    </xf>
    <xf numFmtId="0" fontId="0" fillId="0" borderId="26" xfId="0" applyBorder="1" applyAlignment="1">
      <alignment/>
    </xf>
    <xf numFmtId="0" fontId="0" fillId="0" borderId="2" xfId="0" applyBorder="1" applyAlignment="1">
      <alignment horizontal="center"/>
    </xf>
    <xf numFmtId="0" fontId="0" fillId="0" borderId="18" xfId="0" applyBorder="1" applyAlignment="1">
      <alignment horizontal="center"/>
    </xf>
    <xf numFmtId="0" fontId="0" fillId="0" borderId="3" xfId="0" applyBorder="1" applyAlignment="1" quotePrefix="1">
      <alignment/>
    </xf>
    <xf numFmtId="0" fontId="0" fillId="0" borderId="24" xfId="0" applyBorder="1" applyAlignment="1">
      <alignment horizontal="center"/>
    </xf>
    <xf numFmtId="0" fontId="1" fillId="0" borderId="27" xfId="0" applyFont="1" applyBorder="1" applyAlignment="1">
      <alignment horizontal="righ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1" fillId="0" borderId="30" xfId="0" applyFont="1" applyBorder="1" applyAlignment="1">
      <alignment/>
    </xf>
    <xf numFmtId="0" fontId="1" fillId="0" borderId="28" xfId="0" applyFont="1" applyBorder="1" applyAlignment="1">
      <alignment/>
    </xf>
    <xf numFmtId="0" fontId="1" fillId="0" borderId="29" xfId="0" applyFont="1" applyBorder="1" applyAlignment="1">
      <alignment/>
    </xf>
    <xf numFmtId="0" fontId="1" fillId="0" borderId="31" xfId="0" applyFont="1" applyBorder="1" applyAlignment="1">
      <alignment/>
    </xf>
    <xf numFmtId="0" fontId="1" fillId="0" borderId="28" xfId="0" applyFont="1" applyBorder="1" applyAlignment="1" quotePrefix="1">
      <alignment/>
    </xf>
    <xf numFmtId="0" fontId="0" fillId="0" borderId="32" xfId="0" applyBorder="1" applyAlignment="1">
      <alignment/>
    </xf>
    <xf numFmtId="6" fontId="1" fillId="2" borderId="33" xfId="0" applyNumberFormat="1" applyFont="1" applyFill="1" applyBorder="1" applyAlignment="1">
      <alignment/>
    </xf>
    <xf numFmtId="6" fontId="1" fillId="2" borderId="34" xfId="0" applyNumberFormat="1" applyFont="1" applyFill="1" applyBorder="1" applyAlignment="1">
      <alignment/>
    </xf>
    <xf numFmtId="6" fontId="1" fillId="2" borderId="35" xfId="0" applyNumberFormat="1" applyFont="1" applyFill="1" applyBorder="1" applyAlignment="1">
      <alignment/>
    </xf>
    <xf numFmtId="0" fontId="0" fillId="0" borderId="36" xfId="0" applyBorder="1" applyAlignment="1">
      <alignment/>
    </xf>
    <xf numFmtId="0" fontId="6" fillId="0" borderId="0" xfId="0" applyFont="1" applyAlignment="1">
      <alignment/>
    </xf>
    <xf numFmtId="6" fontId="1" fillId="2" borderId="29" xfId="0" applyNumberFormat="1" applyFont="1" applyFill="1" applyBorder="1" applyAlignment="1">
      <alignment/>
    </xf>
    <xf numFmtId="6" fontId="1" fillId="2" borderId="27" xfId="0" applyNumberFormat="1" applyFont="1" applyFill="1" applyBorder="1" applyAlignment="1">
      <alignment/>
    </xf>
    <xf numFmtId="6" fontId="1" fillId="2" borderId="30" xfId="0" applyNumberFormat="1" applyFont="1" applyFill="1" applyBorder="1" applyAlignment="1">
      <alignment/>
    </xf>
    <xf numFmtId="6" fontId="1" fillId="2" borderId="31" xfId="0" applyNumberFormat="1" applyFont="1" applyFill="1" applyBorder="1" applyAlignment="1">
      <alignment/>
    </xf>
    <xf numFmtId="0" fontId="7" fillId="0" borderId="0" xfId="0" applyFont="1" applyAlignment="1">
      <alignment/>
    </xf>
    <xf numFmtId="0" fontId="7" fillId="0" borderId="0" xfId="0" applyFont="1" applyAlignment="1">
      <alignment horizontal="right"/>
    </xf>
    <xf numFmtId="0" fontId="7" fillId="0" borderId="0" xfId="0" applyFont="1" applyAlignment="1">
      <alignment horizontal="left"/>
    </xf>
    <xf numFmtId="164" fontId="7" fillId="0" borderId="0" xfId="0" applyNumberFormat="1" applyFont="1" applyAlignment="1">
      <alignment horizontal="left"/>
    </xf>
    <xf numFmtId="0" fontId="1" fillId="0" borderId="7" xfId="0" applyFont="1" applyBorder="1" applyAlignment="1">
      <alignment horizontal="right"/>
    </xf>
    <xf numFmtId="0" fontId="0" fillId="0" borderId="18" xfId="0" applyBorder="1" applyAlignment="1">
      <alignment/>
    </xf>
    <xf numFmtId="6" fontId="1" fillId="2" borderId="4" xfId="0" applyNumberFormat="1" applyFont="1" applyFill="1" applyBorder="1" applyAlignment="1">
      <alignment/>
    </xf>
    <xf numFmtId="6" fontId="1" fillId="2" borderId="18" xfId="0" applyNumberFormat="1" applyFont="1" applyFill="1" applyBorder="1" applyAlignment="1">
      <alignment/>
    </xf>
    <xf numFmtId="0" fontId="1" fillId="0" borderId="34" xfId="0" applyFont="1" applyBorder="1" applyAlignment="1">
      <alignment/>
    </xf>
    <xf numFmtId="0" fontId="1" fillId="0" borderId="37" xfId="0" applyFont="1" applyBorder="1" applyAlignment="1">
      <alignment/>
    </xf>
    <xf numFmtId="6" fontId="1" fillId="2" borderId="37" xfId="0" applyNumberFormat="1" applyFont="1" applyFill="1" applyBorder="1" applyAlignment="1">
      <alignment/>
    </xf>
    <xf numFmtId="6" fontId="1" fillId="2" borderId="38" xfId="0" applyNumberFormat="1" applyFont="1" applyFill="1" applyBorder="1" applyAlignment="1">
      <alignment/>
    </xf>
    <xf numFmtId="0" fontId="1" fillId="0" borderId="3" xfId="0" applyFont="1" applyBorder="1" applyAlignment="1">
      <alignment/>
    </xf>
    <xf numFmtId="0" fontId="1" fillId="0" borderId="4" xfId="0" applyFont="1" applyBorder="1" applyAlignment="1">
      <alignment/>
    </xf>
    <xf numFmtId="0" fontId="1" fillId="0" borderId="2" xfId="0" applyFont="1" applyBorder="1" applyAlignment="1">
      <alignment/>
    </xf>
    <xf numFmtId="0" fontId="1" fillId="0" borderId="18" xfId="0" applyFont="1" applyBorder="1" applyAlignment="1">
      <alignment/>
    </xf>
    <xf numFmtId="0" fontId="2" fillId="2" borderId="12" xfId="0" applyFont="1" applyFill="1" applyBorder="1" applyAlignment="1">
      <alignment horizontal="center"/>
    </xf>
    <xf numFmtId="0" fontId="6" fillId="2" borderId="9" xfId="0" applyFont="1" applyFill="1" applyBorder="1" applyAlignment="1">
      <alignment/>
    </xf>
    <xf numFmtId="0" fontId="6" fillId="2" borderId="39" xfId="0" applyFont="1" applyFill="1" applyBorder="1" applyAlignment="1">
      <alignment/>
    </xf>
    <xf numFmtId="6" fontId="1" fillId="2" borderId="40" xfId="0" applyNumberFormat="1" applyFont="1" applyFill="1" applyBorder="1" applyAlignment="1">
      <alignment/>
    </xf>
    <xf numFmtId="6" fontId="1" fillId="2" borderId="39" xfId="0" applyNumberFormat="1" applyFont="1" applyFill="1" applyBorder="1" applyAlignment="1">
      <alignment/>
    </xf>
    <xf numFmtId="0" fontId="1" fillId="2" borderId="33" xfId="0" applyFont="1" applyFill="1" applyBorder="1" applyAlignment="1">
      <alignment horizontal="left"/>
    </xf>
    <xf numFmtId="0" fontId="1" fillId="2" borderId="34" xfId="0" applyFont="1" applyFill="1" applyBorder="1" applyAlignment="1">
      <alignment/>
    </xf>
    <xf numFmtId="0" fontId="1" fillId="2" borderId="37" xfId="0" applyFont="1" applyFill="1" applyBorder="1" applyAlignment="1">
      <alignment/>
    </xf>
    <xf numFmtId="0" fontId="1" fillId="2" borderId="41" xfId="0" applyFont="1" applyFill="1" applyBorder="1" applyAlignment="1">
      <alignment/>
    </xf>
    <xf numFmtId="0" fontId="1" fillId="2" borderId="38" xfId="0" applyFont="1" applyFill="1" applyBorder="1" applyAlignment="1">
      <alignment/>
    </xf>
    <xf numFmtId="0" fontId="1" fillId="2" borderId="33" xfId="0" applyFont="1" applyFill="1" applyBorder="1" applyAlignment="1">
      <alignment/>
    </xf>
    <xf numFmtId="0" fontId="1" fillId="2" borderId="35" xfId="0" applyFont="1" applyFill="1" applyBorder="1" applyAlignment="1">
      <alignment/>
    </xf>
    <xf numFmtId="0" fontId="0" fillId="0" borderId="24" xfId="0" applyBorder="1" applyAlignment="1">
      <alignment/>
    </xf>
    <xf numFmtId="0" fontId="1" fillId="0" borderId="42" xfId="0" applyFont="1" applyBorder="1" applyAlignment="1">
      <alignment horizontal="center"/>
    </xf>
    <xf numFmtId="0" fontId="1" fillId="0" borderId="43" xfId="0" applyFont="1" applyBorder="1" applyAlignment="1">
      <alignment horizontal="center"/>
    </xf>
    <xf numFmtId="0" fontId="1" fillId="0" borderId="44" xfId="0" applyFont="1" applyBorder="1" applyAlignment="1">
      <alignment horizontal="center"/>
    </xf>
    <xf numFmtId="6" fontId="0" fillId="0" borderId="45" xfId="0" applyNumberFormat="1" applyBorder="1" applyAlignment="1">
      <alignment/>
    </xf>
    <xf numFmtId="6" fontId="1" fillId="0" borderId="46" xfId="0" applyNumberFormat="1" applyFont="1" applyBorder="1" applyAlignment="1">
      <alignment/>
    </xf>
    <xf numFmtId="6" fontId="1" fillId="0" borderId="28" xfId="0" applyNumberFormat="1" applyFont="1" applyBorder="1" applyAlignment="1">
      <alignment/>
    </xf>
    <xf numFmtId="6" fontId="1" fillId="2" borderId="25" xfId="0" applyNumberFormat="1" applyFont="1" applyFill="1" applyBorder="1" applyAlignment="1">
      <alignment/>
    </xf>
    <xf numFmtId="6" fontId="1" fillId="2" borderId="7" xfId="0" applyNumberFormat="1" applyFont="1" applyFill="1" applyBorder="1" applyAlignment="1">
      <alignment/>
    </xf>
    <xf numFmtId="0" fontId="0" fillId="2" borderId="34" xfId="0" applyFill="1" applyBorder="1" applyAlignment="1">
      <alignment/>
    </xf>
    <xf numFmtId="0" fontId="0" fillId="2" borderId="37" xfId="0" applyFill="1" applyBorder="1" applyAlignment="1">
      <alignment/>
    </xf>
    <xf numFmtId="0" fontId="0" fillId="2" borderId="41" xfId="0" applyFill="1" applyBorder="1" applyAlignment="1">
      <alignment/>
    </xf>
    <xf numFmtId="0" fontId="0" fillId="2" borderId="38" xfId="0" applyFill="1" applyBorder="1" applyAlignment="1">
      <alignment/>
    </xf>
    <xf numFmtId="6" fontId="1" fillId="0" borderId="34" xfId="0" applyNumberFormat="1" applyFont="1" applyBorder="1" applyAlignment="1">
      <alignment/>
    </xf>
    <xf numFmtId="0" fontId="0" fillId="0" borderId="34" xfId="0" applyBorder="1" applyAlignment="1">
      <alignment/>
    </xf>
    <xf numFmtId="0" fontId="0" fillId="0" borderId="37" xfId="0" applyBorder="1" applyAlignment="1">
      <alignment/>
    </xf>
    <xf numFmtId="6" fontId="1" fillId="2" borderId="46" xfId="0" applyNumberFormat="1" applyFont="1" applyFill="1" applyBorder="1" applyAlignment="1">
      <alignment/>
    </xf>
    <xf numFmtId="6" fontId="1" fillId="2" borderId="28" xfId="0" applyNumberFormat="1" applyFont="1" applyFill="1" applyBorder="1" applyAlignment="1">
      <alignment/>
    </xf>
    <xf numFmtId="0" fontId="0" fillId="0" borderId="46" xfId="0" applyBorder="1" applyAlignment="1">
      <alignment/>
    </xf>
    <xf numFmtId="6" fontId="0" fillId="0" borderId="43" xfId="0" applyNumberFormat="1" applyBorder="1" applyAlignment="1">
      <alignment/>
    </xf>
    <xf numFmtId="0" fontId="0" fillId="0" borderId="26" xfId="0" applyBorder="1" applyAlignment="1" quotePrefix="1">
      <alignment/>
    </xf>
    <xf numFmtId="6" fontId="0" fillId="0" borderId="47" xfId="0" applyNumberFormat="1" applyBorder="1" applyAlignment="1">
      <alignment/>
    </xf>
    <xf numFmtId="6" fontId="0" fillId="0" borderId="42" xfId="0" applyNumberFormat="1" applyBorder="1" applyAlignment="1">
      <alignment/>
    </xf>
    <xf numFmtId="0" fontId="1" fillId="0" borderId="27" xfId="0" applyFont="1" applyBorder="1" applyAlignment="1">
      <alignment/>
    </xf>
    <xf numFmtId="0" fontId="0" fillId="0" borderId="46" xfId="0" applyBorder="1" applyAlignment="1" quotePrefix="1">
      <alignment/>
    </xf>
    <xf numFmtId="6" fontId="1" fillId="2" borderId="48" xfId="0" applyNumberFormat="1" applyFont="1" applyFill="1" applyBorder="1" applyAlignment="1">
      <alignment/>
    </xf>
    <xf numFmtId="0" fontId="2" fillId="2" borderId="41" xfId="0" applyFont="1" applyFill="1" applyBorder="1" applyAlignment="1">
      <alignment horizontal="center"/>
    </xf>
    <xf numFmtId="0" fontId="6" fillId="2" borderId="34" xfId="0" applyFont="1" applyFill="1" applyBorder="1" applyAlignment="1">
      <alignment/>
    </xf>
    <xf numFmtId="0" fontId="6" fillId="2" borderId="35" xfId="0" applyFont="1" applyFill="1" applyBorder="1" applyAlignment="1">
      <alignment/>
    </xf>
    <xf numFmtId="0" fontId="1" fillId="0" borderId="23" xfId="0" applyFont="1" applyBorder="1" applyAlignment="1">
      <alignment/>
    </xf>
    <xf numFmtId="0" fontId="1" fillId="0" borderId="1" xfId="0" applyFont="1" applyBorder="1" applyAlignment="1">
      <alignment/>
    </xf>
    <xf numFmtId="0" fontId="0" fillId="0" borderId="23" xfId="0" applyFont="1" applyBorder="1" applyAlignment="1">
      <alignment/>
    </xf>
    <xf numFmtId="0" fontId="0" fillId="0" borderId="1" xfId="0" applyFont="1" applyBorder="1" applyAlignment="1">
      <alignment/>
    </xf>
    <xf numFmtId="0" fontId="0" fillId="0" borderId="2" xfId="0" applyFont="1" applyBorder="1" applyAlignment="1">
      <alignment/>
    </xf>
    <xf numFmtId="0" fontId="0" fillId="0" borderId="16" xfId="0" applyFont="1" applyBorder="1" applyAlignment="1">
      <alignment/>
    </xf>
    <xf numFmtId="0" fontId="0" fillId="0" borderId="5" xfId="0" applyFont="1" applyBorder="1" applyAlignment="1">
      <alignment/>
    </xf>
    <xf numFmtId="0" fontId="0" fillId="0" borderId="13" xfId="0" applyFont="1" applyBorder="1" applyAlignment="1">
      <alignment/>
    </xf>
    <xf numFmtId="0" fontId="1" fillId="0" borderId="4" xfId="0" applyFont="1" applyBorder="1" applyAlignment="1" quotePrefix="1">
      <alignment horizontal="center"/>
    </xf>
    <xf numFmtId="0" fontId="1" fillId="0" borderId="7" xfId="0" applyFont="1" applyBorder="1" applyAlignment="1" quotePrefix="1">
      <alignment horizontal="center"/>
    </xf>
    <xf numFmtId="0" fontId="1" fillId="0" borderId="2" xfId="0" applyFont="1" applyBorder="1" applyAlignment="1" quotePrefix="1">
      <alignment horizontal="center"/>
    </xf>
    <xf numFmtId="0" fontId="9" fillId="0" borderId="0" xfId="0" applyFont="1" applyAlignment="1">
      <alignment/>
    </xf>
    <xf numFmtId="172" fontId="0" fillId="0" borderId="0" xfId="0" applyNumberFormat="1" applyAlignment="1">
      <alignment/>
    </xf>
    <xf numFmtId="0" fontId="1" fillId="0" borderId="0" xfId="0" applyFont="1" applyAlignment="1">
      <alignment horizontal="center" wrapText="1"/>
    </xf>
    <xf numFmtId="172" fontId="1" fillId="0" borderId="7" xfId="0" applyNumberFormat="1" applyFont="1" applyBorder="1" applyAlignment="1">
      <alignment horizontal="center" wrapText="1"/>
    </xf>
    <xf numFmtId="0" fontId="1" fillId="0" borderId="7" xfId="0" applyFont="1" applyBorder="1" applyAlignment="1">
      <alignment horizontal="center" wrapText="1"/>
    </xf>
    <xf numFmtId="172" fontId="0" fillId="0" borderId="7" xfId="0" applyNumberFormat="1" applyBorder="1" applyAlignment="1">
      <alignment/>
    </xf>
    <xf numFmtId="172" fontId="0" fillId="0" borderId="4" xfId="0" applyNumberFormat="1" applyBorder="1" applyAlignment="1">
      <alignment/>
    </xf>
    <xf numFmtId="172" fontId="0" fillId="0" borderId="23" xfId="0" applyNumberFormat="1" applyBorder="1" applyAlignment="1">
      <alignment/>
    </xf>
    <xf numFmtId="172" fontId="0" fillId="0" borderId="17" xfId="0" applyNumberFormat="1" applyBorder="1" applyAlignment="1">
      <alignment/>
    </xf>
    <xf numFmtId="0" fontId="1" fillId="0" borderId="1" xfId="0" applyFont="1" applyBorder="1" applyAlignment="1">
      <alignment horizontal="right"/>
    </xf>
    <xf numFmtId="172" fontId="1" fillId="0" borderId="17" xfId="0" applyNumberFormat="1" applyFont="1" applyBorder="1" applyAlignment="1">
      <alignment/>
    </xf>
    <xf numFmtId="172" fontId="0" fillId="0" borderId="14" xfId="0" applyNumberFormat="1" applyBorder="1" applyAlignment="1">
      <alignment/>
    </xf>
    <xf numFmtId="172" fontId="0" fillId="0" borderId="8" xfId="0" applyNumberFormat="1" applyBorder="1" applyAlignment="1">
      <alignment/>
    </xf>
    <xf numFmtId="172" fontId="0" fillId="0" borderId="6" xfId="0" applyNumberFormat="1" applyBorder="1" applyAlignment="1">
      <alignment/>
    </xf>
    <xf numFmtId="172" fontId="0" fillId="0" borderId="22" xfId="0" applyNumberFormat="1" applyBorder="1" applyAlignment="1">
      <alignment/>
    </xf>
    <xf numFmtId="0" fontId="0" fillId="0" borderId="22" xfId="0" applyBorder="1" applyAlignment="1">
      <alignment/>
    </xf>
    <xf numFmtId="172" fontId="0" fillId="0" borderId="15" xfId="0" applyNumberFormat="1" applyBorder="1" applyAlignment="1">
      <alignment/>
    </xf>
    <xf numFmtId="173" fontId="0" fillId="0" borderId="23" xfId="0" applyNumberFormat="1" applyBorder="1" applyAlignment="1">
      <alignment/>
    </xf>
    <xf numFmtId="0" fontId="1" fillId="0" borderId="2" xfId="0" applyFont="1" applyBorder="1" applyAlignment="1">
      <alignment/>
    </xf>
    <xf numFmtId="0" fontId="0" fillId="0" borderId="3" xfId="0" applyBorder="1" applyAlignment="1">
      <alignment wrapText="1"/>
    </xf>
    <xf numFmtId="172" fontId="0" fillId="0" borderId="7" xfId="0" applyNumberFormat="1" applyBorder="1" applyAlignment="1">
      <alignment wrapText="1"/>
    </xf>
    <xf numFmtId="0" fontId="0" fillId="0" borderId="7" xfId="0" applyBorder="1" applyAlignment="1">
      <alignment wrapText="1"/>
    </xf>
    <xf numFmtId="172" fontId="0" fillId="0" borderId="4" xfId="0" applyNumberFormat="1" applyBorder="1" applyAlignment="1">
      <alignment wrapText="1"/>
    </xf>
    <xf numFmtId="0" fontId="1" fillId="0" borderId="16" xfId="0" applyFont="1" applyBorder="1" applyAlignment="1">
      <alignment/>
    </xf>
    <xf numFmtId="172" fontId="1" fillId="0" borderId="23" xfId="0" applyNumberFormat="1" applyFont="1" applyBorder="1" applyAlignment="1">
      <alignment/>
    </xf>
    <xf numFmtId="0" fontId="10" fillId="0" borderId="0" xfId="0" applyFont="1" applyAlignment="1">
      <alignment/>
    </xf>
    <xf numFmtId="172" fontId="10" fillId="0" borderId="0" xfId="0" applyNumberFormat="1" applyFont="1" applyAlignment="1">
      <alignment/>
    </xf>
    <xf numFmtId="0" fontId="1" fillId="0" borderId="2" xfId="0" applyFont="1" applyBorder="1" applyAlignment="1">
      <alignment horizontal="centerContinuous"/>
    </xf>
    <xf numFmtId="0" fontId="1" fillId="0" borderId="4" xfId="0" applyFont="1" applyBorder="1" applyAlignment="1">
      <alignment horizontal="centerContinuous"/>
    </xf>
    <xf numFmtId="6" fontId="0" fillId="0" borderId="0" xfId="0" applyNumberFormat="1" applyAlignment="1">
      <alignment/>
    </xf>
    <xf numFmtId="0" fontId="1" fillId="0" borderId="5" xfId="0" applyFont="1" applyBorder="1" applyAlignment="1">
      <alignment horizontal="centerContinuous"/>
    </xf>
    <xf numFmtId="0" fontId="1" fillId="0" borderId="6" xfId="0" applyFont="1" applyBorder="1" applyAlignment="1">
      <alignment horizontal="centerContinuous"/>
    </xf>
    <xf numFmtId="0" fontId="1" fillId="0" borderId="16" xfId="0" applyFont="1" applyBorder="1" applyAlignment="1">
      <alignment horizontal="centerContinuous"/>
    </xf>
    <xf numFmtId="0" fontId="1" fillId="0" borderId="17" xfId="0" applyFont="1" applyBorder="1" applyAlignment="1">
      <alignment horizontal="centerContinuous"/>
    </xf>
    <xf numFmtId="0" fontId="1" fillId="0" borderId="22" xfId="0" applyFont="1" applyBorder="1" applyAlignment="1">
      <alignment horizontal="center"/>
    </xf>
    <xf numFmtId="6" fontId="1" fillId="0" borderId="22" xfId="0" applyNumberFormat="1" applyFont="1" applyBorder="1" applyAlignment="1">
      <alignment horizontal="center"/>
    </xf>
    <xf numFmtId="0" fontId="1" fillId="0" borderId="14" xfId="0" applyFont="1" applyBorder="1" applyAlignment="1">
      <alignment horizontal="right"/>
    </xf>
    <xf numFmtId="0" fontId="1" fillId="0" borderId="15" xfId="0" applyFont="1" applyBorder="1" applyAlignment="1">
      <alignment horizontal="right"/>
    </xf>
    <xf numFmtId="6" fontId="1" fillId="0" borderId="22" xfId="0" applyNumberFormat="1" applyFont="1" applyBorder="1" applyAlignment="1">
      <alignment/>
    </xf>
    <xf numFmtId="0" fontId="0" fillId="0" borderId="6" xfId="0" applyBorder="1" applyAlignment="1">
      <alignment horizontal="centerContinuous"/>
    </xf>
    <xf numFmtId="0" fontId="0" fillId="0" borderId="0" xfId="0" applyAlignment="1">
      <alignment horizontal="left"/>
    </xf>
    <xf numFmtId="174" fontId="0" fillId="0" borderId="0" xfId="0" applyNumberFormat="1" applyAlignment="1">
      <alignment/>
    </xf>
    <xf numFmtId="0" fontId="0" fillId="0" borderId="17" xfId="0" applyBorder="1" applyAlignment="1">
      <alignment horizontal="centerContinuous"/>
    </xf>
    <xf numFmtId="0" fontId="0" fillId="0" borderId="0" xfId="0" applyAlignment="1">
      <alignment horizontal="center"/>
    </xf>
    <xf numFmtId="174" fontId="1" fillId="0" borderId="7" xfId="0" applyNumberFormat="1" applyFont="1" applyBorder="1" applyAlignment="1">
      <alignment horizontal="center"/>
    </xf>
    <xf numFmtId="6" fontId="1" fillId="0" borderId="7" xfId="0" applyNumberFormat="1" applyFont="1" applyBorder="1" applyAlignment="1">
      <alignment horizontal="center"/>
    </xf>
    <xf numFmtId="174" fontId="1" fillId="0" borderId="11" xfId="0" applyNumberFormat="1" applyFont="1" applyBorder="1" applyAlignment="1">
      <alignment horizontal="center"/>
    </xf>
    <xf numFmtId="6" fontId="1" fillId="0" borderId="11" xfId="0" applyNumberFormat="1" applyFont="1" applyBorder="1" applyAlignment="1">
      <alignment horizontal="center"/>
    </xf>
    <xf numFmtId="0" fontId="0" fillId="0" borderId="49" xfId="0" applyBorder="1" applyAlignment="1">
      <alignment horizontal="center"/>
    </xf>
    <xf numFmtId="0" fontId="0" fillId="0" borderId="50" xfId="0" applyBorder="1" applyAlignment="1">
      <alignment/>
    </xf>
    <xf numFmtId="0" fontId="0" fillId="0" borderId="51" xfId="0" applyBorder="1" applyAlignment="1">
      <alignment/>
    </xf>
    <xf numFmtId="174" fontId="0" fillId="0" borderId="49" xfId="0" applyNumberFormat="1" applyBorder="1" applyAlignment="1">
      <alignment/>
    </xf>
    <xf numFmtId="6" fontId="0" fillId="0" borderId="49" xfId="0" applyNumberFormat="1" applyBorder="1" applyAlignment="1">
      <alignment/>
    </xf>
    <xf numFmtId="0" fontId="0" fillId="0" borderId="8" xfId="0" applyBorder="1" applyAlignment="1">
      <alignment horizontal="center"/>
    </xf>
    <xf numFmtId="174" fontId="0" fillId="0" borderId="8" xfId="0" applyNumberFormat="1" applyBorder="1" applyAlignment="1">
      <alignment/>
    </xf>
    <xf numFmtId="0" fontId="0" fillId="0" borderId="23" xfId="0" applyBorder="1" applyAlignment="1">
      <alignment horizontal="center"/>
    </xf>
    <xf numFmtId="174" fontId="0" fillId="0" borderId="23" xfId="0" applyNumberFormat="1" applyBorder="1" applyAlignment="1">
      <alignment/>
    </xf>
    <xf numFmtId="0" fontId="0" fillId="0" borderId="7" xfId="0" applyBorder="1" applyAlignment="1">
      <alignment horizontal="center"/>
    </xf>
    <xf numFmtId="174" fontId="0" fillId="0" borderId="7" xfId="0" applyNumberFormat="1" applyBorder="1" applyAlignment="1">
      <alignment/>
    </xf>
    <xf numFmtId="0" fontId="0" fillId="2" borderId="2" xfId="0" applyFill="1" applyBorder="1" applyAlignment="1">
      <alignment horizontal="center"/>
    </xf>
    <xf numFmtId="0" fontId="0" fillId="2" borderId="3" xfId="0" applyFill="1" applyBorder="1" applyAlignment="1">
      <alignment/>
    </xf>
    <xf numFmtId="174" fontId="0" fillId="2" borderId="3" xfId="0" applyNumberFormat="1" applyFill="1" applyBorder="1" applyAlignment="1">
      <alignment/>
    </xf>
    <xf numFmtId="6" fontId="0" fillId="2" borderId="3" xfId="0" applyNumberFormat="1" applyFill="1" applyBorder="1" applyAlignment="1">
      <alignment/>
    </xf>
    <xf numFmtId="6" fontId="0" fillId="2" borderId="4" xfId="0" applyNumberFormat="1" applyFill="1" applyBorder="1" applyAlignment="1">
      <alignment/>
    </xf>
    <xf numFmtId="0" fontId="1" fillId="2" borderId="5" xfId="0" applyFont="1" applyFill="1" applyBorder="1" applyAlignment="1">
      <alignment horizontal="left"/>
    </xf>
    <xf numFmtId="0" fontId="1" fillId="2" borderId="0" xfId="0" applyFont="1" applyFill="1" applyBorder="1" applyAlignment="1">
      <alignment/>
    </xf>
    <xf numFmtId="174" fontId="1" fillId="2" borderId="0" xfId="0" applyNumberFormat="1" applyFont="1" applyFill="1" applyBorder="1" applyAlignment="1">
      <alignment/>
    </xf>
    <xf numFmtId="6" fontId="1" fillId="2" borderId="0" xfId="0" applyNumberFormat="1" applyFont="1" applyFill="1" applyBorder="1" applyAlignment="1">
      <alignment/>
    </xf>
    <xf numFmtId="6" fontId="1" fillId="2" borderId="6" xfId="0" applyNumberFormat="1" applyFont="1" applyFill="1" applyBorder="1" applyAlignment="1">
      <alignment/>
    </xf>
    <xf numFmtId="0" fontId="0" fillId="2" borderId="16" xfId="0" applyFill="1" applyBorder="1" applyAlignment="1">
      <alignment horizontal="center"/>
    </xf>
    <xf numFmtId="0" fontId="0" fillId="2" borderId="1" xfId="0" applyFill="1" applyBorder="1" applyAlignment="1">
      <alignment/>
    </xf>
    <xf numFmtId="174" fontId="0" fillId="2" borderId="1" xfId="0" applyNumberFormat="1" applyFill="1" applyBorder="1" applyAlignment="1">
      <alignment/>
    </xf>
    <xf numFmtId="6" fontId="0" fillId="2" borderId="1" xfId="0" applyNumberFormat="1" applyFill="1" applyBorder="1" applyAlignment="1">
      <alignment/>
    </xf>
    <xf numFmtId="6" fontId="0" fillId="2" borderId="17" xfId="0" applyNumberFormat="1" applyFill="1" applyBorder="1" applyAlignment="1">
      <alignment/>
    </xf>
    <xf numFmtId="0" fontId="0" fillId="0" borderId="4" xfId="0" applyBorder="1" applyAlignment="1">
      <alignment horizontal="centerContinuous"/>
    </xf>
    <xf numFmtId="0" fontId="1" fillId="0" borderId="22" xfId="0" applyFont="1" applyBorder="1" applyAlignment="1">
      <alignment horizontal="right"/>
    </xf>
    <xf numFmtId="6" fontId="1" fillId="0" borderId="7" xfId="0" applyNumberFormat="1" applyFont="1" applyBorder="1" applyAlignment="1">
      <alignment/>
    </xf>
    <xf numFmtId="0" fontId="1" fillId="0" borderId="41" xfId="0" applyFont="1" applyBorder="1" applyAlignment="1">
      <alignment/>
    </xf>
    <xf numFmtId="6" fontId="0" fillId="0" borderId="34" xfId="0" applyNumberFormat="1" applyBorder="1" applyAlignment="1">
      <alignment/>
    </xf>
    <xf numFmtId="6" fontId="1" fillId="0" borderId="33" xfId="0" applyNumberFormat="1" applyFont="1" applyBorder="1" applyAlignment="1">
      <alignment/>
    </xf>
    <xf numFmtId="0" fontId="11" fillId="0" borderId="0" xfId="0" applyFont="1" applyAlignment="1">
      <alignment/>
    </xf>
    <xf numFmtId="0" fontId="8" fillId="0" borderId="0" xfId="0" applyFont="1" applyAlignment="1">
      <alignment/>
    </xf>
    <xf numFmtId="0" fontId="0" fillId="0" borderId="0" xfId="0" applyFont="1" applyAlignment="1">
      <alignment/>
    </xf>
    <xf numFmtId="0" fontId="0" fillId="0" borderId="0" xfId="0" applyFont="1" applyAlignment="1">
      <alignment horizontal="left" indent="1"/>
    </xf>
    <xf numFmtId="6" fontId="0" fillId="0" borderId="21" xfId="0" applyNumberFormat="1" applyFont="1" applyBorder="1" applyAlignment="1">
      <alignment/>
    </xf>
    <xf numFmtId="6" fontId="0" fillId="0" borderId="18" xfId="0" applyNumberFormat="1" applyFont="1" applyBorder="1" applyAlignment="1">
      <alignment/>
    </xf>
    <xf numFmtId="6" fontId="0" fillId="0" borderId="24" xfId="0" applyNumberFormat="1" applyFont="1" applyBorder="1" applyAlignment="1">
      <alignment/>
    </xf>
    <xf numFmtId="0" fontId="0" fillId="0" borderId="0" xfId="0" applyAlignment="1">
      <alignment/>
    </xf>
    <xf numFmtId="0" fontId="12" fillId="0" borderId="0" xfId="0" applyFont="1" applyAlignment="1">
      <alignment/>
    </xf>
    <xf numFmtId="0" fontId="13" fillId="0" borderId="0" xfId="0" applyFont="1" applyAlignment="1">
      <alignment horizontal="centerContinuous"/>
    </xf>
    <xf numFmtId="0" fontId="12" fillId="0" borderId="0" xfId="0" applyFont="1" applyAlignment="1">
      <alignment horizontal="centerContinuous"/>
    </xf>
    <xf numFmtId="0" fontId="14" fillId="0" borderId="0" xfId="0" applyFont="1" applyAlignment="1">
      <alignment horizontal="left"/>
    </xf>
    <xf numFmtId="0" fontId="0" fillId="0" borderId="0" xfId="0" applyAlignment="1">
      <alignment horizontal="centerContinuous"/>
    </xf>
    <xf numFmtId="0" fontId="12" fillId="0" borderId="52" xfId="0" applyFont="1" applyBorder="1" applyAlignment="1">
      <alignment horizontal="left"/>
    </xf>
    <xf numFmtId="0" fontId="12" fillId="0" borderId="53" xfId="0" applyFont="1" applyBorder="1" applyAlignment="1">
      <alignment horizontal="left"/>
    </xf>
    <xf numFmtId="0" fontId="12" fillId="0" borderId="53" xfId="0" applyFont="1" applyBorder="1" applyAlignment="1">
      <alignment horizontal="centerContinuous"/>
    </xf>
    <xf numFmtId="0" fontId="12" fillId="0" borderId="54" xfId="0" applyFont="1" applyBorder="1" applyAlignment="1">
      <alignment horizontal="centerContinuous"/>
    </xf>
    <xf numFmtId="0" fontId="12" fillId="0" borderId="55" xfId="0" applyFont="1" applyBorder="1" applyAlignment="1">
      <alignment horizontal="left"/>
    </xf>
    <xf numFmtId="0" fontId="12" fillId="0" borderId="0" xfId="0" applyFont="1" applyBorder="1" applyAlignment="1">
      <alignment horizontal="left"/>
    </xf>
    <xf numFmtId="0" fontId="12" fillId="0" borderId="0" xfId="0" applyFont="1" applyBorder="1" applyAlignment="1">
      <alignment horizontal="centerContinuous"/>
    </xf>
    <xf numFmtId="0" fontId="12" fillId="0" borderId="56" xfId="0" applyFont="1" applyBorder="1" applyAlignment="1">
      <alignment horizontal="centerContinuous"/>
    </xf>
    <xf numFmtId="0" fontId="12" fillId="0" borderId="55" xfId="0" applyFont="1" applyBorder="1" applyAlignment="1">
      <alignment/>
    </xf>
    <xf numFmtId="0" fontId="12" fillId="0" borderId="0" xfId="0" applyFont="1" applyBorder="1" applyAlignment="1">
      <alignment/>
    </xf>
    <xf numFmtId="0" fontId="12" fillId="0" borderId="56" xfId="0" applyFont="1" applyBorder="1" applyAlignment="1">
      <alignment/>
    </xf>
    <xf numFmtId="0" fontId="12" fillId="0" borderId="57" xfId="0" applyFont="1" applyBorder="1" applyAlignment="1">
      <alignment/>
    </xf>
    <xf numFmtId="0" fontId="12" fillId="0" borderId="58" xfId="0" applyFont="1" applyBorder="1" applyAlignment="1">
      <alignment/>
    </xf>
    <xf numFmtId="0" fontId="12" fillId="0" borderId="59" xfId="0" applyFont="1" applyBorder="1" applyAlignment="1">
      <alignment/>
    </xf>
    <xf numFmtId="0" fontId="12" fillId="0" borderId="0" xfId="0" applyFont="1" applyAlignment="1">
      <alignment/>
    </xf>
    <xf numFmtId="0" fontId="15" fillId="0" borderId="0" xfId="0" applyFont="1" applyAlignment="1">
      <alignment/>
    </xf>
    <xf numFmtId="0" fontId="12" fillId="0" borderId="60" xfId="0" applyFont="1" applyBorder="1" applyAlignment="1">
      <alignment/>
    </xf>
    <xf numFmtId="0" fontId="12" fillId="0" borderId="61" xfId="0" applyFont="1" applyBorder="1" applyAlignment="1">
      <alignment/>
    </xf>
    <xf numFmtId="0" fontId="12" fillId="0" borderId="62" xfId="0" applyFont="1" applyBorder="1" applyAlignment="1">
      <alignment horizontal="center"/>
    </xf>
    <xf numFmtId="0" fontId="12" fillId="0" borderId="63" xfId="0" applyFont="1" applyBorder="1" applyAlignment="1">
      <alignment horizontal="center"/>
    </xf>
    <xf numFmtId="0" fontId="12" fillId="0" borderId="64" xfId="0" applyFont="1" applyBorder="1" applyAlignment="1">
      <alignment horizontal="center"/>
    </xf>
    <xf numFmtId="0" fontId="12" fillId="0" borderId="65" xfId="0" applyFont="1" applyBorder="1" applyAlignment="1">
      <alignment/>
    </xf>
    <xf numFmtId="0" fontId="12" fillId="0" borderId="14" xfId="0" applyFont="1" applyBorder="1" applyAlignment="1">
      <alignment/>
    </xf>
    <xf numFmtId="0" fontId="12" fillId="0" borderId="22" xfId="0" applyFont="1" applyBorder="1" applyAlignment="1">
      <alignment horizontal="center"/>
    </xf>
    <xf numFmtId="0" fontId="16" fillId="0" borderId="22" xfId="0" applyFont="1" applyBorder="1" applyAlignment="1">
      <alignment horizontal="center"/>
    </xf>
    <xf numFmtId="0" fontId="16" fillId="0" borderId="13" xfId="0" applyFont="1" applyBorder="1" applyAlignment="1">
      <alignment horizontal="center"/>
    </xf>
    <xf numFmtId="0" fontId="16" fillId="0" borderId="66" xfId="0" applyFont="1" applyBorder="1" applyAlignment="1">
      <alignment horizontal="center"/>
    </xf>
    <xf numFmtId="49" fontId="12" fillId="0" borderId="22" xfId="0" applyNumberFormat="1" applyFont="1" applyBorder="1" applyAlignment="1">
      <alignment horizontal="center"/>
    </xf>
    <xf numFmtId="3" fontId="12" fillId="0" borderId="22" xfId="0" applyNumberFormat="1" applyFont="1" applyBorder="1" applyAlignment="1">
      <alignment/>
    </xf>
    <xf numFmtId="3" fontId="12" fillId="0" borderId="13" xfId="0" applyNumberFormat="1" applyFont="1" applyBorder="1" applyAlignment="1">
      <alignment/>
    </xf>
    <xf numFmtId="3" fontId="12" fillId="0" borderId="66" xfId="0" applyNumberFormat="1" applyFont="1" applyBorder="1" applyAlignment="1">
      <alignment/>
    </xf>
    <xf numFmtId="175" fontId="12" fillId="0" borderId="22" xfId="0" applyNumberFormat="1" applyFont="1" applyBorder="1" applyAlignment="1">
      <alignment/>
    </xf>
    <xf numFmtId="0" fontId="12" fillId="0" borderId="22" xfId="0" applyFont="1" applyBorder="1" applyAlignment="1">
      <alignment/>
    </xf>
    <xf numFmtId="3" fontId="12" fillId="0" borderId="22" xfId="0" applyNumberFormat="1" applyFont="1" applyBorder="1" applyAlignment="1">
      <alignment horizontal="right"/>
    </xf>
    <xf numFmtId="3" fontId="12" fillId="0" borderId="13" xfId="0" applyNumberFormat="1" applyFont="1" applyBorder="1" applyAlignment="1">
      <alignment horizontal="right"/>
    </xf>
    <xf numFmtId="3" fontId="12" fillId="0" borderId="66" xfId="0" applyNumberFormat="1" applyFont="1" applyBorder="1" applyAlignment="1">
      <alignment horizontal="right"/>
    </xf>
    <xf numFmtId="0" fontId="12" fillId="0" borderId="67" xfId="0" applyFont="1" applyBorder="1" applyAlignment="1">
      <alignment/>
    </xf>
    <xf numFmtId="0" fontId="12" fillId="0" borderId="68" xfId="0" applyFont="1" applyBorder="1" applyAlignment="1">
      <alignment/>
    </xf>
    <xf numFmtId="0" fontId="12" fillId="0" borderId="69" xfId="0" applyFont="1" applyBorder="1" applyAlignment="1">
      <alignment/>
    </xf>
    <xf numFmtId="3" fontId="15" fillId="0" borderId="69" xfId="0" applyNumberFormat="1" applyFont="1" applyBorder="1" applyAlignment="1">
      <alignment/>
    </xf>
    <xf numFmtId="3" fontId="15" fillId="0" borderId="70" xfId="0" applyNumberFormat="1" applyFont="1" applyBorder="1" applyAlignment="1">
      <alignment/>
    </xf>
    <xf numFmtId="3" fontId="12" fillId="0" borderId="0" xfId="0" applyNumberFormat="1" applyFont="1" applyAlignment="1">
      <alignment/>
    </xf>
    <xf numFmtId="0" fontId="15" fillId="0" borderId="0" xfId="0" applyFont="1" applyBorder="1" applyAlignment="1">
      <alignment/>
    </xf>
    <xf numFmtId="0" fontId="12" fillId="0" borderId="15" xfId="0" applyFont="1" applyBorder="1" applyAlignment="1">
      <alignment/>
    </xf>
    <xf numFmtId="0" fontId="12" fillId="0" borderId="22" xfId="0" applyFont="1" applyBorder="1" applyAlignment="1" quotePrefix="1">
      <alignment horizontal="center"/>
    </xf>
    <xf numFmtId="3" fontId="12" fillId="0" borderId="0" xfId="0" applyNumberFormat="1" applyFont="1" applyBorder="1" applyAlignment="1">
      <alignment/>
    </xf>
    <xf numFmtId="0" fontId="12" fillId="0" borderId="61" xfId="0" applyFont="1" applyBorder="1" applyAlignment="1">
      <alignment horizontal="center"/>
    </xf>
    <xf numFmtId="0" fontId="12" fillId="0" borderId="71"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3" fontId="0" fillId="0" borderId="0" xfId="0" applyNumberFormat="1" applyBorder="1" applyAlignment="1">
      <alignment/>
    </xf>
    <xf numFmtId="0" fontId="12" fillId="0" borderId="72" xfId="0" applyFont="1" applyBorder="1" applyAlignment="1">
      <alignment/>
    </xf>
    <xf numFmtId="0" fontId="12" fillId="0" borderId="3" xfId="0" applyFont="1" applyBorder="1" applyAlignment="1">
      <alignment/>
    </xf>
    <xf numFmtId="0" fontId="12" fillId="0" borderId="4" xfId="0" applyFont="1" applyBorder="1" applyAlignment="1">
      <alignment/>
    </xf>
    <xf numFmtId="3" fontId="12" fillId="0" borderId="7" xfId="0" applyNumberFormat="1" applyFont="1" applyBorder="1" applyAlignment="1">
      <alignment/>
    </xf>
    <xf numFmtId="3" fontId="12" fillId="0" borderId="2" xfId="0" applyNumberFormat="1" applyFont="1" applyBorder="1" applyAlignment="1">
      <alignment/>
    </xf>
    <xf numFmtId="3" fontId="12" fillId="0" borderId="73" xfId="0" applyNumberFormat="1" applyFont="1" applyBorder="1" applyAlignment="1">
      <alignment/>
    </xf>
    <xf numFmtId="0" fontId="12" fillId="0" borderId="74" xfId="0" applyFont="1" applyBorder="1" applyAlignment="1">
      <alignment/>
    </xf>
    <xf numFmtId="3" fontId="0" fillId="0" borderId="0" xfId="0" applyNumberFormat="1" applyAlignment="1">
      <alignment/>
    </xf>
    <xf numFmtId="0" fontId="12" fillId="0" borderId="0" xfId="0" applyFont="1" applyAlignment="1" quotePrefix="1">
      <alignment/>
    </xf>
    <xf numFmtId="0" fontId="17" fillId="0" borderId="0" xfId="0" applyFont="1" applyAlignment="1">
      <alignment/>
    </xf>
    <xf numFmtId="0" fontId="18" fillId="0" borderId="22" xfId="0" applyFont="1" applyFill="1" applyBorder="1" applyAlignment="1">
      <alignment horizontal="center"/>
    </xf>
    <xf numFmtId="0" fontId="0" fillId="0" borderId="0" xfId="0" applyFont="1" applyAlignment="1">
      <alignment/>
    </xf>
    <xf numFmtId="176" fontId="0" fillId="0" borderId="0" xfId="15" applyNumberFormat="1" applyFont="1" applyAlignment="1">
      <alignment horizontal="left" indent="1"/>
    </xf>
    <xf numFmtId="176" fontId="0" fillId="0" borderId="0" xfId="15" applyNumberFormat="1" applyAlignment="1">
      <alignment/>
    </xf>
    <xf numFmtId="171" fontId="0" fillId="0" borderId="0" xfId="17" applyNumberFormat="1" applyFont="1" applyAlignment="1">
      <alignment/>
    </xf>
    <xf numFmtId="171" fontId="0" fillId="0" borderId="0" xfId="0" applyNumberFormat="1" applyFont="1" applyAlignment="1">
      <alignment/>
    </xf>
    <xf numFmtId="3" fontId="0" fillId="0" borderId="0" xfId="0" applyNumberFormat="1" applyFont="1" applyAlignment="1">
      <alignment/>
    </xf>
    <xf numFmtId="12" fontId="0" fillId="0" borderId="15" xfId="0" applyNumberFormat="1" applyBorder="1" applyAlignment="1">
      <alignment/>
    </xf>
    <xf numFmtId="176" fontId="0" fillId="0" borderId="0" xfId="0" applyNumberFormat="1" applyAlignment="1">
      <alignment/>
    </xf>
    <xf numFmtId="0" fontId="12" fillId="0" borderId="0" xfId="0" applyFont="1" applyAlignment="1">
      <alignment horizontal="justify" wrapText="1"/>
    </xf>
    <xf numFmtId="0" fontId="12" fillId="0" borderId="0" xfId="0" applyFont="1" applyAlignment="1">
      <alignment wrapText="1"/>
    </xf>
    <xf numFmtId="0" fontId="1" fillId="0" borderId="13" xfId="0" applyFont="1" applyBorder="1" applyAlignment="1">
      <alignment horizontal="center"/>
    </xf>
    <xf numFmtId="0" fontId="1" fillId="0" borderId="15" xfId="0" applyFont="1" applyBorder="1" applyAlignment="1">
      <alignment horizontal="center"/>
    </xf>
    <xf numFmtId="0" fontId="4" fillId="0" borderId="0" xfId="0" applyFont="1" applyAlignment="1">
      <alignment wrapText="1"/>
    </xf>
    <xf numFmtId="0" fontId="0" fillId="0" borderId="0" xfId="0" applyFont="1" applyAlignment="1">
      <alignment horizontal="center"/>
    </xf>
    <xf numFmtId="6" fontId="1" fillId="0" borderId="13" xfId="0" applyNumberFormat="1" applyFont="1" applyBorder="1" applyAlignment="1">
      <alignment horizontal="center"/>
    </xf>
    <xf numFmtId="6" fontId="1" fillId="0" borderId="14" xfId="0" applyNumberFormat="1" applyFont="1" applyBorder="1" applyAlignment="1">
      <alignment horizontal="center"/>
    </xf>
    <xf numFmtId="6" fontId="1" fillId="0" borderId="15"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4</xdr:row>
      <xdr:rowOff>0</xdr:rowOff>
    </xdr:to>
    <xdr:sp>
      <xdr:nvSpPr>
        <xdr:cNvPr id="1" name="Rectangle 1"/>
        <xdr:cNvSpPr>
          <a:spLocks/>
        </xdr:cNvSpPr>
      </xdr:nvSpPr>
      <xdr:spPr>
        <a:xfrm>
          <a:off x="0" y="0"/>
          <a:ext cx="3714750"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4</xdr:row>
      <xdr:rowOff>0</xdr:rowOff>
    </xdr:to>
    <xdr:sp>
      <xdr:nvSpPr>
        <xdr:cNvPr id="1" name="Rectangle 1"/>
        <xdr:cNvSpPr>
          <a:spLocks/>
        </xdr:cNvSpPr>
      </xdr:nvSpPr>
      <xdr:spPr>
        <a:xfrm>
          <a:off x="0" y="0"/>
          <a:ext cx="5191125"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28</xdr:row>
      <xdr:rowOff>0</xdr:rowOff>
    </xdr:from>
    <xdr:to>
      <xdr:col>2</xdr:col>
      <xdr:colOff>0</xdr:colOff>
      <xdr:row>33</xdr:row>
      <xdr:rowOff>0</xdr:rowOff>
    </xdr:to>
    <xdr:sp>
      <xdr:nvSpPr>
        <xdr:cNvPr id="2" name="Rectangle 2"/>
        <xdr:cNvSpPr>
          <a:spLocks/>
        </xdr:cNvSpPr>
      </xdr:nvSpPr>
      <xdr:spPr>
        <a:xfrm>
          <a:off x="0" y="4552950"/>
          <a:ext cx="5191125" cy="809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tabSelected="1" workbookViewId="0" topLeftCell="A15">
      <selection activeCell="F30" sqref="F30:I30"/>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9" width="14.140625" style="0" customWidth="1"/>
  </cols>
  <sheetData>
    <row r="1" spans="1:10" ht="15.75">
      <c r="A1" s="246"/>
      <c r="B1" s="247"/>
      <c r="C1" s="247"/>
      <c r="D1" s="248" t="s">
        <v>198</v>
      </c>
      <c r="E1" s="249"/>
      <c r="F1" s="247"/>
      <c r="G1" s="247"/>
      <c r="H1" s="247"/>
      <c r="I1" s="246"/>
      <c r="J1" s="246"/>
    </row>
    <row r="2" spans="1:9" ht="14.25" thickBot="1">
      <c r="A2" s="250"/>
      <c r="B2" s="249"/>
      <c r="C2" s="249"/>
      <c r="D2" s="249"/>
      <c r="E2" s="249"/>
      <c r="F2" s="249"/>
      <c r="G2" s="249"/>
      <c r="H2" s="249"/>
      <c r="I2" s="251"/>
    </row>
    <row r="3" spans="1:9" ht="18" customHeight="1" thickTop="1">
      <c r="A3" s="252" t="s">
        <v>249</v>
      </c>
      <c r="B3" s="253"/>
      <c r="C3" s="253" t="s">
        <v>250</v>
      </c>
      <c r="D3" s="254"/>
      <c r="E3" s="254"/>
      <c r="F3" s="254"/>
      <c r="G3" s="254"/>
      <c r="H3" s="254"/>
      <c r="I3" s="255"/>
    </row>
    <row r="4" spans="1:9" ht="18" customHeight="1">
      <c r="A4" s="256" t="s">
        <v>199</v>
      </c>
      <c r="B4" s="257"/>
      <c r="C4" s="257" t="s">
        <v>216</v>
      </c>
      <c r="D4" s="258"/>
      <c r="E4" s="258"/>
      <c r="F4" s="258"/>
      <c r="G4" s="258"/>
      <c r="H4" s="258"/>
      <c r="I4" s="259"/>
    </row>
    <row r="5" spans="1:9" ht="18" customHeight="1">
      <c r="A5" s="260" t="s">
        <v>200</v>
      </c>
      <c r="B5" s="261"/>
      <c r="C5" s="261" t="s">
        <v>217</v>
      </c>
      <c r="D5" s="261"/>
      <c r="E5" s="261"/>
      <c r="F5" s="261"/>
      <c r="G5" s="261"/>
      <c r="H5" s="261"/>
      <c r="I5" s="262"/>
    </row>
    <row r="6" spans="1:9" ht="18" customHeight="1">
      <c r="A6" s="260"/>
      <c r="B6" s="261"/>
      <c r="C6" s="261"/>
      <c r="D6" s="261"/>
      <c r="E6" s="261"/>
      <c r="F6" s="261"/>
      <c r="G6" s="261"/>
      <c r="H6" s="261"/>
      <c r="I6" s="262"/>
    </row>
    <row r="7" spans="1:9" ht="18" customHeight="1">
      <c r="A7" s="260" t="s">
        <v>201</v>
      </c>
      <c r="B7" s="261"/>
      <c r="C7" s="261" t="s">
        <v>218</v>
      </c>
      <c r="D7" s="261"/>
      <c r="E7" s="261"/>
      <c r="F7" s="261"/>
      <c r="G7" s="261"/>
      <c r="H7" s="261"/>
      <c r="I7" s="262"/>
    </row>
    <row r="8" spans="1:9" ht="18" customHeight="1" thickBot="1">
      <c r="A8" s="263" t="s">
        <v>202</v>
      </c>
      <c r="B8" s="264"/>
      <c r="C8" s="264" t="s">
        <v>248</v>
      </c>
      <c r="D8" s="264"/>
      <c r="E8" s="264"/>
      <c r="F8" s="264"/>
      <c r="G8" s="264"/>
      <c r="H8" s="264"/>
      <c r="I8" s="265"/>
    </row>
    <row r="9" spans="1:8" ht="18" customHeight="1" thickTop="1">
      <c r="A9" s="266"/>
      <c r="C9" s="266"/>
      <c r="D9" s="261"/>
      <c r="E9" s="261"/>
      <c r="F9" s="261"/>
      <c r="G9" s="261"/>
      <c r="H9" s="261"/>
    </row>
    <row r="10" spans="1:8" ht="18" customHeight="1">
      <c r="A10" s="261" t="s">
        <v>203</v>
      </c>
      <c r="C10" s="266"/>
      <c r="D10" s="266"/>
      <c r="E10" s="266"/>
      <c r="F10" s="266"/>
      <c r="G10" s="266"/>
      <c r="H10" s="266"/>
    </row>
    <row r="11" spans="1:8" ht="18" customHeight="1" thickBot="1">
      <c r="A11" s="267" t="s">
        <v>204</v>
      </c>
      <c r="B11" s="261"/>
      <c r="C11" s="266"/>
      <c r="D11" s="266"/>
      <c r="E11" s="266"/>
      <c r="F11" s="266"/>
      <c r="G11" s="266"/>
      <c r="H11" s="266"/>
    </row>
    <row r="12" spans="1:9" ht="18" customHeight="1">
      <c r="A12" s="268" t="s">
        <v>205</v>
      </c>
      <c r="B12" s="269"/>
      <c r="C12" s="270" t="s">
        <v>206</v>
      </c>
      <c r="D12" s="270" t="s">
        <v>207</v>
      </c>
      <c r="E12" s="270">
        <v>2006</v>
      </c>
      <c r="F12" s="270">
        <v>2007</v>
      </c>
      <c r="G12" s="271">
        <v>2008</v>
      </c>
      <c r="H12" s="271">
        <v>2009</v>
      </c>
      <c r="I12" s="272">
        <v>2010</v>
      </c>
    </row>
    <row r="13" spans="1:9" ht="18" customHeight="1">
      <c r="A13" s="273"/>
      <c r="B13" s="274"/>
      <c r="C13" s="275" t="s">
        <v>208</v>
      </c>
      <c r="D13" s="275" t="s">
        <v>209</v>
      </c>
      <c r="E13" s="276"/>
      <c r="F13" s="276"/>
      <c r="G13" s="277"/>
      <c r="H13" s="277"/>
      <c r="I13" s="278"/>
    </row>
    <row r="14" spans="1:9" ht="18" customHeight="1">
      <c r="A14" s="273" t="s">
        <v>217</v>
      </c>
      <c r="B14" s="274"/>
      <c r="C14" s="279"/>
      <c r="D14" s="313" t="s">
        <v>223</v>
      </c>
      <c r="E14" s="280">
        <f>E22</f>
        <v>154850.1481547</v>
      </c>
      <c r="F14" s="280">
        <f>F22</f>
        <v>110613.6666687</v>
      </c>
      <c r="G14" s="281">
        <f>G22</f>
        <v>110613.6666687</v>
      </c>
      <c r="H14" s="281">
        <f>H22</f>
        <v>110613.6666687</v>
      </c>
      <c r="I14" s="282">
        <f>I22</f>
        <v>110613.6666687</v>
      </c>
    </row>
    <row r="15" spans="1:9" ht="18" customHeight="1">
      <c r="A15" s="273"/>
      <c r="B15" s="274"/>
      <c r="C15" s="283"/>
      <c r="D15" s="275"/>
      <c r="E15" s="280"/>
      <c r="F15" s="280"/>
      <c r="G15" s="281"/>
      <c r="H15" s="281"/>
      <c r="I15" s="282">
        <f>G15*1.03</f>
        <v>0</v>
      </c>
    </row>
    <row r="16" spans="1:9" ht="18" customHeight="1">
      <c r="A16" s="273"/>
      <c r="B16" s="274"/>
      <c r="C16" s="283"/>
      <c r="D16" s="284"/>
      <c r="E16" s="285"/>
      <c r="F16" s="285"/>
      <c r="G16" s="286"/>
      <c r="H16" s="286"/>
      <c r="I16" s="287"/>
    </row>
    <row r="17" spans="1:9" ht="18" customHeight="1" thickBot="1">
      <c r="A17" s="288"/>
      <c r="B17" s="289" t="s">
        <v>210</v>
      </c>
      <c r="C17" s="290"/>
      <c r="D17" s="290"/>
      <c r="E17" s="291">
        <f>E14+E15</f>
        <v>154850.1481547</v>
      </c>
      <c r="F17" s="291">
        <f>F14+F15</f>
        <v>110613.6666687</v>
      </c>
      <c r="G17" s="291">
        <f>G14+G15</f>
        <v>110613.6666687</v>
      </c>
      <c r="H17" s="291">
        <f>H14+H15</f>
        <v>110613.6666687</v>
      </c>
      <c r="I17" s="292">
        <f>I14+I15</f>
        <v>110613.6666687</v>
      </c>
    </row>
    <row r="18" spans="1:9" ht="18" customHeight="1">
      <c r="A18" s="266"/>
      <c r="B18" s="266"/>
      <c r="C18" s="266"/>
      <c r="D18" s="266"/>
      <c r="E18" s="293"/>
      <c r="F18" s="293"/>
      <c r="G18" s="293"/>
      <c r="H18" s="293"/>
      <c r="I18" s="293"/>
    </row>
    <row r="19" spans="1:9" ht="18" customHeight="1" thickBot="1">
      <c r="A19" s="294" t="s">
        <v>211</v>
      </c>
      <c r="B19" s="261"/>
      <c r="C19" s="261"/>
      <c r="D19" s="266"/>
      <c r="E19" s="266"/>
      <c r="F19" s="266"/>
      <c r="G19" s="266"/>
      <c r="H19" s="266"/>
      <c r="I19" s="266"/>
    </row>
    <row r="20" spans="1:9" ht="18" customHeight="1">
      <c r="A20" s="268" t="s">
        <v>205</v>
      </c>
      <c r="B20" s="269"/>
      <c r="C20" s="270" t="s">
        <v>206</v>
      </c>
      <c r="D20" s="270" t="s">
        <v>212</v>
      </c>
      <c r="E20" s="270">
        <f>E12</f>
        <v>2006</v>
      </c>
      <c r="F20" s="270">
        <f>F12</f>
        <v>2007</v>
      </c>
      <c r="G20" s="271">
        <f>G12</f>
        <v>2008</v>
      </c>
      <c r="H20" s="271">
        <f>H12</f>
        <v>2009</v>
      </c>
      <c r="I20" s="272">
        <f>I12</f>
        <v>2010</v>
      </c>
    </row>
    <row r="21" spans="1:9" ht="18" customHeight="1">
      <c r="A21" s="273"/>
      <c r="B21" s="295"/>
      <c r="C21" s="275" t="s">
        <v>208</v>
      </c>
      <c r="D21" s="275"/>
      <c r="E21" s="276"/>
      <c r="F21" s="276"/>
      <c r="G21" s="277"/>
      <c r="H21" s="277"/>
      <c r="I21" s="278"/>
    </row>
    <row r="22" spans="1:9" ht="18" customHeight="1">
      <c r="A22" s="273" t="s">
        <v>217</v>
      </c>
      <c r="B22" s="295"/>
      <c r="C22" s="279"/>
      <c r="D22" s="279"/>
      <c r="E22" s="280">
        <f>'5-Year Plan'!I42</f>
        <v>154850.1481547</v>
      </c>
      <c r="F22" s="280">
        <f>'5-Year Plan'!J42</f>
        <v>110613.6666687</v>
      </c>
      <c r="G22" s="281">
        <f>'5-Year Plan'!K42</f>
        <v>110613.6666687</v>
      </c>
      <c r="H22" s="281">
        <f>'5-Year Plan'!L42</f>
        <v>110613.6666687</v>
      </c>
      <c r="I22" s="282">
        <f>'5-Year Plan'!M42</f>
        <v>110613.6666687</v>
      </c>
    </row>
    <row r="23" spans="1:9" ht="18" customHeight="1">
      <c r="A23" s="273"/>
      <c r="B23" s="295"/>
      <c r="C23" s="283"/>
      <c r="D23" s="296"/>
      <c r="E23" s="285"/>
      <c r="F23" s="280"/>
      <c r="G23" s="281"/>
      <c r="H23" s="281"/>
      <c r="I23" s="282"/>
    </row>
    <row r="24" spans="1:9" ht="18" customHeight="1">
      <c r="A24" s="273"/>
      <c r="B24" s="295"/>
      <c r="C24" s="284"/>
      <c r="D24" s="284"/>
      <c r="E24" s="280"/>
      <c r="F24" s="280"/>
      <c r="G24" s="281"/>
      <c r="H24" s="281"/>
      <c r="I24" s="282"/>
    </row>
    <row r="25" spans="1:10" ht="18" customHeight="1" thickBot="1">
      <c r="A25" s="288"/>
      <c r="B25" s="289" t="s">
        <v>213</v>
      </c>
      <c r="C25" s="290"/>
      <c r="D25" s="290"/>
      <c r="E25" s="291">
        <f>E22+E23</f>
        <v>154850.1481547</v>
      </c>
      <c r="F25" s="291">
        <f>F22+F23</f>
        <v>110613.6666687</v>
      </c>
      <c r="G25" s="291">
        <f>G22+G23</f>
        <v>110613.6666687</v>
      </c>
      <c r="H25" s="291">
        <f>H22+H23</f>
        <v>110613.6666687</v>
      </c>
      <c r="I25" s="292">
        <f>I22+I23</f>
        <v>110613.6666687</v>
      </c>
      <c r="J25" s="297"/>
    </row>
    <row r="26" spans="1:9" ht="18" customHeight="1">
      <c r="A26" s="266"/>
      <c r="B26" s="266"/>
      <c r="C26" s="266"/>
      <c r="D26" s="266"/>
      <c r="E26" s="293"/>
      <c r="F26" s="293"/>
      <c r="G26" s="293"/>
      <c r="H26" s="293"/>
      <c r="I26" s="293"/>
    </row>
    <row r="27" spans="1:9" ht="18" customHeight="1" thickBot="1">
      <c r="A27" s="294" t="s">
        <v>214</v>
      </c>
      <c r="B27" s="261"/>
      <c r="C27" s="261"/>
      <c r="D27" s="261"/>
      <c r="E27" s="266"/>
      <c r="F27" s="266"/>
      <c r="G27" s="266"/>
      <c r="H27" s="266"/>
      <c r="I27" s="266"/>
    </row>
    <row r="28" spans="1:11" ht="18" customHeight="1">
      <c r="A28" s="268"/>
      <c r="B28" s="269"/>
      <c r="C28" s="298"/>
      <c r="D28" s="299"/>
      <c r="E28" s="270">
        <f>E20</f>
        <v>2006</v>
      </c>
      <c r="F28" s="270">
        <f>F20</f>
        <v>2007</v>
      </c>
      <c r="G28" s="271">
        <f>G20</f>
        <v>2008</v>
      </c>
      <c r="H28" s="271">
        <f>H20</f>
        <v>2009</v>
      </c>
      <c r="I28" s="272">
        <f>I20</f>
        <v>2010</v>
      </c>
      <c r="J28" s="4"/>
      <c r="K28" s="4"/>
    </row>
    <row r="29" spans="1:11" ht="18" customHeight="1">
      <c r="A29" s="273" t="s">
        <v>219</v>
      </c>
      <c r="B29" s="274"/>
      <c r="C29" s="300"/>
      <c r="D29" s="301"/>
      <c r="E29" s="280"/>
      <c r="F29" s="280"/>
      <c r="G29" s="280"/>
      <c r="H29" s="280"/>
      <c r="I29" s="282"/>
      <c r="J29" s="4"/>
      <c r="K29" s="4"/>
    </row>
    <row r="30" spans="1:11" ht="18" customHeight="1">
      <c r="A30" s="273" t="s">
        <v>220</v>
      </c>
      <c r="B30" s="274"/>
      <c r="C30" s="274"/>
      <c r="D30" s="295"/>
      <c r="E30" s="280">
        <f>E22</f>
        <v>154850.1481547</v>
      </c>
      <c r="F30" s="280">
        <f>F22</f>
        <v>110613.6666687</v>
      </c>
      <c r="G30" s="280">
        <f>G22</f>
        <v>110613.6666687</v>
      </c>
      <c r="H30" s="280">
        <f>H22</f>
        <v>110613.6666687</v>
      </c>
      <c r="I30" s="280">
        <f>I22</f>
        <v>110613.6666687</v>
      </c>
      <c r="J30" s="302"/>
      <c r="K30" s="302"/>
    </row>
    <row r="31" spans="1:11" ht="18" customHeight="1">
      <c r="A31" s="273" t="s">
        <v>221</v>
      </c>
      <c r="B31" s="274"/>
      <c r="C31" s="274"/>
      <c r="D31" s="295"/>
      <c r="E31" s="280"/>
      <c r="F31" s="280"/>
      <c r="G31" s="280"/>
      <c r="H31" s="280"/>
      <c r="I31" s="282"/>
      <c r="J31" s="302"/>
      <c r="K31" s="302"/>
    </row>
    <row r="32" spans="1:9" ht="18" customHeight="1">
      <c r="A32" s="273" t="s">
        <v>222</v>
      </c>
      <c r="B32" s="274"/>
      <c r="C32" s="274"/>
      <c r="D32" s="295"/>
      <c r="E32" s="280"/>
      <c r="F32" s="280"/>
      <c r="G32" s="280"/>
      <c r="H32" s="280"/>
      <c r="I32" s="282"/>
    </row>
    <row r="33" spans="1:9" ht="18" customHeight="1">
      <c r="A33" s="303"/>
      <c r="B33" s="304"/>
      <c r="C33" s="304"/>
      <c r="D33" s="305"/>
      <c r="E33" s="306"/>
      <c r="F33" s="306"/>
      <c r="G33" s="307"/>
      <c r="H33" s="307"/>
      <c r="I33" s="308"/>
    </row>
    <row r="34" spans="1:11" ht="18" customHeight="1" thickBot="1">
      <c r="A34" s="288"/>
      <c r="B34" s="289" t="s">
        <v>213</v>
      </c>
      <c r="C34" s="289"/>
      <c r="D34" s="309"/>
      <c r="E34" s="291">
        <f>E30+E31+E32</f>
        <v>154850.1481547</v>
      </c>
      <c r="F34" s="291">
        <f>F30+F31+F32</f>
        <v>110613.6666687</v>
      </c>
      <c r="G34" s="291">
        <f>G30+G31+G32</f>
        <v>110613.6666687</v>
      </c>
      <c r="H34" s="291">
        <f>H30+H31+H32</f>
        <v>110613.6666687</v>
      </c>
      <c r="I34" s="292">
        <f>I30+I31+I32</f>
        <v>110613.6666687</v>
      </c>
      <c r="J34" s="310"/>
      <c r="K34" s="310"/>
    </row>
    <row r="35" spans="1:10" ht="18" customHeight="1">
      <c r="A35" s="266" t="s">
        <v>215</v>
      </c>
      <c r="B35" s="266"/>
      <c r="C35" s="266"/>
      <c r="D35" s="266"/>
      <c r="E35" s="293"/>
      <c r="F35" s="293"/>
      <c r="G35" s="293"/>
      <c r="H35" s="293"/>
      <c r="I35" s="310"/>
      <c r="J35" s="310"/>
    </row>
    <row r="36" spans="1:10" ht="13.5" customHeight="1">
      <c r="A36" s="266"/>
      <c r="B36" s="266"/>
      <c r="C36" s="266"/>
      <c r="D36" s="266"/>
      <c r="E36" s="293"/>
      <c r="F36" s="293"/>
      <c r="G36" s="293"/>
      <c r="H36" s="293"/>
      <c r="I36" s="310"/>
      <c r="J36" s="310"/>
    </row>
    <row r="37" spans="1:10" ht="60" customHeight="1">
      <c r="A37" s="322" t="s">
        <v>247</v>
      </c>
      <c r="B37" s="323"/>
      <c r="C37" s="323"/>
      <c r="D37" s="323"/>
      <c r="E37" s="323"/>
      <c r="F37" s="323"/>
      <c r="G37" s="323"/>
      <c r="H37" s="323"/>
      <c r="I37" s="323"/>
      <c r="J37" s="310"/>
    </row>
    <row r="38" spans="1:10" ht="13.5" customHeight="1">
      <c r="A38" s="266"/>
      <c r="B38" s="266"/>
      <c r="C38" s="266"/>
      <c r="D38" s="266"/>
      <c r="E38" s="293"/>
      <c r="F38" s="293"/>
      <c r="G38" s="293"/>
      <c r="H38" s="293"/>
      <c r="I38" s="310"/>
      <c r="J38" s="310"/>
    </row>
    <row r="39" spans="1:10" ht="13.5" customHeight="1">
      <c r="A39" s="239"/>
      <c r="B39" s="266"/>
      <c r="C39" s="266"/>
      <c r="D39" s="266"/>
      <c r="E39" s="293"/>
      <c r="F39" s="293"/>
      <c r="G39" s="293"/>
      <c r="H39" s="293"/>
      <c r="I39" s="310"/>
      <c r="J39" s="310"/>
    </row>
    <row r="40" spans="1:10" ht="13.5" customHeight="1">
      <c r="A40" s="239"/>
      <c r="B40" s="266"/>
      <c r="C40" s="266"/>
      <c r="D40" s="266"/>
      <c r="E40" s="293"/>
      <c r="F40" s="293"/>
      <c r="G40" s="293"/>
      <c r="H40" s="293"/>
      <c r="I40" s="310"/>
      <c r="J40" s="310"/>
    </row>
    <row r="41" spans="1:10" ht="13.5" customHeight="1">
      <c r="A41" s="266"/>
      <c r="B41" s="266"/>
      <c r="C41" s="266"/>
      <c r="D41" s="266"/>
      <c r="E41" s="293"/>
      <c r="F41" s="293"/>
      <c r="G41" s="293"/>
      <c r="H41" s="293"/>
      <c r="I41" s="310"/>
      <c r="J41" s="310"/>
    </row>
    <row r="42" spans="1:10" ht="13.5">
      <c r="A42" s="266"/>
      <c r="C42" s="266"/>
      <c r="D42" s="266"/>
      <c r="E42" s="293"/>
      <c r="F42" s="293"/>
      <c r="G42" s="293"/>
      <c r="H42" s="293"/>
      <c r="I42" s="310"/>
      <c r="J42" s="310"/>
    </row>
    <row r="43" spans="1:10" ht="13.5">
      <c r="A43" s="266"/>
      <c r="C43" s="266"/>
      <c r="D43" s="266"/>
      <c r="E43" s="293"/>
      <c r="F43" s="293"/>
      <c r="G43" s="293"/>
      <c r="H43" s="293"/>
      <c r="I43" s="310"/>
      <c r="J43" s="310"/>
    </row>
    <row r="44" spans="1:8" ht="13.5">
      <c r="A44" s="266"/>
      <c r="C44" s="266"/>
      <c r="D44" s="266"/>
      <c r="E44" s="266"/>
      <c r="F44" s="266"/>
      <c r="G44" s="266"/>
      <c r="H44" s="266"/>
    </row>
    <row r="45" spans="1:8" ht="13.5">
      <c r="A45" s="311"/>
      <c r="B45" s="266"/>
      <c r="C45" s="266"/>
      <c r="D45" s="266"/>
      <c r="E45" s="293"/>
      <c r="F45" s="293"/>
      <c r="G45" s="293"/>
      <c r="H45" s="293"/>
    </row>
    <row r="46" ht="13.5">
      <c r="A46" s="266"/>
    </row>
    <row r="47" ht="13.5">
      <c r="A47" s="266"/>
    </row>
    <row r="48" ht="13.5">
      <c r="A48" s="312"/>
    </row>
  </sheetData>
  <mergeCells count="1">
    <mergeCell ref="A37:I37"/>
  </mergeCells>
  <printOptions/>
  <pageMargins left="0.75" right="0.75" top="1" bottom="1" header="0.5" footer="0.5"/>
  <pageSetup fitToHeight="1" fitToWidth="1" horizontalDpi="600" verticalDpi="600" orientation="portrait" scale="74" r:id="rId1"/>
</worksheet>
</file>

<file path=xl/worksheets/sheet2.xml><?xml version="1.0" encoding="utf-8"?>
<worksheet xmlns="http://schemas.openxmlformats.org/spreadsheetml/2006/main" xmlns:r="http://schemas.openxmlformats.org/officeDocument/2006/relationships">
  <sheetPr>
    <pageSetUpPr fitToPage="1"/>
  </sheetPr>
  <dimension ref="A1:W47"/>
  <sheetViews>
    <sheetView zoomScale="75" zoomScaleNormal="75" workbookViewId="0" topLeftCell="A1">
      <selection activeCell="G1" sqref="G1:J6"/>
    </sheetView>
  </sheetViews>
  <sheetFormatPr defaultColWidth="9.140625" defaultRowHeight="12.75"/>
  <cols>
    <col min="1" max="1" width="47.7109375" style="0" customWidth="1"/>
    <col min="6" max="6" width="3.00390625" style="0" customWidth="1"/>
    <col min="7" max="8" width="12.7109375" style="0" customWidth="1"/>
    <col min="9" max="14" width="13.7109375" style="0" customWidth="1"/>
    <col min="20" max="20" width="14.57421875" style="0" customWidth="1"/>
    <col min="21" max="21" width="7.00390625" style="0" customWidth="1"/>
  </cols>
  <sheetData>
    <row r="1" spans="1:21" ht="20.25">
      <c r="A1" s="31" t="s">
        <v>0</v>
      </c>
      <c r="B1" s="31"/>
      <c r="C1" s="2"/>
      <c r="I1" s="40"/>
      <c r="J1" s="4"/>
      <c r="K1" s="4"/>
      <c r="L1" s="4"/>
      <c r="M1" s="4"/>
      <c r="N1" s="4"/>
      <c r="R1" s="91"/>
      <c r="S1" s="92" t="s">
        <v>59</v>
      </c>
      <c r="T1" s="93" t="s">
        <v>60</v>
      </c>
      <c r="U1" s="91"/>
    </row>
    <row r="2" spans="1:21" ht="15.75">
      <c r="A2" s="2" t="s">
        <v>4</v>
      </c>
      <c r="B2" s="2"/>
      <c r="C2" s="1"/>
      <c r="I2" s="40"/>
      <c r="J2" s="4"/>
      <c r="K2" s="4"/>
      <c r="L2" s="4"/>
      <c r="M2" s="4"/>
      <c r="N2" s="4"/>
      <c r="R2" s="91"/>
      <c r="S2" s="92" t="s">
        <v>61</v>
      </c>
      <c r="T2" s="94">
        <f ca="1">NOW()</f>
        <v>38695.66405868056</v>
      </c>
      <c r="U2" s="91"/>
    </row>
    <row r="3" spans="1:14" ht="15.75">
      <c r="A3" s="2" t="s">
        <v>7</v>
      </c>
      <c r="B3" s="2"/>
      <c r="I3" s="4"/>
      <c r="J3" s="4"/>
      <c r="K3" s="4"/>
      <c r="L3" s="4"/>
      <c r="M3" s="4"/>
      <c r="N3" s="4"/>
    </row>
    <row r="4" spans="9:14" ht="12.75">
      <c r="I4" s="4"/>
      <c r="J4" s="4"/>
      <c r="K4" s="4"/>
      <c r="L4" s="4"/>
      <c r="M4" s="4"/>
      <c r="N4" s="4"/>
    </row>
    <row r="5" spans="9:21" ht="12.75">
      <c r="I5" s="4"/>
      <c r="J5" s="4"/>
      <c r="K5" s="4"/>
      <c r="L5" s="4"/>
      <c r="M5" s="4"/>
      <c r="N5" s="4"/>
      <c r="O5" s="4"/>
      <c r="P5" s="4"/>
      <c r="Q5" s="5"/>
      <c r="R5" s="4"/>
      <c r="S5" s="4"/>
      <c r="T5" s="4"/>
      <c r="U5" s="4"/>
    </row>
    <row r="7" spans="1:21" s="6" customFormat="1" ht="12.75">
      <c r="A7" s="13"/>
      <c r="B7" s="8"/>
      <c r="C7" s="8"/>
      <c r="D7" s="8"/>
      <c r="E7" s="8"/>
      <c r="F7" s="9"/>
      <c r="G7" s="7"/>
      <c r="H7" s="28"/>
      <c r="I7" s="156" t="s">
        <v>80</v>
      </c>
      <c r="J7" s="157" t="s">
        <v>81</v>
      </c>
      <c r="K7" s="157" t="s">
        <v>82</v>
      </c>
      <c r="L7" s="157" t="s">
        <v>83</v>
      </c>
      <c r="M7" s="158" t="s">
        <v>84</v>
      </c>
      <c r="N7" s="28"/>
      <c r="O7" s="54"/>
      <c r="P7" s="8"/>
      <c r="Q7" s="8"/>
      <c r="R7" s="8"/>
      <c r="S7" s="8"/>
      <c r="T7" s="8"/>
      <c r="U7" s="9"/>
    </row>
    <row r="8" spans="1:21" s="6" customFormat="1" ht="12.75">
      <c r="A8" s="14"/>
      <c r="B8" s="11"/>
      <c r="C8" s="11"/>
      <c r="D8" s="11"/>
      <c r="E8" s="11"/>
      <c r="F8" s="12"/>
      <c r="G8" s="10" t="s">
        <v>19</v>
      </c>
      <c r="H8" s="29" t="s">
        <v>23</v>
      </c>
      <c r="I8" s="12" t="s">
        <v>5</v>
      </c>
      <c r="J8" s="14" t="s">
        <v>5</v>
      </c>
      <c r="K8" s="14" t="s">
        <v>5</v>
      </c>
      <c r="L8" s="14" t="s">
        <v>5</v>
      </c>
      <c r="M8" s="10" t="s">
        <v>5</v>
      </c>
      <c r="N8" s="29"/>
      <c r="O8" s="11"/>
      <c r="P8" s="11"/>
      <c r="Q8" s="11"/>
      <c r="R8" s="11"/>
      <c r="S8" s="11"/>
      <c r="T8" s="11"/>
      <c r="U8" s="12"/>
    </row>
    <row r="9" spans="1:21" s="6" customFormat="1" ht="12.75">
      <c r="A9" s="14"/>
      <c r="B9" s="11"/>
      <c r="C9" s="11"/>
      <c r="D9" s="11"/>
      <c r="E9" s="11"/>
      <c r="F9" s="12"/>
      <c r="G9" s="10" t="s">
        <v>2</v>
      </c>
      <c r="H9" s="29" t="s">
        <v>2</v>
      </c>
      <c r="I9" s="12" t="s">
        <v>18</v>
      </c>
      <c r="J9" s="14" t="s">
        <v>18</v>
      </c>
      <c r="K9" s="14" t="s">
        <v>18</v>
      </c>
      <c r="L9" s="14" t="s">
        <v>18</v>
      </c>
      <c r="M9" s="10" t="s">
        <v>18</v>
      </c>
      <c r="N9" s="29" t="s">
        <v>27</v>
      </c>
      <c r="O9" s="11"/>
      <c r="P9" s="11"/>
      <c r="Q9" s="11"/>
      <c r="R9" s="11"/>
      <c r="S9" s="11"/>
      <c r="T9" s="11"/>
      <c r="U9" s="12"/>
    </row>
    <row r="10" spans="1:21" s="6" customFormat="1" ht="13.5" thickBot="1">
      <c r="A10" s="41" t="s">
        <v>8</v>
      </c>
      <c r="B10" s="17" t="s">
        <v>1</v>
      </c>
      <c r="C10" s="17"/>
      <c r="D10" s="17"/>
      <c r="E10" s="17"/>
      <c r="F10" s="18"/>
      <c r="G10" s="20" t="s">
        <v>26</v>
      </c>
      <c r="H10" s="30" t="s">
        <v>24</v>
      </c>
      <c r="I10" s="27" t="s">
        <v>3</v>
      </c>
      <c r="J10" s="19" t="s">
        <v>3</v>
      </c>
      <c r="K10" s="19" t="s">
        <v>3</v>
      </c>
      <c r="L10" s="19" t="s">
        <v>3</v>
      </c>
      <c r="M10" s="20" t="s">
        <v>3</v>
      </c>
      <c r="N10" s="30" t="s">
        <v>8</v>
      </c>
      <c r="O10" s="17" t="s">
        <v>6</v>
      </c>
      <c r="P10" s="17"/>
      <c r="Q10" s="17"/>
      <c r="R10" s="17"/>
      <c r="S10" s="17"/>
      <c r="T10" s="17"/>
      <c r="U10" s="18"/>
    </row>
    <row r="11" spans="1:21" ht="13.5" thickTop="1">
      <c r="A11" s="57" t="s">
        <v>28</v>
      </c>
      <c r="B11" s="3" t="s">
        <v>29</v>
      </c>
      <c r="C11" s="3"/>
      <c r="D11" s="3"/>
      <c r="E11" s="3"/>
      <c r="F11" s="25"/>
      <c r="G11" s="42" t="s">
        <v>17</v>
      </c>
      <c r="H11" s="50"/>
      <c r="I11" s="33">
        <f>117270/5</f>
        <v>23454</v>
      </c>
      <c r="J11" s="35">
        <f>117270/5</f>
        <v>23454</v>
      </c>
      <c r="K11" s="35">
        <f>117270/5</f>
        <v>23454</v>
      </c>
      <c r="L11" s="35">
        <f>117270/5</f>
        <v>23454</v>
      </c>
      <c r="M11" s="58">
        <f>117270/5</f>
        <v>23454</v>
      </c>
      <c r="N11" s="243">
        <f>SUM(I11:M11)</f>
        <v>117270</v>
      </c>
      <c r="O11" s="3" t="s">
        <v>10</v>
      </c>
      <c r="P11" s="3"/>
      <c r="Q11" s="3"/>
      <c r="R11" s="3"/>
      <c r="S11" s="3"/>
      <c r="T11" s="3"/>
      <c r="U11" s="25"/>
    </row>
    <row r="12" spans="1:21" ht="13.5" thickBot="1">
      <c r="A12" s="71" t="s">
        <v>39</v>
      </c>
      <c r="B12" s="72"/>
      <c r="C12" s="72"/>
      <c r="D12" s="72"/>
      <c r="E12" s="72"/>
      <c r="F12" s="73"/>
      <c r="G12" s="74"/>
      <c r="H12" s="75"/>
      <c r="I12" s="87">
        <f aca="true" t="shared" si="0" ref="I12:N12">SUM(I11:I11)</f>
        <v>23454</v>
      </c>
      <c r="J12" s="88">
        <f t="shared" si="0"/>
        <v>23454</v>
      </c>
      <c r="K12" s="88">
        <f t="shared" si="0"/>
        <v>23454</v>
      </c>
      <c r="L12" s="88">
        <f t="shared" si="0"/>
        <v>23454</v>
      </c>
      <c r="M12" s="89">
        <f t="shared" si="0"/>
        <v>23454</v>
      </c>
      <c r="N12" s="90">
        <f t="shared" si="0"/>
        <v>117270</v>
      </c>
      <c r="O12" s="72"/>
      <c r="P12" s="72"/>
      <c r="Q12" s="72"/>
      <c r="R12" s="72"/>
      <c r="S12" s="72"/>
      <c r="T12" s="72"/>
      <c r="U12" s="73"/>
    </row>
    <row r="13" spans="1:21" ht="13.5" thickTop="1">
      <c r="A13" s="62" t="s">
        <v>33</v>
      </c>
      <c r="B13" s="3" t="s">
        <v>34</v>
      </c>
      <c r="C13" s="3"/>
      <c r="D13" s="3"/>
      <c r="E13" s="3"/>
      <c r="F13" s="25"/>
      <c r="G13" s="42" t="s">
        <v>17</v>
      </c>
      <c r="H13" s="50"/>
      <c r="I13" s="33">
        <v>5860</v>
      </c>
      <c r="J13" s="35">
        <v>5860</v>
      </c>
      <c r="K13" s="35">
        <v>5860</v>
      </c>
      <c r="L13" s="35">
        <v>5860</v>
      </c>
      <c r="M13" s="58">
        <v>5860</v>
      </c>
      <c r="N13" s="243">
        <f aca="true" t="shared" si="1" ref="N13:N25">SUM(I13:M13)</f>
        <v>29300</v>
      </c>
      <c r="O13" s="3" t="s">
        <v>48</v>
      </c>
      <c r="P13" s="3"/>
      <c r="Q13" s="3"/>
      <c r="R13" s="3"/>
      <c r="S13" s="3"/>
      <c r="T13" s="3"/>
      <c r="U13" s="25"/>
    </row>
    <row r="14" spans="1:21" ht="12.75">
      <c r="A14" s="63"/>
      <c r="B14" s="3" t="s">
        <v>35</v>
      </c>
      <c r="C14" s="3"/>
      <c r="D14" s="3"/>
      <c r="E14" s="3"/>
      <c r="F14" s="25"/>
      <c r="G14" s="42" t="s">
        <v>17</v>
      </c>
      <c r="H14" s="50"/>
      <c r="I14" s="33">
        <v>500</v>
      </c>
      <c r="J14" s="35">
        <v>0</v>
      </c>
      <c r="K14" s="35">
        <v>0</v>
      </c>
      <c r="L14" s="35">
        <v>0</v>
      </c>
      <c r="M14" s="58">
        <v>0</v>
      </c>
      <c r="N14" s="243">
        <f t="shared" si="1"/>
        <v>500</v>
      </c>
      <c r="O14" s="3" t="s">
        <v>36</v>
      </c>
      <c r="P14" s="3"/>
      <c r="Q14" s="3"/>
      <c r="R14" s="3"/>
      <c r="S14" s="3"/>
      <c r="T14" s="3"/>
      <c r="U14" s="25"/>
    </row>
    <row r="15" spans="1:21" ht="13.5" thickBot="1">
      <c r="A15" s="71" t="s">
        <v>44</v>
      </c>
      <c r="B15" s="77"/>
      <c r="C15" s="77"/>
      <c r="D15" s="77"/>
      <c r="E15" s="77"/>
      <c r="F15" s="78"/>
      <c r="G15" s="76"/>
      <c r="H15" s="79"/>
      <c r="I15" s="87">
        <f>SUM(I13:I14)</f>
        <v>6360</v>
      </c>
      <c r="J15" s="88">
        <f>SUM(J13:J14)</f>
        <v>5860</v>
      </c>
      <c r="K15" s="88">
        <f>SUM(K13:K14)</f>
        <v>5860</v>
      </c>
      <c r="L15" s="88">
        <f>SUM(L13:L14)</f>
        <v>5860</v>
      </c>
      <c r="M15" s="89">
        <f>SUM(M13:M14)</f>
        <v>5860</v>
      </c>
      <c r="N15" s="90">
        <f t="shared" si="1"/>
        <v>29800</v>
      </c>
      <c r="O15" s="77"/>
      <c r="P15" s="77"/>
      <c r="Q15" s="77"/>
      <c r="R15" s="77"/>
      <c r="S15" s="77"/>
      <c r="T15" s="77"/>
      <c r="U15" s="78"/>
    </row>
    <row r="16" spans="1:21" ht="13.5" thickTop="1">
      <c r="A16" s="81" t="s">
        <v>72</v>
      </c>
      <c r="B16" s="151" t="s">
        <v>54</v>
      </c>
      <c r="C16" s="3"/>
      <c r="D16" s="3"/>
      <c r="E16" s="3"/>
      <c r="F16" s="25"/>
      <c r="G16" s="42" t="s">
        <v>17</v>
      </c>
      <c r="H16" s="50"/>
      <c r="I16" s="33">
        <f>3000*POWER(1.03,5)</f>
        <v>3477.8222228999994</v>
      </c>
      <c r="J16" s="35">
        <f>I16</f>
        <v>3477.8222228999994</v>
      </c>
      <c r="K16" s="35">
        <f>J16</f>
        <v>3477.8222228999994</v>
      </c>
      <c r="L16" s="35">
        <f>K16</f>
        <v>3477.8222228999994</v>
      </c>
      <c r="M16" s="58">
        <f>L16</f>
        <v>3477.8222228999994</v>
      </c>
      <c r="N16" s="243">
        <f t="shared" si="1"/>
        <v>17389.111114499996</v>
      </c>
      <c r="O16" s="3"/>
      <c r="P16" s="3"/>
      <c r="Q16" s="3"/>
      <c r="R16" s="3"/>
      <c r="S16" s="3"/>
      <c r="T16" s="3"/>
      <c r="U16" s="25"/>
    </row>
    <row r="17" spans="1:21" ht="12.75">
      <c r="A17" s="62"/>
      <c r="B17" s="151" t="s">
        <v>56</v>
      </c>
      <c r="C17" s="3"/>
      <c r="D17" s="3"/>
      <c r="E17" s="3"/>
      <c r="F17" s="25"/>
      <c r="G17" s="42" t="s">
        <v>17</v>
      </c>
      <c r="H17" s="50"/>
      <c r="I17" s="33">
        <f>10000*POWER(1.03,5)</f>
        <v>11592.740742999998</v>
      </c>
      <c r="J17" s="35">
        <v>0</v>
      </c>
      <c r="K17" s="35">
        <v>0</v>
      </c>
      <c r="L17" s="35">
        <v>0</v>
      </c>
      <c r="M17" s="58">
        <v>0</v>
      </c>
      <c r="N17" s="243">
        <f t="shared" si="1"/>
        <v>11592.740742999998</v>
      </c>
      <c r="O17" s="3"/>
      <c r="P17" s="3"/>
      <c r="Q17" s="3"/>
      <c r="R17" s="3"/>
      <c r="S17" s="3"/>
      <c r="T17" s="3"/>
      <c r="U17" s="25"/>
    </row>
    <row r="18" spans="1:21" ht="12.75">
      <c r="A18" s="62"/>
      <c r="B18" s="151" t="s">
        <v>29</v>
      </c>
      <c r="C18" s="3"/>
      <c r="D18" s="3"/>
      <c r="E18" s="3"/>
      <c r="F18" s="25"/>
      <c r="G18" s="42" t="s">
        <v>17</v>
      </c>
      <c r="H18" s="50"/>
      <c r="I18" s="33">
        <f>6000*POWER(1.03,5)</f>
        <v>6955.644445799999</v>
      </c>
      <c r="J18" s="35">
        <f>I18</f>
        <v>6955.644445799999</v>
      </c>
      <c r="K18" s="35">
        <f>J18</f>
        <v>6955.644445799999</v>
      </c>
      <c r="L18" s="35">
        <f>K18</f>
        <v>6955.644445799999</v>
      </c>
      <c r="M18" s="58">
        <f>L18</f>
        <v>6955.644445799999</v>
      </c>
      <c r="N18" s="243">
        <f t="shared" si="1"/>
        <v>34778.22222899999</v>
      </c>
      <c r="O18" s="3"/>
      <c r="P18" s="3"/>
      <c r="Q18" s="3"/>
      <c r="R18" s="3"/>
      <c r="S18" s="3"/>
      <c r="T18" s="3"/>
      <c r="U18" s="25"/>
    </row>
    <row r="19" spans="1:21" ht="12.75">
      <c r="A19" s="62"/>
      <c r="B19" s="151" t="s">
        <v>55</v>
      </c>
      <c r="C19" s="3"/>
      <c r="D19" s="3"/>
      <c r="E19" s="3"/>
      <c r="F19" s="25"/>
      <c r="G19" s="42" t="s">
        <v>17</v>
      </c>
      <c r="H19" s="50"/>
      <c r="I19" s="33">
        <f>10000*POWER(1.03,5)</f>
        <v>11592.740742999998</v>
      </c>
      <c r="J19" s="35">
        <v>0</v>
      </c>
      <c r="K19" s="35">
        <v>0</v>
      </c>
      <c r="L19" s="35">
        <v>0</v>
      </c>
      <c r="M19" s="58">
        <v>0</v>
      </c>
      <c r="N19" s="243">
        <f t="shared" si="1"/>
        <v>11592.740742999998</v>
      </c>
      <c r="O19" s="3"/>
      <c r="P19" s="3"/>
      <c r="Q19" s="3"/>
      <c r="R19" s="3"/>
      <c r="S19" s="3"/>
      <c r="T19" s="3"/>
      <c r="U19" s="25"/>
    </row>
    <row r="20" spans="1:21" ht="13.5" thickBot="1">
      <c r="A20" s="95" t="s">
        <v>57</v>
      </c>
      <c r="B20" s="15"/>
      <c r="C20" s="15"/>
      <c r="D20" s="15"/>
      <c r="E20" s="15"/>
      <c r="F20" s="16"/>
      <c r="G20" s="61"/>
      <c r="H20" s="96"/>
      <c r="I20" s="97">
        <f>SUM(I16:I19)</f>
        <v>33618.94815469999</v>
      </c>
      <c r="J20" s="97">
        <f>SUM(J16:J19)</f>
        <v>10433.466668699999</v>
      </c>
      <c r="K20" s="97">
        <f>SUM(K16:K19)</f>
        <v>10433.466668699999</v>
      </c>
      <c r="L20" s="97">
        <f>SUM(L16:L19)</f>
        <v>10433.466668699999</v>
      </c>
      <c r="M20" s="97">
        <f>SUM(M16:M19)</f>
        <v>10433.466668699999</v>
      </c>
      <c r="N20" s="98">
        <f t="shared" si="1"/>
        <v>75352.81482949998</v>
      </c>
      <c r="O20" s="15"/>
      <c r="P20" s="15"/>
      <c r="Q20" s="15"/>
      <c r="R20" s="15"/>
      <c r="S20" s="15"/>
      <c r="T20" s="15"/>
      <c r="U20" s="16"/>
    </row>
    <row r="21" spans="1:21" s="1" customFormat="1" ht="14.25" thickBot="1" thickTop="1">
      <c r="A21" s="112" t="s">
        <v>62</v>
      </c>
      <c r="B21" s="113"/>
      <c r="C21" s="113"/>
      <c r="D21" s="113"/>
      <c r="E21" s="113"/>
      <c r="F21" s="114"/>
      <c r="G21" s="115"/>
      <c r="H21" s="116"/>
      <c r="I21" s="101">
        <f>SUM(I11:I20)/2</f>
        <v>63432.948154699996</v>
      </c>
      <c r="J21" s="101">
        <f>SUM(J11:J20)/2</f>
        <v>39747.4666687</v>
      </c>
      <c r="K21" s="101">
        <f>SUM(K11:K20)/2</f>
        <v>39747.4666687</v>
      </c>
      <c r="L21" s="101">
        <f>SUM(L11:L20)/2</f>
        <v>39747.4666687</v>
      </c>
      <c r="M21" s="101">
        <f>SUM(M11:M20)/2</f>
        <v>39747.4666687</v>
      </c>
      <c r="N21" s="102">
        <f t="shared" si="1"/>
        <v>222422.81482949998</v>
      </c>
      <c r="O21" s="99"/>
      <c r="P21" s="99"/>
      <c r="Q21" s="99"/>
      <c r="R21" s="99"/>
      <c r="S21" s="99"/>
      <c r="T21" s="99"/>
      <c r="U21" s="100"/>
    </row>
    <row r="22" spans="1:21" ht="13.5" thickTop="1">
      <c r="A22" s="150" t="s">
        <v>51</v>
      </c>
      <c r="B22" s="151" t="s">
        <v>52</v>
      </c>
      <c r="C22" s="3"/>
      <c r="D22" s="3"/>
      <c r="E22" s="3"/>
      <c r="F22" s="25"/>
      <c r="G22" s="42" t="s">
        <v>17</v>
      </c>
      <c r="H22" s="50"/>
      <c r="I22" s="33">
        <f>74025/5</f>
        <v>14805</v>
      </c>
      <c r="J22" s="35">
        <f>74025/5</f>
        <v>14805</v>
      </c>
      <c r="K22" s="35">
        <f>74025/5</f>
        <v>14805</v>
      </c>
      <c r="L22" s="35">
        <f>74025/5</f>
        <v>14805</v>
      </c>
      <c r="M22" s="58">
        <f>74025/5</f>
        <v>14805</v>
      </c>
      <c r="N22" s="243">
        <f t="shared" si="1"/>
        <v>74025</v>
      </c>
      <c r="O22" s="3" t="s">
        <v>10</v>
      </c>
      <c r="P22" s="3"/>
      <c r="Q22" s="3"/>
      <c r="R22" s="3"/>
      <c r="S22" s="3"/>
      <c r="T22" s="3"/>
      <c r="U22" s="25"/>
    </row>
    <row r="23" spans="1:21" ht="13.5" thickBot="1">
      <c r="A23" s="71" t="s">
        <v>50</v>
      </c>
      <c r="B23" s="72"/>
      <c r="C23" s="72"/>
      <c r="D23" s="72"/>
      <c r="E23" s="72"/>
      <c r="F23" s="73"/>
      <c r="G23" s="74"/>
      <c r="H23" s="75"/>
      <c r="I23" s="87">
        <f>I22</f>
        <v>14805</v>
      </c>
      <c r="J23" s="87">
        <f>J22</f>
        <v>14805</v>
      </c>
      <c r="K23" s="87">
        <f>K22</f>
        <v>14805</v>
      </c>
      <c r="L23" s="87">
        <f>L22</f>
        <v>14805</v>
      </c>
      <c r="M23" s="87">
        <f>M22</f>
        <v>14805</v>
      </c>
      <c r="N23" s="90">
        <f t="shared" si="1"/>
        <v>74025</v>
      </c>
      <c r="O23" s="72"/>
      <c r="P23" s="72"/>
      <c r="Q23" s="72"/>
      <c r="R23" s="72"/>
      <c r="S23" s="72"/>
      <c r="T23" s="72"/>
      <c r="U23" s="73"/>
    </row>
    <row r="24" spans="1:21" ht="13.5" thickTop="1">
      <c r="A24" s="43" t="s">
        <v>30</v>
      </c>
      <c r="B24" s="24" t="s">
        <v>31</v>
      </c>
      <c r="C24" s="3"/>
      <c r="D24" s="3"/>
      <c r="E24" s="3"/>
      <c r="F24" s="25"/>
      <c r="G24" s="42" t="s">
        <v>17</v>
      </c>
      <c r="H24" s="50"/>
      <c r="I24" s="33">
        <v>534</v>
      </c>
      <c r="J24" s="35">
        <v>533</v>
      </c>
      <c r="K24" s="35">
        <v>533</v>
      </c>
      <c r="L24" s="35">
        <v>533</v>
      </c>
      <c r="M24" s="58">
        <v>533</v>
      </c>
      <c r="N24" s="243">
        <f t="shared" si="1"/>
        <v>2666</v>
      </c>
      <c r="O24" s="3" t="s">
        <v>32</v>
      </c>
      <c r="P24" s="3"/>
      <c r="Q24" s="3"/>
      <c r="R24" s="3"/>
      <c r="S24" s="3"/>
      <c r="T24" s="3"/>
      <c r="U24" s="25"/>
    </row>
    <row r="25" spans="1:21" s="1" customFormat="1" ht="13.5" thickBot="1">
      <c r="A25" s="71" t="s">
        <v>40</v>
      </c>
      <c r="B25" s="76"/>
      <c r="C25" s="77"/>
      <c r="D25" s="77"/>
      <c r="E25" s="77"/>
      <c r="F25" s="78"/>
      <c r="G25" s="76"/>
      <c r="H25" s="79"/>
      <c r="I25" s="87">
        <f>SUM(I24)</f>
        <v>534</v>
      </c>
      <c r="J25" s="88">
        <f>SUM(J24)</f>
        <v>533</v>
      </c>
      <c r="K25" s="88">
        <f>SUM(K24)</f>
        <v>533</v>
      </c>
      <c r="L25" s="88">
        <f>SUM(L24)</f>
        <v>533</v>
      </c>
      <c r="M25" s="89">
        <f>SUM(M24)</f>
        <v>533</v>
      </c>
      <c r="N25" s="90">
        <f t="shared" si="1"/>
        <v>2666</v>
      </c>
      <c r="O25" s="77"/>
      <c r="P25" s="77"/>
      <c r="Q25" s="77"/>
      <c r="R25" s="77"/>
      <c r="S25" s="77"/>
      <c r="T25" s="77"/>
      <c r="U25" s="78"/>
    </row>
    <row r="26" spans="1:23" ht="13.5" thickTop="1">
      <c r="A26" s="85" t="s">
        <v>15</v>
      </c>
      <c r="B26" s="43"/>
      <c r="C26" s="4"/>
      <c r="D26" s="4"/>
      <c r="E26" s="4"/>
      <c r="F26" s="44"/>
      <c r="G26" s="43"/>
      <c r="H26" s="55"/>
      <c r="I26" s="46"/>
      <c r="J26" s="47"/>
      <c r="K26" s="47"/>
      <c r="L26" s="47"/>
      <c r="M26" s="60"/>
      <c r="N26" s="45"/>
      <c r="O26" s="4"/>
      <c r="P26" s="4"/>
      <c r="Q26" s="4"/>
      <c r="R26" s="4"/>
      <c r="S26" s="4"/>
      <c r="T26" s="4"/>
      <c r="U26" s="44"/>
      <c r="V26" s="4"/>
      <c r="W26" s="4"/>
    </row>
    <row r="27" spans="1:21" ht="12.75">
      <c r="A27" s="62" t="s">
        <v>20</v>
      </c>
      <c r="B27" s="152" t="s">
        <v>22</v>
      </c>
      <c r="C27" s="15"/>
      <c r="D27" s="15"/>
      <c r="E27" s="15"/>
      <c r="F27" s="16"/>
      <c r="G27" s="67" t="s">
        <v>21</v>
      </c>
      <c r="H27" s="68" t="s">
        <v>25</v>
      </c>
      <c r="I27" s="46">
        <f>(1450*2.5*2)/5</f>
        <v>1450</v>
      </c>
      <c r="J27" s="47">
        <f>I27</f>
        <v>1450</v>
      </c>
      <c r="K27" s="47">
        <f>J27</f>
        <v>1450</v>
      </c>
      <c r="L27" s="47">
        <f>K27</f>
        <v>1450</v>
      </c>
      <c r="M27" s="60">
        <f>L27</f>
        <v>1450</v>
      </c>
      <c r="N27" s="45">
        <f>SUM(I27:M27)</f>
        <v>7250</v>
      </c>
      <c r="O27" s="49" t="s">
        <v>78</v>
      </c>
      <c r="P27" s="4"/>
      <c r="Q27" s="4"/>
      <c r="R27" s="4"/>
      <c r="S27" s="4"/>
      <c r="T27" s="4"/>
      <c r="U27" s="44"/>
    </row>
    <row r="28" spans="1:21" ht="12.75">
      <c r="A28" s="24"/>
      <c r="B28" s="153"/>
      <c r="C28" s="3"/>
      <c r="D28" s="3"/>
      <c r="E28" s="3"/>
      <c r="F28" s="25"/>
      <c r="G28" s="42"/>
      <c r="H28" s="52"/>
      <c r="I28" s="33"/>
      <c r="J28" s="35"/>
      <c r="K28" s="35"/>
      <c r="L28" s="35"/>
      <c r="M28" s="58"/>
      <c r="N28" s="45"/>
      <c r="O28" s="53" t="s">
        <v>71</v>
      </c>
      <c r="P28" s="3"/>
      <c r="Q28" s="3"/>
      <c r="R28" s="3"/>
      <c r="S28" s="3"/>
      <c r="T28" s="3"/>
      <c r="U28" s="25"/>
    </row>
    <row r="29" spans="1:21" ht="12.75">
      <c r="A29" s="43" t="s">
        <v>42</v>
      </c>
      <c r="B29" s="154" t="s">
        <v>45</v>
      </c>
      <c r="C29" s="4"/>
      <c r="D29" s="4"/>
      <c r="E29" s="4"/>
      <c r="F29" s="44"/>
      <c r="G29" s="48" t="s">
        <v>17</v>
      </c>
      <c r="H29" s="51"/>
      <c r="I29" s="46">
        <f>27935/5</f>
        <v>5587</v>
      </c>
      <c r="J29" s="47">
        <f>27935/5</f>
        <v>5587</v>
      </c>
      <c r="K29" s="47">
        <f>27935/5</f>
        <v>5587</v>
      </c>
      <c r="L29" s="47">
        <f>27935/5</f>
        <v>5587</v>
      </c>
      <c r="M29" s="60">
        <f>27935/5</f>
        <v>5587</v>
      </c>
      <c r="N29" s="244">
        <f aca="true" t="shared" si="2" ref="N29:N34">SUM(I29:M29)</f>
        <v>27935</v>
      </c>
      <c r="O29" s="4" t="s">
        <v>46</v>
      </c>
      <c r="P29" s="4"/>
      <c r="Q29" s="4"/>
      <c r="R29" s="4"/>
      <c r="S29" s="4"/>
      <c r="T29" s="4"/>
      <c r="U29" s="44"/>
    </row>
    <row r="30" spans="1:21" ht="12.75">
      <c r="A30" s="43"/>
      <c r="B30" s="155" t="s">
        <v>47</v>
      </c>
      <c r="C30" s="22"/>
      <c r="D30" s="22"/>
      <c r="E30" s="22"/>
      <c r="F30" s="23"/>
      <c r="G30" s="65" t="s">
        <v>17</v>
      </c>
      <c r="H30" s="70"/>
      <c r="I30" s="56">
        <f>22040/5</f>
        <v>4408</v>
      </c>
      <c r="J30" s="34">
        <f>22040/5</f>
        <v>4408</v>
      </c>
      <c r="K30" s="34">
        <f>22040/5</f>
        <v>4408</v>
      </c>
      <c r="L30" s="34">
        <f>22040/5</f>
        <v>4408</v>
      </c>
      <c r="M30" s="64">
        <f>22040/5</f>
        <v>4408</v>
      </c>
      <c r="N30" s="245">
        <f t="shared" si="2"/>
        <v>22040</v>
      </c>
      <c r="O30" s="22" t="s">
        <v>75</v>
      </c>
      <c r="P30" s="22"/>
      <c r="Q30" s="22"/>
      <c r="R30" s="22"/>
      <c r="S30" s="22"/>
      <c r="T30" s="22"/>
      <c r="U30" s="23"/>
    </row>
    <row r="31" spans="1:21" ht="12.75">
      <c r="A31" s="61" t="s">
        <v>16</v>
      </c>
      <c r="B31" s="152" t="s">
        <v>243</v>
      </c>
      <c r="C31" s="15"/>
      <c r="D31" s="15"/>
      <c r="E31" s="15"/>
      <c r="F31" s="16"/>
      <c r="G31" s="67" t="s">
        <v>17</v>
      </c>
      <c r="H31" s="68"/>
      <c r="I31" s="38">
        <f>15828/5</f>
        <v>3165.6</v>
      </c>
      <c r="J31" s="39">
        <f>15828/5</f>
        <v>3165.6</v>
      </c>
      <c r="K31" s="39">
        <f>15828/5</f>
        <v>3165.6</v>
      </c>
      <c r="L31" s="39">
        <f>15828/5</f>
        <v>3165.6</v>
      </c>
      <c r="M31" s="59">
        <f>15828/5</f>
        <v>3165.6</v>
      </c>
      <c r="N31" s="244">
        <f t="shared" si="2"/>
        <v>15828</v>
      </c>
      <c r="O31" s="69" t="s">
        <v>245</v>
      </c>
      <c r="P31" s="15"/>
      <c r="Q31" s="15"/>
      <c r="R31" s="15"/>
      <c r="S31" s="15"/>
      <c r="T31" s="15"/>
      <c r="U31" s="16"/>
    </row>
    <row r="32" spans="1:21" ht="12.75">
      <c r="A32" s="62"/>
      <c r="B32" s="155" t="s">
        <v>242</v>
      </c>
      <c r="C32" s="22"/>
      <c r="D32" s="22"/>
      <c r="E32" s="22"/>
      <c r="F32" s="23"/>
      <c r="G32" s="65" t="s">
        <v>17</v>
      </c>
      <c r="H32" s="119"/>
      <c r="I32" s="56">
        <f>152263/5</f>
        <v>30452.6</v>
      </c>
      <c r="J32" s="34">
        <f>152263/5</f>
        <v>30452.6</v>
      </c>
      <c r="K32" s="34">
        <f>152263/5</f>
        <v>30452.6</v>
      </c>
      <c r="L32" s="34">
        <f>152263/5</f>
        <v>30452.6</v>
      </c>
      <c r="M32" s="64">
        <f>152263/5</f>
        <v>30452.6</v>
      </c>
      <c r="N32" s="245">
        <f t="shared" si="2"/>
        <v>152263</v>
      </c>
      <c r="O32" s="22" t="s">
        <v>76</v>
      </c>
      <c r="P32" s="22"/>
      <c r="Q32" s="22"/>
      <c r="R32" s="22"/>
      <c r="S32" s="22"/>
      <c r="T32" s="22"/>
      <c r="U32" s="23"/>
    </row>
    <row r="33" spans="1:21" ht="12.75">
      <c r="A33" s="63"/>
      <c r="B33" s="155" t="s">
        <v>241</v>
      </c>
      <c r="C33" s="22"/>
      <c r="D33" s="22"/>
      <c r="E33" s="22"/>
      <c r="F33" s="23"/>
      <c r="G33" s="65" t="s">
        <v>17</v>
      </c>
      <c r="H33" s="119"/>
      <c r="I33" s="320">
        <v>4000</v>
      </c>
      <c r="J33" s="320">
        <v>4000</v>
      </c>
      <c r="K33" s="320">
        <v>4000</v>
      </c>
      <c r="L33" s="320">
        <v>4000</v>
      </c>
      <c r="M33" s="320">
        <v>4000</v>
      </c>
      <c r="N33" s="245">
        <f t="shared" si="2"/>
        <v>20000</v>
      </c>
      <c r="O33" s="22"/>
      <c r="P33" s="22"/>
      <c r="Q33" s="22"/>
      <c r="R33" s="22"/>
      <c r="S33" s="22"/>
      <c r="T33" s="22"/>
      <c r="U33" s="23"/>
    </row>
    <row r="34" spans="1:21" s="1" customFormat="1" ht="13.5" thickBot="1">
      <c r="A34" s="71" t="s">
        <v>41</v>
      </c>
      <c r="B34" s="77"/>
      <c r="C34" s="77"/>
      <c r="D34" s="77"/>
      <c r="E34" s="77"/>
      <c r="F34" s="78"/>
      <c r="G34" s="76"/>
      <c r="H34" s="79"/>
      <c r="I34" s="87">
        <f>SUM(I26:I33)</f>
        <v>49063.2</v>
      </c>
      <c r="J34" s="87">
        <f>SUM(J26:J33)</f>
        <v>49063.2</v>
      </c>
      <c r="K34" s="87">
        <f>SUM(K26:K33)</f>
        <v>49063.2</v>
      </c>
      <c r="L34" s="87">
        <f>SUM(L26:L33)</f>
        <v>49063.2</v>
      </c>
      <c r="M34" s="87">
        <f>SUM(M26:M33)</f>
        <v>49063.2</v>
      </c>
      <c r="N34" s="90">
        <f t="shared" si="2"/>
        <v>245316</v>
      </c>
      <c r="O34" s="80"/>
      <c r="P34" s="77"/>
      <c r="Q34" s="77"/>
      <c r="R34" s="77"/>
      <c r="S34" s="77"/>
      <c r="T34" s="77"/>
      <c r="U34" s="78"/>
    </row>
    <row r="35" spans="1:21" ht="13.5" thickTop="1">
      <c r="A35" s="85" t="s">
        <v>14</v>
      </c>
      <c r="B35" s="3"/>
      <c r="C35" s="3"/>
      <c r="D35" s="3"/>
      <c r="E35" s="3"/>
      <c r="F35" s="25"/>
      <c r="G35" s="24"/>
      <c r="H35" s="50"/>
      <c r="I35" s="33"/>
      <c r="J35" s="35"/>
      <c r="K35" s="35"/>
      <c r="L35" s="35"/>
      <c r="M35" s="58"/>
      <c r="N35" s="32"/>
      <c r="O35" s="3"/>
      <c r="P35" s="3"/>
      <c r="Q35" s="3"/>
      <c r="R35" s="3"/>
      <c r="S35" s="3"/>
      <c r="T35" s="3"/>
      <c r="U35" s="25"/>
    </row>
    <row r="36" spans="1:21" ht="12.75">
      <c r="A36" s="57" t="s">
        <v>13</v>
      </c>
      <c r="B36" s="155" t="s">
        <v>49</v>
      </c>
      <c r="C36" s="3"/>
      <c r="D36" s="3"/>
      <c r="E36" s="3"/>
      <c r="F36" s="25"/>
      <c r="G36" s="42" t="s">
        <v>17</v>
      </c>
      <c r="H36" s="50"/>
      <c r="I36" s="33">
        <v>3705</v>
      </c>
      <c r="J36" s="35">
        <f>I36</f>
        <v>3705</v>
      </c>
      <c r="K36" s="35">
        <f>J36</f>
        <v>3705</v>
      </c>
      <c r="L36" s="35">
        <f>K36</f>
        <v>3705</v>
      </c>
      <c r="M36" s="58">
        <f>L36</f>
        <v>3705</v>
      </c>
      <c r="N36" s="45">
        <f>SUM(I36:M36)</f>
        <v>18525</v>
      </c>
      <c r="O36" s="3" t="s">
        <v>10</v>
      </c>
      <c r="P36" s="3"/>
      <c r="Q36" s="3"/>
      <c r="R36" s="3"/>
      <c r="S36" s="3"/>
      <c r="T36" s="3"/>
      <c r="U36" s="25"/>
    </row>
    <row r="37" spans="1:21" ht="12.75">
      <c r="A37" s="57" t="s">
        <v>12</v>
      </c>
      <c r="B37" s="155" t="s">
        <v>9</v>
      </c>
      <c r="C37" s="3"/>
      <c r="D37" s="3"/>
      <c r="E37" s="3"/>
      <c r="F37" s="25"/>
      <c r="G37" s="42" t="s">
        <v>11</v>
      </c>
      <c r="H37" s="52"/>
      <c r="I37" s="33">
        <v>20550</v>
      </c>
      <c r="J37" s="35">
        <v>0</v>
      </c>
      <c r="K37" s="35">
        <v>0</v>
      </c>
      <c r="L37" s="35">
        <v>0</v>
      </c>
      <c r="M37" s="58">
        <v>0</v>
      </c>
      <c r="N37" s="36">
        <f>SUM(I37:M37)</f>
        <v>20550</v>
      </c>
      <c r="O37" s="3" t="s">
        <v>10</v>
      </c>
      <c r="P37" s="3"/>
      <c r="Q37" s="3"/>
      <c r="R37" s="3"/>
      <c r="S37" s="3"/>
      <c r="T37" s="3"/>
      <c r="U37" s="25"/>
    </row>
    <row r="38" spans="1:21" ht="12.75">
      <c r="A38" s="62"/>
      <c r="B38" s="154" t="s">
        <v>37</v>
      </c>
      <c r="C38" s="4"/>
      <c r="D38" s="4"/>
      <c r="E38" s="4"/>
      <c r="F38" s="44"/>
      <c r="G38" s="48" t="s">
        <v>17</v>
      </c>
      <c r="H38" s="51"/>
      <c r="I38" s="46">
        <f>13800/5</f>
        <v>2760</v>
      </c>
      <c r="J38" s="47">
        <f>13800/5</f>
        <v>2760</v>
      </c>
      <c r="K38" s="47">
        <f>13800/5</f>
        <v>2760</v>
      </c>
      <c r="L38" s="47">
        <f>13800/5</f>
        <v>2760</v>
      </c>
      <c r="M38" s="60">
        <f>13800/5</f>
        <v>2760</v>
      </c>
      <c r="N38" s="45">
        <f>SUM(I38:M38)</f>
        <v>13800</v>
      </c>
      <c r="O38" s="4" t="s">
        <v>77</v>
      </c>
      <c r="P38" s="4"/>
      <c r="Q38" s="4"/>
      <c r="R38" s="4"/>
      <c r="S38" s="4"/>
      <c r="T38" s="4"/>
      <c r="U38" s="44"/>
    </row>
    <row r="39" spans="1:21" ht="12.75">
      <c r="A39" s="63"/>
      <c r="B39" s="24"/>
      <c r="C39" s="3"/>
      <c r="D39" s="3"/>
      <c r="E39" s="3"/>
      <c r="F39" s="25"/>
      <c r="G39" s="42"/>
      <c r="H39" s="52"/>
      <c r="I39" s="33"/>
      <c r="J39" s="35"/>
      <c r="K39" s="35"/>
      <c r="L39" s="35"/>
      <c r="M39" s="58"/>
      <c r="N39" s="32"/>
      <c r="O39" s="66" t="s">
        <v>38</v>
      </c>
      <c r="P39" s="3"/>
      <c r="Q39" s="3"/>
      <c r="R39" s="3"/>
      <c r="S39" s="3"/>
      <c r="T39" s="3"/>
      <c r="U39" s="25"/>
    </row>
    <row r="40" spans="1:21" s="1" customFormat="1" ht="13.5" thickBot="1">
      <c r="A40" s="95" t="s">
        <v>43</v>
      </c>
      <c r="B40" s="103"/>
      <c r="C40" s="103"/>
      <c r="D40" s="103"/>
      <c r="E40" s="103"/>
      <c r="F40" s="104"/>
      <c r="G40" s="105"/>
      <c r="H40" s="106"/>
      <c r="I40" s="97">
        <f>SUM(I36:I39)</f>
        <v>27015</v>
      </c>
      <c r="J40" s="97">
        <f>SUM(J36:J39)</f>
        <v>6465</v>
      </c>
      <c r="K40" s="97">
        <f>SUM(K36:K39)</f>
        <v>6465</v>
      </c>
      <c r="L40" s="97">
        <f>SUM(L36:L39)</f>
        <v>6465</v>
      </c>
      <c r="M40" s="97">
        <f>SUM(M36:M39)</f>
        <v>6465</v>
      </c>
      <c r="N40" s="98">
        <f>SUM(I40:M40)</f>
        <v>52875</v>
      </c>
      <c r="O40" s="103"/>
      <c r="P40" s="103"/>
      <c r="Q40" s="103"/>
      <c r="R40" s="103"/>
      <c r="S40" s="103"/>
      <c r="T40" s="103"/>
      <c r="U40" s="104"/>
    </row>
    <row r="41" spans="1:21" s="1" customFormat="1" ht="14.25" thickBot="1" thickTop="1">
      <c r="A41" s="112" t="s">
        <v>63</v>
      </c>
      <c r="B41" s="113"/>
      <c r="C41" s="113"/>
      <c r="D41" s="113"/>
      <c r="E41" s="113"/>
      <c r="F41" s="114"/>
      <c r="G41" s="117"/>
      <c r="H41" s="118"/>
      <c r="I41" s="83">
        <f>SUM(I22:I40)/2</f>
        <v>91417.2</v>
      </c>
      <c r="J41" s="82">
        <f>SUM(J22:J40)/2</f>
        <v>70866.2</v>
      </c>
      <c r="K41" s="82">
        <f>SUM(K22:K40)/2</f>
        <v>70866.2</v>
      </c>
      <c r="L41" s="82">
        <f>SUM(L22:L40)/2</f>
        <v>70866.2</v>
      </c>
      <c r="M41" s="82">
        <f>SUM(M22:M40)/2</f>
        <v>70866.2</v>
      </c>
      <c r="N41" s="84">
        <f>SUM(I41:M41)</f>
        <v>374882</v>
      </c>
      <c r="O41" s="99"/>
      <c r="P41" s="99"/>
      <c r="Q41" s="99"/>
      <c r="R41" s="99"/>
      <c r="S41" s="99"/>
      <c r="T41" s="99"/>
      <c r="U41" s="100"/>
    </row>
    <row r="42" spans="1:14" s="86" customFormat="1" ht="17.25" thickBot="1" thickTop="1">
      <c r="A42" s="107" t="s">
        <v>58</v>
      </c>
      <c r="B42" s="108"/>
      <c r="C42" s="108"/>
      <c r="D42" s="108"/>
      <c r="E42" s="108"/>
      <c r="F42" s="108"/>
      <c r="G42" s="108"/>
      <c r="H42" s="109"/>
      <c r="I42" s="110">
        <f>I41+I21</f>
        <v>154850.1481547</v>
      </c>
      <c r="J42" s="82">
        <f>J41+J21</f>
        <v>110613.6666687</v>
      </c>
      <c r="K42" s="82">
        <f>K41+K21</f>
        <v>110613.6666687</v>
      </c>
      <c r="L42" s="82">
        <f>L41+L21</f>
        <v>110613.6666687</v>
      </c>
      <c r="M42" s="82">
        <f>M41+M21</f>
        <v>110613.6666687</v>
      </c>
      <c r="N42" s="111">
        <f>SUM(I42:M42)</f>
        <v>597304.8148294999</v>
      </c>
    </row>
    <row r="43" ht="14.25" thickBot="1" thickTop="1"/>
    <row r="44" spans="1:14" s="86" customFormat="1" ht="17.25" thickBot="1" thickTop="1">
      <c r="A44" s="145" t="s">
        <v>74</v>
      </c>
      <c r="B44" s="146"/>
      <c r="C44" s="146"/>
      <c r="D44" s="146"/>
      <c r="E44" s="146"/>
      <c r="F44" s="146"/>
      <c r="G44" s="146"/>
      <c r="H44" s="147"/>
      <c r="I44" s="144">
        <f>I42-I20</f>
        <v>121231.20000000001</v>
      </c>
      <c r="J44" s="82">
        <f>J42-J20</f>
        <v>100180.2</v>
      </c>
      <c r="K44" s="82">
        <f>K42-K20</f>
        <v>100180.2</v>
      </c>
      <c r="L44" s="82">
        <f>L42-L20</f>
        <v>100180.2</v>
      </c>
      <c r="M44" s="101">
        <f>M42-M20</f>
        <v>100180.2</v>
      </c>
      <c r="N44" s="102">
        <f>SUM(I44:M44)</f>
        <v>521952.00000000006</v>
      </c>
    </row>
    <row r="45" ht="13.5" thickTop="1"/>
    <row r="47" spans="1:2" ht="12.75">
      <c r="A47" s="26"/>
      <c r="B47" s="26"/>
    </row>
  </sheetData>
  <printOptions horizontalCentered="1"/>
  <pageMargins left="0.5" right="0.5" top="0.75" bottom="0.75" header="0.5" footer="0.5"/>
  <pageSetup fitToHeight="1" fitToWidth="1" horizontalDpi="600" verticalDpi="600" orientation="landscape" paperSize="5" scale="65" r:id="rId1"/>
</worksheet>
</file>

<file path=xl/worksheets/sheet3.xml><?xml version="1.0" encoding="utf-8"?>
<worksheet xmlns="http://schemas.openxmlformats.org/spreadsheetml/2006/main" xmlns:r="http://schemas.openxmlformats.org/officeDocument/2006/relationships">
  <dimension ref="A1:U47"/>
  <sheetViews>
    <sheetView zoomScale="75" zoomScaleNormal="75" workbookViewId="0" topLeftCell="A1">
      <selection activeCell="J37" sqref="J37"/>
    </sheetView>
  </sheetViews>
  <sheetFormatPr defaultColWidth="9.140625" defaultRowHeight="12.75"/>
  <cols>
    <col min="1" max="1" width="47.7109375" style="0" customWidth="1"/>
    <col min="6" max="6" width="3.00390625" style="0" customWidth="1"/>
    <col min="7" max="8" width="12.7109375" style="0" customWidth="1"/>
    <col min="9" max="12" width="13.7109375" style="0" customWidth="1"/>
    <col min="18" max="18" width="13.421875" style="0" customWidth="1"/>
    <col min="19" max="19" width="7.7109375" style="0" customWidth="1"/>
  </cols>
  <sheetData>
    <row r="1" spans="1:19" ht="20.25">
      <c r="A1" s="31" t="s">
        <v>0</v>
      </c>
      <c r="B1" s="31"/>
      <c r="C1" s="2"/>
      <c r="I1" s="40"/>
      <c r="J1" s="4"/>
      <c r="K1" s="4"/>
      <c r="L1" s="4"/>
      <c r="P1" s="91"/>
      <c r="Q1" s="92" t="s">
        <v>59</v>
      </c>
      <c r="R1" s="93" t="s">
        <v>60</v>
      </c>
      <c r="S1" s="91"/>
    </row>
    <row r="2" spans="1:19" ht="15.75">
      <c r="A2" s="2" t="s">
        <v>4</v>
      </c>
      <c r="B2" s="2"/>
      <c r="C2" s="1"/>
      <c r="I2" s="40"/>
      <c r="J2" s="4"/>
      <c r="K2" s="4"/>
      <c r="L2" s="4"/>
      <c r="P2" s="91"/>
      <c r="Q2" s="92" t="s">
        <v>61</v>
      </c>
      <c r="R2" s="94">
        <f ca="1">NOW()</f>
        <v>38695.66405868056</v>
      </c>
      <c r="S2" s="91"/>
    </row>
    <row r="3" spans="1:12" ht="15.75">
      <c r="A3" s="2" t="s">
        <v>64</v>
      </c>
      <c r="B3" s="2"/>
      <c r="I3" s="4"/>
      <c r="J3" s="4"/>
      <c r="K3" s="4"/>
      <c r="L3" s="4"/>
    </row>
    <row r="4" spans="9:12" ht="12.75">
      <c r="I4" s="4"/>
      <c r="J4" s="4"/>
      <c r="K4" s="4"/>
      <c r="L4" s="4"/>
    </row>
    <row r="5" spans="9:19" ht="12.75">
      <c r="I5" s="4"/>
      <c r="J5" s="4"/>
      <c r="K5" s="4"/>
      <c r="L5" s="4"/>
      <c r="M5" s="4"/>
      <c r="N5" s="4"/>
      <c r="O5" s="5"/>
      <c r="P5" s="4"/>
      <c r="Q5" s="4"/>
      <c r="R5" s="4"/>
      <c r="S5" s="4"/>
    </row>
    <row r="7" spans="1:19" s="6" customFormat="1" ht="12.75">
      <c r="A7" s="13"/>
      <c r="B7" s="8"/>
      <c r="C7" s="8"/>
      <c r="D7" s="8"/>
      <c r="E7" s="8"/>
      <c r="F7" s="9"/>
      <c r="G7" s="7"/>
      <c r="H7" s="28"/>
      <c r="I7" s="120">
        <v>2006</v>
      </c>
      <c r="J7" s="13">
        <v>2007</v>
      </c>
      <c r="K7" s="7">
        <v>2008</v>
      </c>
      <c r="L7" s="28"/>
      <c r="M7" s="8"/>
      <c r="N7" s="8"/>
      <c r="O7" s="8"/>
      <c r="P7" s="8"/>
      <c r="Q7" s="8"/>
      <c r="R7" s="8"/>
      <c r="S7" s="9"/>
    </row>
    <row r="8" spans="1:19" s="6" customFormat="1" ht="12.75">
      <c r="A8" s="14"/>
      <c r="B8" s="11"/>
      <c r="C8" s="11"/>
      <c r="D8" s="11"/>
      <c r="E8" s="11"/>
      <c r="F8" s="12"/>
      <c r="G8" s="10" t="s">
        <v>19</v>
      </c>
      <c r="H8" s="29" t="s">
        <v>65</v>
      </c>
      <c r="I8" s="121" t="s">
        <v>5</v>
      </c>
      <c r="J8" s="14" t="s">
        <v>5</v>
      </c>
      <c r="K8" s="10" t="s">
        <v>5</v>
      </c>
      <c r="L8" s="29"/>
      <c r="M8" s="11"/>
      <c r="N8" s="11"/>
      <c r="O8" s="11"/>
      <c r="P8" s="11"/>
      <c r="Q8" s="11"/>
      <c r="R8" s="11"/>
      <c r="S8" s="12"/>
    </row>
    <row r="9" spans="1:19" s="6" customFormat="1" ht="12.75">
      <c r="A9" s="14"/>
      <c r="B9" s="11"/>
      <c r="C9" s="11"/>
      <c r="D9" s="11"/>
      <c r="E9" s="11"/>
      <c r="F9" s="12"/>
      <c r="G9" s="10" t="s">
        <v>2</v>
      </c>
      <c r="H9" s="29" t="s">
        <v>2</v>
      </c>
      <c r="I9" s="121" t="s">
        <v>18</v>
      </c>
      <c r="J9" s="14" t="s">
        <v>18</v>
      </c>
      <c r="K9" s="10" t="s">
        <v>18</v>
      </c>
      <c r="L9" s="29" t="s">
        <v>27</v>
      </c>
      <c r="M9" s="11"/>
      <c r="N9" s="11"/>
      <c r="O9" s="11"/>
      <c r="P9" s="11"/>
      <c r="Q9" s="11"/>
      <c r="R9" s="11"/>
      <c r="S9" s="12"/>
    </row>
    <row r="10" spans="1:19" s="6" customFormat="1" ht="13.5" thickBot="1">
      <c r="A10" s="41" t="s">
        <v>8</v>
      </c>
      <c r="B10" s="17" t="s">
        <v>1</v>
      </c>
      <c r="C10" s="17"/>
      <c r="D10" s="17"/>
      <c r="E10" s="17"/>
      <c r="F10" s="18"/>
      <c r="G10" s="20" t="s">
        <v>26</v>
      </c>
      <c r="H10" s="30" t="s">
        <v>24</v>
      </c>
      <c r="I10" s="122" t="s">
        <v>3</v>
      </c>
      <c r="J10" s="19" t="s">
        <v>3</v>
      </c>
      <c r="K10" s="20" t="s">
        <v>3</v>
      </c>
      <c r="L10" s="30" t="s">
        <v>8</v>
      </c>
      <c r="M10" s="17" t="s">
        <v>6</v>
      </c>
      <c r="N10" s="17"/>
      <c r="O10" s="17"/>
      <c r="P10" s="17"/>
      <c r="Q10" s="17"/>
      <c r="R10" s="17"/>
      <c r="S10" s="18"/>
    </row>
    <row r="11" spans="1:19" ht="13.5" thickTop="1">
      <c r="A11" s="57" t="s">
        <v>28</v>
      </c>
      <c r="B11" s="3" t="s">
        <v>29</v>
      </c>
      <c r="C11" s="3"/>
      <c r="D11" s="3"/>
      <c r="E11" s="3"/>
      <c r="F11" s="25"/>
      <c r="G11" s="42" t="s">
        <v>17</v>
      </c>
      <c r="H11" s="50"/>
      <c r="I11" s="123">
        <f>'5-Year Plan'!$N11/3</f>
        <v>39090</v>
      </c>
      <c r="J11" s="35">
        <f>'5-Year Plan'!$N11/3</f>
        <v>39090</v>
      </c>
      <c r="K11" s="58">
        <f>'5-Year Plan'!$N11/3</f>
        <v>39090</v>
      </c>
      <c r="L11" s="32">
        <f>SUM(I11:K11)</f>
        <v>117270</v>
      </c>
      <c r="M11" s="3" t="s">
        <v>10</v>
      </c>
      <c r="N11" s="3"/>
      <c r="O11" s="3"/>
      <c r="P11" s="3"/>
      <c r="Q11" s="3"/>
      <c r="R11" s="3"/>
      <c r="S11" s="25"/>
    </row>
    <row r="12" spans="1:21" ht="13.5" thickBot="1">
      <c r="A12" s="71" t="s">
        <v>39</v>
      </c>
      <c r="B12" s="72"/>
      <c r="C12" s="72"/>
      <c r="D12" s="72"/>
      <c r="E12" s="72"/>
      <c r="F12" s="73"/>
      <c r="G12" s="74"/>
      <c r="H12" s="75"/>
      <c r="I12" s="87">
        <f>SUM(I11:I11)</f>
        <v>39090</v>
      </c>
      <c r="J12" s="88">
        <f>SUM(J11:J11)</f>
        <v>39090</v>
      </c>
      <c r="K12" s="88">
        <f>SUM(K11:K11)</f>
        <v>39090</v>
      </c>
      <c r="L12" s="89">
        <f>SUM(L11:L11)</f>
        <v>117270</v>
      </c>
      <c r="M12" s="124"/>
      <c r="N12" s="125"/>
      <c r="O12" s="72"/>
      <c r="P12" s="72"/>
      <c r="Q12" s="72"/>
      <c r="R12" s="72"/>
      <c r="S12" s="73"/>
      <c r="T12" s="43"/>
      <c r="U12" s="4"/>
    </row>
    <row r="13" spans="1:21" ht="13.5" thickTop="1">
      <c r="A13" s="62" t="s">
        <v>33</v>
      </c>
      <c r="B13" s="3" t="s">
        <v>34</v>
      </c>
      <c r="C13" s="3"/>
      <c r="D13" s="3"/>
      <c r="E13" s="3"/>
      <c r="F13" s="25"/>
      <c r="G13" s="42" t="s">
        <v>17</v>
      </c>
      <c r="H13" s="50"/>
      <c r="I13" s="123">
        <v>9767</v>
      </c>
      <c r="J13" s="35">
        <v>9767</v>
      </c>
      <c r="K13" s="58">
        <v>9766</v>
      </c>
      <c r="L13" s="32">
        <f>SUM(I13:K13)</f>
        <v>29300</v>
      </c>
      <c r="M13" s="3" t="s">
        <v>48</v>
      </c>
      <c r="N13" s="3"/>
      <c r="O13" s="3"/>
      <c r="P13" s="3"/>
      <c r="Q13" s="3"/>
      <c r="R13" s="3"/>
      <c r="S13" s="25"/>
      <c r="T13" s="4"/>
      <c r="U13" s="4"/>
    </row>
    <row r="14" spans="1:21" ht="12.75">
      <c r="A14" s="63"/>
      <c r="B14" s="3" t="s">
        <v>35</v>
      </c>
      <c r="C14" s="3"/>
      <c r="D14" s="3"/>
      <c r="E14" s="3"/>
      <c r="F14" s="25"/>
      <c r="G14" s="42" t="s">
        <v>17</v>
      </c>
      <c r="H14" s="50"/>
      <c r="I14" s="123">
        <v>500</v>
      </c>
      <c r="J14" s="35">
        <v>0</v>
      </c>
      <c r="K14" s="58">
        <v>0</v>
      </c>
      <c r="L14" s="32">
        <f>SUM(I14:K14)</f>
        <v>500</v>
      </c>
      <c r="M14" s="3" t="s">
        <v>36</v>
      </c>
      <c r="N14" s="3"/>
      <c r="O14" s="3"/>
      <c r="P14" s="3"/>
      <c r="Q14" s="3"/>
      <c r="R14" s="3"/>
      <c r="S14" s="25"/>
      <c r="T14" s="4"/>
      <c r="U14" s="4"/>
    </row>
    <row r="15" spans="1:21" ht="13.5" thickBot="1">
      <c r="A15" s="71" t="s">
        <v>44</v>
      </c>
      <c r="B15" s="77"/>
      <c r="C15" s="77"/>
      <c r="D15" s="77"/>
      <c r="E15" s="77"/>
      <c r="F15" s="78"/>
      <c r="G15" s="76"/>
      <c r="H15" s="79"/>
      <c r="I15" s="87">
        <f>SUM(I13:I14)</f>
        <v>10267</v>
      </c>
      <c r="J15" s="88">
        <f>SUM(J13:J14)</f>
        <v>9767</v>
      </c>
      <c r="K15" s="88">
        <f>SUM(K13:K14)</f>
        <v>9766</v>
      </c>
      <c r="L15" s="90">
        <f>SUM(L13:L14)</f>
        <v>29800</v>
      </c>
      <c r="M15" s="72"/>
      <c r="N15" s="72"/>
      <c r="O15" s="72"/>
      <c r="P15" s="72"/>
      <c r="Q15" s="72"/>
      <c r="R15" s="72"/>
      <c r="S15" s="73"/>
      <c r="T15" s="4"/>
      <c r="U15" s="4"/>
    </row>
    <row r="16" spans="1:21" ht="13.5" thickTop="1">
      <c r="A16" s="81" t="s">
        <v>53</v>
      </c>
      <c r="B16" s="3" t="s">
        <v>54</v>
      </c>
      <c r="C16" s="3"/>
      <c r="D16" s="3"/>
      <c r="E16" s="3"/>
      <c r="F16" s="25"/>
      <c r="G16" s="42" t="s">
        <v>17</v>
      </c>
      <c r="H16" s="50"/>
      <c r="I16" s="123">
        <f>'5-Year Plan'!$N16/3</f>
        <v>5796.370371499998</v>
      </c>
      <c r="J16" s="35">
        <f>'5-Year Plan'!$N16/3</f>
        <v>5796.370371499998</v>
      </c>
      <c r="K16" s="58">
        <f>'5-Year Plan'!$N16/3</f>
        <v>5796.370371499998</v>
      </c>
      <c r="L16" s="32">
        <f aca="true" t="shared" si="0" ref="L16:L24">SUM(I16:K16)</f>
        <v>17389.111114499996</v>
      </c>
      <c r="M16" s="3"/>
      <c r="N16" s="3"/>
      <c r="O16" s="3"/>
      <c r="P16" s="3"/>
      <c r="Q16" s="3"/>
      <c r="R16" s="3"/>
      <c r="S16" s="25"/>
      <c r="T16" s="4"/>
      <c r="U16" s="4"/>
    </row>
    <row r="17" spans="1:21" ht="12.75">
      <c r="A17" s="62"/>
      <c r="B17" s="3" t="s">
        <v>66</v>
      </c>
      <c r="C17" s="3"/>
      <c r="D17" s="3"/>
      <c r="E17" s="3"/>
      <c r="F17" s="25"/>
      <c r="G17" s="42" t="s">
        <v>17</v>
      </c>
      <c r="H17" s="50"/>
      <c r="I17" s="123">
        <f>'5-Year Plan'!I17</f>
        <v>11592.740742999998</v>
      </c>
      <c r="J17" s="35">
        <v>0</v>
      </c>
      <c r="K17" s="58">
        <v>0</v>
      </c>
      <c r="L17" s="32">
        <f t="shared" si="0"/>
        <v>11592.740742999998</v>
      </c>
      <c r="M17" s="3"/>
      <c r="N17" s="3"/>
      <c r="O17" s="3"/>
      <c r="P17" s="3"/>
      <c r="Q17" s="3"/>
      <c r="R17" s="3"/>
      <c r="S17" s="25"/>
      <c r="T17" s="4"/>
      <c r="U17" s="4"/>
    </row>
    <row r="18" spans="1:21" ht="12.75">
      <c r="A18" s="62"/>
      <c r="B18" s="3" t="s">
        <v>29</v>
      </c>
      <c r="C18" s="3"/>
      <c r="D18" s="3"/>
      <c r="E18" s="3"/>
      <c r="F18" s="25"/>
      <c r="G18" s="42" t="s">
        <v>17</v>
      </c>
      <c r="H18" s="50"/>
      <c r="I18" s="123">
        <f>'5-Year Plan'!$N18/3</f>
        <v>11592.740742999997</v>
      </c>
      <c r="J18" s="35">
        <f>'5-Year Plan'!$N18/3</f>
        <v>11592.740742999997</v>
      </c>
      <c r="K18" s="58">
        <f>'5-Year Plan'!$N18/3</f>
        <v>11592.740742999997</v>
      </c>
      <c r="L18" s="32">
        <f t="shared" si="0"/>
        <v>34778.22222899999</v>
      </c>
      <c r="M18" s="3"/>
      <c r="N18" s="3"/>
      <c r="O18" s="3"/>
      <c r="P18" s="3"/>
      <c r="Q18" s="3"/>
      <c r="R18" s="3"/>
      <c r="S18" s="25"/>
      <c r="T18" s="4"/>
      <c r="U18" s="4"/>
    </row>
    <row r="19" spans="1:21" ht="12.75">
      <c r="A19" s="62"/>
      <c r="B19" s="3" t="s">
        <v>55</v>
      </c>
      <c r="C19" s="3"/>
      <c r="D19" s="3"/>
      <c r="E19" s="3"/>
      <c r="F19" s="25"/>
      <c r="G19" s="42" t="s">
        <v>17</v>
      </c>
      <c r="H19" s="50"/>
      <c r="I19" s="123">
        <f>'5-Year Plan'!I19</f>
        <v>11592.740742999998</v>
      </c>
      <c r="J19" s="35">
        <v>0</v>
      </c>
      <c r="K19" s="58">
        <v>0</v>
      </c>
      <c r="L19" s="32">
        <f t="shared" si="0"/>
        <v>11592.740742999998</v>
      </c>
      <c r="M19" s="3"/>
      <c r="N19" s="3"/>
      <c r="O19" s="3"/>
      <c r="P19" s="3"/>
      <c r="Q19" s="3"/>
      <c r="R19" s="3"/>
      <c r="S19" s="25"/>
      <c r="T19" s="4"/>
      <c r="U19" s="4"/>
    </row>
    <row r="20" spans="1:21" ht="13.5" thickBot="1">
      <c r="A20" s="95" t="s">
        <v>57</v>
      </c>
      <c r="B20" s="15"/>
      <c r="C20" s="15"/>
      <c r="D20" s="15"/>
      <c r="E20" s="15"/>
      <c r="F20" s="16"/>
      <c r="G20" s="61"/>
      <c r="H20" s="96"/>
      <c r="I20" s="126">
        <f>SUM(I16:I19)</f>
        <v>40574.59260049999</v>
      </c>
      <c r="J20" s="127">
        <f>SUM(J16:J19)</f>
        <v>17389.111114499996</v>
      </c>
      <c r="K20" s="97">
        <f>SUM(K16:K19)</f>
        <v>17389.111114499996</v>
      </c>
      <c r="L20" s="98">
        <f t="shared" si="0"/>
        <v>75352.81482949998</v>
      </c>
      <c r="M20" s="15"/>
      <c r="N20" s="15"/>
      <c r="O20" s="15"/>
      <c r="P20" s="15"/>
      <c r="Q20" s="15"/>
      <c r="R20" s="15"/>
      <c r="S20" s="16"/>
      <c r="T20" s="4"/>
      <c r="U20" s="4"/>
    </row>
    <row r="21" spans="1:21" ht="14.25" thickBot="1" thickTop="1">
      <c r="A21" s="112" t="s">
        <v>62</v>
      </c>
      <c r="B21" s="128"/>
      <c r="C21" s="128"/>
      <c r="D21" s="128"/>
      <c r="E21" s="128"/>
      <c r="F21" s="129"/>
      <c r="G21" s="130"/>
      <c r="H21" s="131"/>
      <c r="I21" s="101">
        <f>SUM(I11:I20)/2</f>
        <v>89931.59260050001</v>
      </c>
      <c r="J21" s="101">
        <f>SUM(J11:J20)/2</f>
        <v>66246.1111145</v>
      </c>
      <c r="K21" s="101">
        <f>SUM(K11:K20)/2</f>
        <v>66245.1111145</v>
      </c>
      <c r="L21" s="102">
        <f t="shared" si="0"/>
        <v>222422.8148295</v>
      </c>
      <c r="M21" s="132"/>
      <c r="N21" s="132"/>
      <c r="O21" s="133"/>
      <c r="P21" s="133"/>
      <c r="Q21" s="133"/>
      <c r="R21" s="133"/>
      <c r="S21" s="134"/>
      <c r="T21" s="4"/>
      <c r="U21" s="4"/>
    </row>
    <row r="22" spans="1:19" ht="13.5" thickTop="1">
      <c r="A22" s="63" t="s">
        <v>51</v>
      </c>
      <c r="B22" s="3" t="s">
        <v>52</v>
      </c>
      <c r="C22" s="3"/>
      <c r="D22" s="3"/>
      <c r="E22" s="3"/>
      <c r="F22" s="25"/>
      <c r="G22" s="42" t="s">
        <v>17</v>
      </c>
      <c r="H22" s="50"/>
      <c r="I22" s="123">
        <f>'5-Year Plan'!$N22/3</f>
        <v>24675</v>
      </c>
      <c r="J22" s="35">
        <f>'5-Year Plan'!$N22/3</f>
        <v>24675</v>
      </c>
      <c r="K22" s="58">
        <f>'5-Year Plan'!$N22/3</f>
        <v>24675</v>
      </c>
      <c r="L22" s="32">
        <f t="shared" si="0"/>
        <v>74025</v>
      </c>
      <c r="M22" s="3" t="s">
        <v>67</v>
      </c>
      <c r="N22" s="3"/>
      <c r="O22" s="3"/>
      <c r="P22" s="3"/>
      <c r="Q22" s="3"/>
      <c r="R22" s="3"/>
      <c r="S22" s="25"/>
    </row>
    <row r="23" spans="1:19" ht="13.5" thickBot="1">
      <c r="A23" s="71" t="s">
        <v>50</v>
      </c>
      <c r="B23" s="72"/>
      <c r="C23" s="72"/>
      <c r="D23" s="72"/>
      <c r="E23" s="72"/>
      <c r="F23" s="73"/>
      <c r="G23" s="74"/>
      <c r="H23" s="75"/>
      <c r="I23" s="135">
        <f>I22</f>
        <v>24675</v>
      </c>
      <c r="J23" s="88">
        <f>J22</f>
        <v>24675</v>
      </c>
      <c r="K23" s="136">
        <f>K22</f>
        <v>24675</v>
      </c>
      <c r="L23" s="90">
        <f t="shared" si="0"/>
        <v>74025</v>
      </c>
      <c r="M23" s="72"/>
      <c r="N23" s="72"/>
      <c r="O23" s="72"/>
      <c r="P23" s="72"/>
      <c r="Q23" s="72"/>
      <c r="R23" s="72"/>
      <c r="S23" s="73"/>
    </row>
    <row r="24" spans="1:19" ht="13.5" thickTop="1">
      <c r="A24" s="43" t="s">
        <v>30</v>
      </c>
      <c r="B24" s="24" t="s">
        <v>31</v>
      </c>
      <c r="C24" s="3"/>
      <c r="D24" s="3"/>
      <c r="E24" s="3"/>
      <c r="F24" s="25"/>
      <c r="G24" s="42" t="s">
        <v>17</v>
      </c>
      <c r="H24" s="50"/>
      <c r="I24" s="123">
        <v>2150</v>
      </c>
      <c r="J24" s="35">
        <v>2150</v>
      </c>
      <c r="K24" s="58">
        <v>2150</v>
      </c>
      <c r="L24" s="32">
        <f t="shared" si="0"/>
        <v>6450</v>
      </c>
      <c r="M24" s="3" t="s">
        <v>68</v>
      </c>
      <c r="N24" s="3"/>
      <c r="O24" s="3"/>
      <c r="P24" s="3"/>
      <c r="Q24" s="3"/>
      <c r="R24" s="3"/>
      <c r="S24" s="25"/>
    </row>
    <row r="25" spans="1:19" ht="13.5" thickBot="1">
      <c r="A25" s="71" t="s">
        <v>40</v>
      </c>
      <c r="B25" s="76"/>
      <c r="C25" s="77"/>
      <c r="D25" s="77"/>
      <c r="E25" s="77"/>
      <c r="F25" s="78"/>
      <c r="G25" s="76"/>
      <c r="H25" s="79"/>
      <c r="I25" s="87">
        <f>SUM(I24)</f>
        <v>2150</v>
      </c>
      <c r="J25" s="88">
        <f>SUM(J24)</f>
        <v>2150</v>
      </c>
      <c r="K25" s="88">
        <f>SUM(K24)</f>
        <v>2150</v>
      </c>
      <c r="L25" s="89">
        <f>SUM(L24)</f>
        <v>6450</v>
      </c>
      <c r="M25" s="137"/>
      <c r="N25" s="72"/>
      <c r="O25" s="72"/>
      <c r="P25" s="72"/>
      <c r="Q25" s="72"/>
      <c r="R25" s="72"/>
      <c r="S25" s="73"/>
    </row>
    <row r="26" spans="1:19" ht="13.5" thickTop="1">
      <c r="A26" s="85" t="s">
        <v>15</v>
      </c>
      <c r="B26" s="43"/>
      <c r="C26" s="4"/>
      <c r="D26" s="4"/>
      <c r="E26" s="4"/>
      <c r="F26" s="44"/>
      <c r="G26" s="43"/>
      <c r="H26" s="55"/>
      <c r="I26" s="138"/>
      <c r="J26" s="47"/>
      <c r="K26" s="60"/>
      <c r="L26" s="45"/>
      <c r="M26" s="4"/>
      <c r="N26" s="4"/>
      <c r="O26" s="4"/>
      <c r="P26" s="4"/>
      <c r="Q26" s="4"/>
      <c r="R26" s="4"/>
      <c r="S26" s="44"/>
    </row>
    <row r="27" spans="1:19" ht="12.75">
      <c r="A27" s="62" t="s">
        <v>20</v>
      </c>
      <c r="B27" s="61" t="s">
        <v>22</v>
      </c>
      <c r="C27" s="15"/>
      <c r="D27" s="15"/>
      <c r="E27" s="15"/>
      <c r="F27" s="16"/>
      <c r="G27" s="67" t="s">
        <v>21</v>
      </c>
      <c r="H27" s="68" t="s">
        <v>25</v>
      </c>
      <c r="I27" s="138">
        <f>(2200*2.5*2)/3</f>
        <v>3666.6666666666665</v>
      </c>
      <c r="J27" s="47">
        <f>I27</f>
        <v>3666.6666666666665</v>
      </c>
      <c r="K27" s="60">
        <f>J27</f>
        <v>3666.6666666666665</v>
      </c>
      <c r="L27" s="45">
        <f>SUM(I27:K27)</f>
        <v>11000</v>
      </c>
      <c r="M27" s="49" t="s">
        <v>79</v>
      </c>
      <c r="N27" s="4"/>
      <c r="O27" s="4"/>
      <c r="P27" s="4"/>
      <c r="Q27" s="4"/>
      <c r="R27" s="4"/>
      <c r="S27" s="44"/>
    </row>
    <row r="28" spans="1:19" ht="12.75">
      <c r="A28" s="63"/>
      <c r="B28" s="24"/>
      <c r="C28" s="3"/>
      <c r="D28" s="3"/>
      <c r="E28" s="3"/>
      <c r="F28" s="25"/>
      <c r="G28" s="42"/>
      <c r="H28" s="52"/>
      <c r="I28" s="123"/>
      <c r="J28" s="35"/>
      <c r="K28" s="58"/>
      <c r="L28" s="32"/>
      <c r="M28" s="139" t="s">
        <v>71</v>
      </c>
      <c r="N28" s="3"/>
      <c r="O28" s="3"/>
      <c r="P28" s="3"/>
      <c r="Q28" s="3"/>
      <c r="R28" s="3"/>
      <c r="S28" s="25"/>
    </row>
    <row r="29" spans="1:19" ht="12.75">
      <c r="A29" s="62" t="s">
        <v>42</v>
      </c>
      <c r="B29" s="43" t="s">
        <v>69</v>
      </c>
      <c r="C29" s="4"/>
      <c r="D29" s="4"/>
      <c r="E29" s="4"/>
      <c r="F29" s="44"/>
      <c r="G29" s="48" t="s">
        <v>17</v>
      </c>
      <c r="H29" s="51"/>
      <c r="I29" s="138">
        <f>'5-Year Plan'!$N29/3</f>
        <v>9311.666666666666</v>
      </c>
      <c r="J29" s="47">
        <f>'5-Year Plan'!$N29/3</f>
        <v>9311.666666666666</v>
      </c>
      <c r="K29" s="60">
        <f>'5-Year Plan'!$N29/3</f>
        <v>9311.666666666666</v>
      </c>
      <c r="L29" s="45">
        <f aca="true" t="shared" si="1" ref="L29:L34">SUM(I29:K29)</f>
        <v>27935</v>
      </c>
      <c r="M29" s="4" t="s">
        <v>46</v>
      </c>
      <c r="N29" s="4"/>
      <c r="O29" s="4"/>
      <c r="P29" s="4"/>
      <c r="Q29" s="4"/>
      <c r="R29" s="4"/>
      <c r="S29" s="44"/>
    </row>
    <row r="30" spans="1:19" ht="12.75">
      <c r="A30" s="62"/>
      <c r="B30" s="21" t="s">
        <v>47</v>
      </c>
      <c r="C30" s="22"/>
      <c r="D30" s="22"/>
      <c r="E30" s="22"/>
      <c r="F30" s="23"/>
      <c r="G30" s="65" t="s">
        <v>17</v>
      </c>
      <c r="H30" s="70"/>
      <c r="I30" s="140">
        <f>'5-Year Plan'!$N30/3</f>
        <v>7346.666666666667</v>
      </c>
      <c r="J30" s="34">
        <f>'5-Year Plan'!$N30/3</f>
        <v>7346.666666666667</v>
      </c>
      <c r="K30" s="64">
        <f>'5-Year Plan'!$N30/3</f>
        <v>7346.666666666667</v>
      </c>
      <c r="L30" s="36">
        <f t="shared" si="1"/>
        <v>22040</v>
      </c>
      <c r="M30" s="22" t="s">
        <v>75</v>
      </c>
      <c r="N30" s="22"/>
      <c r="O30" s="22"/>
      <c r="P30" s="22"/>
      <c r="Q30" s="22"/>
      <c r="R30" s="22"/>
      <c r="S30" s="23"/>
    </row>
    <row r="31" spans="1:19" ht="12.75">
      <c r="A31" s="57" t="s">
        <v>16</v>
      </c>
      <c r="B31" s="61" t="s">
        <v>243</v>
      </c>
      <c r="C31" s="15"/>
      <c r="D31" s="15"/>
      <c r="E31" s="15"/>
      <c r="F31" s="16"/>
      <c r="G31" s="67" t="s">
        <v>17</v>
      </c>
      <c r="H31" s="68"/>
      <c r="I31" s="141">
        <f>17739/3</f>
        <v>5913</v>
      </c>
      <c r="J31" s="39">
        <f>17739/3</f>
        <v>5913</v>
      </c>
      <c r="K31" s="59">
        <f>17739/3</f>
        <v>5913</v>
      </c>
      <c r="L31" s="37">
        <f t="shared" si="1"/>
        <v>17739</v>
      </c>
      <c r="M31" s="69" t="s">
        <v>246</v>
      </c>
      <c r="N31" s="15"/>
      <c r="O31" s="15"/>
      <c r="P31" s="15"/>
      <c r="Q31" s="15"/>
      <c r="R31" s="15"/>
      <c r="S31" s="16"/>
    </row>
    <row r="32" spans="1:19" ht="12.75">
      <c r="A32" s="24"/>
      <c r="B32" s="21" t="s">
        <v>244</v>
      </c>
      <c r="C32" s="22"/>
      <c r="D32" s="22"/>
      <c r="E32" s="22"/>
      <c r="F32" s="23"/>
      <c r="G32" s="65" t="s">
        <v>17</v>
      </c>
      <c r="H32" s="119"/>
      <c r="I32" s="140">
        <f>171033/3</f>
        <v>57011</v>
      </c>
      <c r="J32" s="34">
        <f>171033/3</f>
        <v>57011</v>
      </c>
      <c r="K32" s="64">
        <f>171033/3</f>
        <v>57011</v>
      </c>
      <c r="L32" s="36">
        <f t="shared" si="1"/>
        <v>171033</v>
      </c>
      <c r="M32" s="22" t="s">
        <v>76</v>
      </c>
      <c r="N32" s="22"/>
      <c r="O32" s="22"/>
      <c r="P32" s="22"/>
      <c r="Q32" s="22"/>
      <c r="R32" s="22"/>
      <c r="S32" s="23"/>
    </row>
    <row r="33" spans="1:19" ht="12.75">
      <c r="A33" s="24"/>
      <c r="B33" s="21" t="s">
        <v>241</v>
      </c>
      <c r="C33" s="22"/>
      <c r="D33" s="22"/>
      <c r="E33" s="22"/>
      <c r="F33" s="23"/>
      <c r="G33" s="65" t="s">
        <v>17</v>
      </c>
      <c r="H33" s="119"/>
      <c r="I33" s="140">
        <f>30000/3</f>
        <v>10000</v>
      </c>
      <c r="J33" s="140">
        <f>30000/3</f>
        <v>10000</v>
      </c>
      <c r="K33" s="140">
        <f>30000/3</f>
        <v>10000</v>
      </c>
      <c r="L33" s="36">
        <f t="shared" si="1"/>
        <v>30000</v>
      </c>
      <c r="M33" s="22"/>
      <c r="N33" s="22"/>
      <c r="O33" s="22"/>
      <c r="P33" s="22"/>
      <c r="Q33" s="22"/>
      <c r="R33" s="22"/>
      <c r="S33" s="23"/>
    </row>
    <row r="34" spans="1:19" ht="13.5" thickBot="1">
      <c r="A34" s="71" t="s">
        <v>41</v>
      </c>
      <c r="B34" s="77"/>
      <c r="C34" s="77"/>
      <c r="D34" s="77"/>
      <c r="E34" s="77"/>
      <c r="F34" s="78"/>
      <c r="G34" s="142"/>
      <c r="H34" s="79"/>
      <c r="I34" s="87">
        <f>SUM(I26:I33)</f>
        <v>93249</v>
      </c>
      <c r="J34" s="87">
        <f>SUM(J26:J33)</f>
        <v>93249</v>
      </c>
      <c r="K34" s="87">
        <f>SUM(K26:K33)</f>
        <v>93249</v>
      </c>
      <c r="L34" s="89">
        <f t="shared" si="1"/>
        <v>279747</v>
      </c>
      <c r="M34" s="143"/>
      <c r="N34" s="72"/>
      <c r="O34" s="72"/>
      <c r="P34" s="72"/>
      <c r="Q34" s="72"/>
      <c r="R34" s="72"/>
      <c r="S34" s="73"/>
    </row>
    <row r="35" spans="1:19" ht="13.5" thickTop="1">
      <c r="A35" s="85" t="s">
        <v>14</v>
      </c>
      <c r="B35" s="3"/>
      <c r="C35" s="3"/>
      <c r="D35" s="3"/>
      <c r="E35" s="3"/>
      <c r="F35" s="25"/>
      <c r="G35" s="24"/>
      <c r="H35" s="50"/>
      <c r="I35" s="123"/>
      <c r="J35" s="35"/>
      <c r="K35" s="58"/>
      <c r="L35" s="32"/>
      <c r="M35" s="3"/>
      <c r="N35" s="3"/>
      <c r="O35" s="3"/>
      <c r="P35" s="3"/>
      <c r="Q35" s="3"/>
      <c r="R35" s="3"/>
      <c r="S35" s="25"/>
    </row>
    <row r="36" spans="1:19" ht="12.75">
      <c r="A36" s="43" t="s">
        <v>13</v>
      </c>
      <c r="B36" s="21" t="s">
        <v>49</v>
      </c>
      <c r="C36" s="4"/>
      <c r="D36" s="4"/>
      <c r="E36" s="4"/>
      <c r="F36" s="44"/>
      <c r="G36" s="48" t="s">
        <v>17</v>
      </c>
      <c r="H36" s="55"/>
      <c r="I36" s="138">
        <f>'5-Year Plan'!$N36/3</f>
        <v>6175</v>
      </c>
      <c r="J36" s="47">
        <f>'5-Year Plan'!$N36/3</f>
        <v>6175</v>
      </c>
      <c r="K36" s="60">
        <f>'5-Year Plan'!$N36/3</f>
        <v>6175</v>
      </c>
      <c r="L36" s="45">
        <f>SUM(I36:K36)</f>
        <v>18525</v>
      </c>
      <c r="M36" s="4" t="s">
        <v>10</v>
      </c>
      <c r="N36" s="4"/>
      <c r="O36" s="4"/>
      <c r="P36" s="4"/>
      <c r="Q36" s="4"/>
      <c r="R36" s="4"/>
      <c r="S36" s="44"/>
    </row>
    <row r="37" spans="1:19" ht="12.75">
      <c r="A37" s="61" t="s">
        <v>12</v>
      </c>
      <c r="B37" s="21" t="s">
        <v>70</v>
      </c>
      <c r="C37" s="22"/>
      <c r="D37" s="22"/>
      <c r="E37" s="22"/>
      <c r="F37" s="23"/>
      <c r="G37" s="65" t="s">
        <v>11</v>
      </c>
      <c r="H37" s="70"/>
      <c r="I37" s="140">
        <f>'5-Year Plan'!I37</f>
        <v>20550</v>
      </c>
      <c r="J37" s="34">
        <v>0</v>
      </c>
      <c r="K37" s="64">
        <v>0</v>
      </c>
      <c r="L37" s="36">
        <f>SUM(I37:K37)</f>
        <v>20550</v>
      </c>
      <c r="M37" s="22" t="s">
        <v>10</v>
      </c>
      <c r="N37" s="22"/>
      <c r="O37" s="22"/>
      <c r="P37" s="22"/>
      <c r="Q37" s="22"/>
      <c r="R37" s="22"/>
      <c r="S37" s="23"/>
    </row>
    <row r="38" spans="1:19" ht="12.75">
      <c r="A38" s="43"/>
      <c r="B38" s="43" t="s">
        <v>37</v>
      </c>
      <c r="C38" s="4"/>
      <c r="D38" s="4"/>
      <c r="E38" s="4"/>
      <c r="F38" s="44"/>
      <c r="G38" s="48" t="s">
        <v>17</v>
      </c>
      <c r="H38" s="55"/>
      <c r="I38" s="138">
        <f>'5-Year Plan'!$N38/3</f>
        <v>4600</v>
      </c>
      <c r="J38" s="47">
        <v>4600</v>
      </c>
      <c r="K38" s="60">
        <v>4600</v>
      </c>
      <c r="L38" s="45">
        <f>SUM(I38:K38)</f>
        <v>13800</v>
      </c>
      <c r="M38" s="4" t="s">
        <v>77</v>
      </c>
      <c r="N38" s="4"/>
      <c r="O38" s="4"/>
      <c r="P38" s="4"/>
      <c r="Q38" s="4"/>
      <c r="R38" s="4"/>
      <c r="S38" s="44"/>
    </row>
    <row r="39" spans="1:19" ht="12.75">
      <c r="A39" s="63"/>
      <c r="B39" s="24"/>
      <c r="C39" s="3"/>
      <c r="D39" s="3"/>
      <c r="E39" s="3"/>
      <c r="F39" s="25"/>
      <c r="G39" s="42"/>
      <c r="H39" s="50"/>
      <c r="I39" s="123"/>
      <c r="J39" s="35"/>
      <c r="K39" s="58"/>
      <c r="L39" s="32"/>
      <c r="M39" s="66" t="s">
        <v>38</v>
      </c>
      <c r="N39" s="3"/>
      <c r="O39" s="3"/>
      <c r="P39" s="3"/>
      <c r="Q39" s="3"/>
      <c r="R39" s="3"/>
      <c r="S39" s="25"/>
    </row>
    <row r="40" spans="1:19" ht="13.5" thickBot="1">
      <c r="A40" s="95" t="s">
        <v>43</v>
      </c>
      <c r="B40" s="103"/>
      <c r="C40" s="103"/>
      <c r="D40" s="103"/>
      <c r="E40" s="103"/>
      <c r="F40" s="104"/>
      <c r="G40" s="105"/>
      <c r="H40" s="106"/>
      <c r="I40" s="97">
        <f>SUM(I36:I39)</f>
        <v>31325</v>
      </c>
      <c r="J40" s="97">
        <f>SUM(J36:J39)</f>
        <v>10775</v>
      </c>
      <c r="K40" s="97">
        <f>SUM(K36:K39)</f>
        <v>10775</v>
      </c>
      <c r="L40" s="98">
        <f>SUM(I40:K40)</f>
        <v>52875</v>
      </c>
      <c r="M40" s="15"/>
      <c r="N40" s="15"/>
      <c r="O40" s="15"/>
      <c r="P40" s="15"/>
      <c r="Q40" s="15"/>
      <c r="R40" s="15"/>
      <c r="S40" s="16"/>
    </row>
    <row r="41" spans="1:19" s="1" customFormat="1" ht="14.25" thickBot="1" thickTop="1">
      <c r="A41" s="114" t="s">
        <v>63</v>
      </c>
      <c r="B41" s="113"/>
      <c r="C41" s="113"/>
      <c r="D41" s="113"/>
      <c r="E41" s="113"/>
      <c r="F41" s="114"/>
      <c r="G41" s="117"/>
      <c r="H41" s="116"/>
      <c r="I41" s="144">
        <f>SUM(I22:I40)/2</f>
        <v>151399</v>
      </c>
      <c r="J41" s="82">
        <f>SUM(J22:J40)/2</f>
        <v>130849</v>
      </c>
      <c r="K41" s="82">
        <f>SUM(K22:K40)/2</f>
        <v>130849</v>
      </c>
      <c r="L41" s="84">
        <f>SUM(I41:K41)</f>
        <v>413097</v>
      </c>
      <c r="M41" s="99"/>
      <c r="N41" s="99"/>
      <c r="O41" s="99"/>
      <c r="P41" s="99"/>
      <c r="Q41" s="99"/>
      <c r="R41" s="99"/>
      <c r="S41" s="100"/>
    </row>
    <row r="42" spans="1:12" s="86" customFormat="1" ht="17.25" thickBot="1" thickTop="1">
      <c r="A42" s="107" t="s">
        <v>58</v>
      </c>
      <c r="B42" s="108"/>
      <c r="C42" s="108"/>
      <c r="D42" s="108"/>
      <c r="E42" s="108"/>
      <c r="F42" s="108"/>
      <c r="G42" s="108"/>
      <c r="H42" s="109"/>
      <c r="I42" s="110">
        <f>I21+I41</f>
        <v>241330.5926005</v>
      </c>
      <c r="J42" s="82">
        <f>J21+J41</f>
        <v>197095.1111145</v>
      </c>
      <c r="K42" s="82">
        <f>K21+K41</f>
        <v>197094.1111145</v>
      </c>
      <c r="L42" s="111">
        <f>SUM(I42:K42)</f>
        <v>635519.8148295</v>
      </c>
    </row>
    <row r="43" ht="14.25" thickBot="1" thickTop="1"/>
    <row r="44" spans="1:12" s="86" customFormat="1" ht="17.25" thickBot="1" thickTop="1">
      <c r="A44" s="145" t="s">
        <v>74</v>
      </c>
      <c r="B44" s="146"/>
      <c r="C44" s="146"/>
      <c r="D44" s="146"/>
      <c r="E44" s="146"/>
      <c r="F44" s="146"/>
      <c r="G44" s="146"/>
      <c r="H44" s="147"/>
      <c r="I44" s="144">
        <f>I42-I20</f>
        <v>200756</v>
      </c>
      <c r="J44" s="82">
        <f>J42-J20</f>
        <v>179706</v>
      </c>
      <c r="K44" s="82">
        <f>K42-K20</f>
        <v>179705</v>
      </c>
      <c r="L44" s="84">
        <f>SUM(I44:K44)</f>
        <v>560167</v>
      </c>
    </row>
    <row r="45" ht="13.5" thickTop="1"/>
    <row r="47" spans="1:2" ht="12.75">
      <c r="A47" s="26" t="s">
        <v>73</v>
      </c>
      <c r="B47" s="26"/>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9"/>
  <sheetViews>
    <sheetView workbookViewId="0" topLeftCell="A1">
      <selection activeCell="C19" sqref="C19"/>
    </sheetView>
  </sheetViews>
  <sheetFormatPr defaultColWidth="9.140625" defaultRowHeight="12.75"/>
  <cols>
    <col min="2" max="2" width="5.7109375" style="0" customWidth="1"/>
    <col min="3" max="3" width="35.57421875" style="0" bestFit="1" customWidth="1"/>
    <col min="7" max="7" width="13.8515625" style="0" customWidth="1"/>
  </cols>
  <sheetData>
    <row r="1" spans="1:7" ht="15">
      <c r="A1" s="159" t="s">
        <v>86</v>
      </c>
      <c r="D1" s="160"/>
      <c r="G1" s="160"/>
    </row>
    <row r="2" spans="4:7" ht="12.75">
      <c r="D2" s="160"/>
      <c r="G2" s="160"/>
    </row>
    <row r="3" spans="1:7" ht="25.5">
      <c r="A3" s="161"/>
      <c r="B3" s="161"/>
      <c r="C3" s="161"/>
      <c r="D3" s="162" t="s">
        <v>87</v>
      </c>
      <c r="E3" s="163" t="s">
        <v>88</v>
      </c>
      <c r="F3" s="163" t="s">
        <v>89</v>
      </c>
      <c r="G3" s="162" t="s">
        <v>90</v>
      </c>
    </row>
    <row r="4" spans="1:7" ht="12.75">
      <c r="A4" s="105" t="s">
        <v>91</v>
      </c>
      <c r="B4" s="15"/>
      <c r="C4" s="15"/>
      <c r="D4" s="164"/>
      <c r="E4" s="57"/>
      <c r="F4" s="57"/>
      <c r="G4" s="165"/>
    </row>
    <row r="5" spans="1:7" ht="12.75">
      <c r="A5" s="24"/>
      <c r="B5" s="3" t="s">
        <v>92</v>
      </c>
      <c r="C5" s="3"/>
      <c r="D5" s="166">
        <v>85</v>
      </c>
      <c r="E5" s="63">
        <v>1</v>
      </c>
      <c r="F5" s="63">
        <v>600</v>
      </c>
      <c r="G5" s="167">
        <f>F5*E5*D5</f>
        <v>51000</v>
      </c>
    </row>
    <row r="6" spans="1:7" ht="12.75">
      <c r="A6" s="24"/>
      <c r="B6" s="3" t="s">
        <v>93</v>
      </c>
      <c r="C6" s="3"/>
      <c r="D6" s="166">
        <v>85</v>
      </c>
      <c r="E6" s="63">
        <v>1</v>
      </c>
      <c r="F6" s="63">
        <v>17</v>
      </c>
      <c r="G6" s="167">
        <f>F6*E6*D6</f>
        <v>1445</v>
      </c>
    </row>
    <row r="7" spans="1:7" ht="12.75">
      <c r="A7" s="24"/>
      <c r="B7" s="3"/>
      <c r="C7" s="168" t="s">
        <v>94</v>
      </c>
      <c r="D7" s="166"/>
      <c r="E7" s="63"/>
      <c r="F7" s="63"/>
      <c r="G7" s="169">
        <f>SUM(G5:G6)</f>
        <v>52445</v>
      </c>
    </row>
    <row r="8" spans="4:7" ht="12.75">
      <c r="D8" s="170"/>
      <c r="E8" s="22"/>
      <c r="F8" s="22"/>
      <c r="G8" s="160"/>
    </row>
    <row r="9" spans="1:7" ht="12.75">
      <c r="A9" s="105" t="s">
        <v>95</v>
      </c>
      <c r="B9" s="15"/>
      <c r="C9" s="15"/>
      <c r="D9" s="164"/>
      <c r="E9" s="57"/>
      <c r="F9" s="57"/>
      <c r="G9" s="165"/>
    </row>
    <row r="10" spans="1:7" ht="12.75">
      <c r="A10" s="43"/>
      <c r="B10" s="4" t="s">
        <v>92</v>
      </c>
      <c r="C10" s="4"/>
      <c r="D10" s="171"/>
      <c r="E10" s="62"/>
      <c r="F10" s="62"/>
      <c r="G10" s="172"/>
    </row>
    <row r="11" spans="1:7" ht="12.75">
      <c r="A11" s="24"/>
      <c r="B11" s="3"/>
      <c r="C11" s="3" t="s">
        <v>96</v>
      </c>
      <c r="D11" s="166">
        <f>5+2</f>
        <v>7</v>
      </c>
      <c r="E11" s="63">
        <v>12</v>
      </c>
      <c r="F11" s="63">
        <v>600</v>
      </c>
      <c r="G11" s="167">
        <f>F11*E11*D11</f>
        <v>50400</v>
      </c>
    </row>
    <row r="12" spans="1:7" ht="12.75">
      <c r="A12" s="21"/>
      <c r="B12" s="22"/>
      <c r="C12" s="22" t="s">
        <v>97</v>
      </c>
      <c r="D12" s="173">
        <f>5+2</f>
        <v>7</v>
      </c>
      <c r="E12" s="174">
        <v>2</v>
      </c>
      <c r="F12" s="174">
        <v>600</v>
      </c>
      <c r="G12" s="175">
        <f>F12*E12*D12</f>
        <v>8400</v>
      </c>
    </row>
    <row r="13" spans="1:7" ht="12.75">
      <c r="A13" s="24"/>
      <c r="B13" s="3"/>
      <c r="C13" s="168" t="s">
        <v>98</v>
      </c>
      <c r="D13" s="166"/>
      <c r="E13" s="63"/>
      <c r="F13" s="63"/>
      <c r="G13" s="169">
        <f>SUM(G11:G12)</f>
        <v>58800</v>
      </c>
    </row>
    <row r="14" spans="4:7" ht="12.75">
      <c r="D14" s="170"/>
      <c r="E14" s="22"/>
      <c r="F14" s="22"/>
      <c r="G14" s="160"/>
    </row>
    <row r="15" spans="1:7" ht="12.75">
      <c r="A15" s="105" t="s">
        <v>99</v>
      </c>
      <c r="B15" s="15"/>
      <c r="C15" s="15"/>
      <c r="D15" s="164"/>
      <c r="E15" s="57"/>
      <c r="F15" s="57"/>
      <c r="G15" s="165"/>
    </row>
    <row r="16" spans="1:7" ht="12.75">
      <c r="A16" s="43"/>
      <c r="B16" s="4" t="s">
        <v>100</v>
      </c>
      <c r="C16" s="4"/>
      <c r="D16" s="171"/>
      <c r="E16" s="62"/>
      <c r="F16" s="62"/>
      <c r="G16" s="172"/>
    </row>
    <row r="17" spans="1:7" ht="12.75">
      <c r="A17" s="24"/>
      <c r="B17" s="3"/>
      <c r="C17" s="3" t="s">
        <v>101</v>
      </c>
      <c r="D17" s="176">
        <v>5.5</v>
      </c>
      <c r="E17" s="63">
        <v>6</v>
      </c>
      <c r="F17" s="63">
        <v>110</v>
      </c>
      <c r="G17" s="167">
        <f>F17*E17*D17</f>
        <v>3630</v>
      </c>
    </row>
    <row r="18" spans="1:7" ht="12.75">
      <c r="A18" s="21"/>
      <c r="B18" s="22"/>
      <c r="C18" s="22" t="s">
        <v>102</v>
      </c>
      <c r="D18" s="176">
        <v>5.5</v>
      </c>
      <c r="E18" s="174">
        <v>1</v>
      </c>
      <c r="F18" s="174">
        <v>110</v>
      </c>
      <c r="G18" s="175">
        <f>F18*E18*D18</f>
        <v>605</v>
      </c>
    </row>
    <row r="19" spans="1:7" ht="12.75">
      <c r="A19" s="21"/>
      <c r="B19" s="22"/>
      <c r="C19" s="22" t="s">
        <v>97</v>
      </c>
      <c r="D19" s="176">
        <v>5.5</v>
      </c>
      <c r="E19" s="174">
        <v>1</v>
      </c>
      <c r="F19" s="174">
        <v>110</v>
      </c>
      <c r="G19" s="175">
        <f>F19*E19*D19</f>
        <v>605</v>
      </c>
    </row>
    <row r="20" spans="1:7" ht="12.75">
      <c r="A20" s="24"/>
      <c r="B20" s="3"/>
      <c r="C20" s="168" t="s">
        <v>103</v>
      </c>
      <c r="D20" s="166"/>
      <c r="E20" s="63"/>
      <c r="F20" s="63"/>
      <c r="G20" s="169">
        <f>SUM(G17:G19)</f>
        <v>4840</v>
      </c>
    </row>
    <row r="21" spans="4:7" ht="12.75">
      <c r="D21" s="170"/>
      <c r="E21" s="22"/>
      <c r="F21" s="22"/>
      <c r="G21" s="160"/>
    </row>
    <row r="22" spans="1:7" ht="25.5">
      <c r="A22" s="177" t="s">
        <v>104</v>
      </c>
      <c r="B22" s="178"/>
      <c r="C22" s="178"/>
      <c r="D22" s="179"/>
      <c r="E22" s="180"/>
      <c r="F22" s="163" t="s">
        <v>105</v>
      </c>
      <c r="G22" s="181"/>
    </row>
    <row r="23" spans="1:7" ht="12.75">
      <c r="A23" s="24"/>
      <c r="B23" s="3" t="s">
        <v>106</v>
      </c>
      <c r="C23" s="3"/>
      <c r="D23" s="166">
        <v>15</v>
      </c>
      <c r="E23" s="63"/>
      <c r="F23" s="63">
        <v>40</v>
      </c>
      <c r="G23" s="167">
        <f>F23*D23</f>
        <v>600</v>
      </c>
    </row>
    <row r="24" spans="1:7" ht="12.75">
      <c r="A24" s="21"/>
      <c r="B24" s="22" t="s">
        <v>107</v>
      </c>
      <c r="C24" s="22"/>
      <c r="D24" s="173">
        <v>15</v>
      </c>
      <c r="E24" s="174"/>
      <c r="F24" s="174">
        <v>20</v>
      </c>
      <c r="G24" s="175">
        <f>F24*D24</f>
        <v>300</v>
      </c>
    </row>
    <row r="25" spans="1:7" ht="12.75">
      <c r="A25" s="21"/>
      <c r="B25" s="22" t="s">
        <v>108</v>
      </c>
      <c r="C25" s="22"/>
      <c r="D25" s="173">
        <v>15</v>
      </c>
      <c r="E25" s="174"/>
      <c r="F25" s="174">
        <v>15</v>
      </c>
      <c r="G25" s="175">
        <f>F25*D25</f>
        <v>225</v>
      </c>
    </row>
    <row r="26" spans="1:7" ht="12.75">
      <c r="A26" s="21"/>
      <c r="B26" s="22" t="s">
        <v>109</v>
      </c>
      <c r="C26" s="22"/>
      <c r="D26" s="173">
        <v>15</v>
      </c>
      <c r="E26" s="174"/>
      <c r="F26" s="174">
        <v>4</v>
      </c>
      <c r="G26" s="175">
        <f>F26*D26</f>
        <v>60</v>
      </c>
    </row>
    <row r="27" spans="1:7" ht="12.75">
      <c r="A27" s="182"/>
      <c r="B27" s="149"/>
      <c r="C27" s="168" t="s">
        <v>110</v>
      </c>
      <c r="D27" s="183"/>
      <c r="E27" s="148"/>
      <c r="F27" s="148"/>
      <c r="G27" s="169">
        <f>SUM(G23:G26)</f>
        <v>1185</v>
      </c>
    </row>
    <row r="28" spans="4:7" ht="12.75">
      <c r="D28" s="160"/>
      <c r="G28" s="160"/>
    </row>
    <row r="29" spans="3:7" ht="15">
      <c r="C29" s="184" t="s">
        <v>111</v>
      </c>
      <c r="D29" s="160"/>
      <c r="G29" s="185">
        <f>G27+G20+G7+G13</f>
        <v>117270</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workbookViewId="0" topLeftCell="A1">
      <selection activeCell="A2" sqref="A2"/>
    </sheetView>
  </sheetViews>
  <sheetFormatPr defaultColWidth="9.140625" defaultRowHeight="12.75"/>
  <sheetData>
    <row r="1" ht="12.75">
      <c r="A1" s="1" t="s">
        <v>194</v>
      </c>
    </row>
    <row r="2" ht="12.75">
      <c r="A2" s="241" t="s">
        <v>251</v>
      </c>
    </row>
    <row r="3" ht="12.75">
      <c r="A3" s="241"/>
    </row>
    <row r="4" ht="12.75">
      <c r="A4" s="241" t="s">
        <v>180</v>
      </c>
    </row>
    <row r="5" ht="12.75">
      <c r="A5" s="241"/>
    </row>
    <row r="6" ht="12.75">
      <c r="A6" s="241" t="s">
        <v>181</v>
      </c>
    </row>
    <row r="7" ht="12.75">
      <c r="A7" s="241"/>
    </row>
    <row r="8" ht="12.75">
      <c r="A8" s="241" t="s">
        <v>182</v>
      </c>
    </row>
    <row r="9" ht="12.75">
      <c r="A9" s="241"/>
    </row>
    <row r="10" ht="12.75">
      <c r="A10" s="241" t="s">
        <v>183</v>
      </c>
    </row>
    <row r="11" ht="12.75">
      <c r="A11" s="241"/>
    </row>
    <row r="12" ht="12.75">
      <c r="A12" s="241" t="s">
        <v>184</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9"/>
  <sheetViews>
    <sheetView workbookViewId="0" topLeftCell="A1">
      <selection activeCell="B42" sqref="B42"/>
    </sheetView>
  </sheetViews>
  <sheetFormatPr defaultColWidth="9.140625" defaultRowHeight="12.75"/>
  <cols>
    <col min="2" max="2" width="46.57421875" style="0" bestFit="1" customWidth="1"/>
  </cols>
  <sheetData>
    <row r="1" spans="1:4" ht="12.75">
      <c r="A1" s="186" t="s">
        <v>0</v>
      </c>
      <c r="B1" s="187"/>
      <c r="D1" s="188"/>
    </row>
    <row r="2" spans="1:4" ht="12.75">
      <c r="A2" s="189" t="s">
        <v>112</v>
      </c>
      <c r="B2" s="190"/>
      <c r="D2" s="188"/>
    </row>
    <row r="3" spans="1:4" ht="12.75">
      <c r="A3" s="189" t="s">
        <v>113</v>
      </c>
      <c r="B3" s="190"/>
      <c r="D3" s="188"/>
    </row>
    <row r="4" spans="1:4" ht="12.75">
      <c r="A4" s="191" t="s">
        <v>114</v>
      </c>
      <c r="B4" s="192"/>
      <c r="D4" s="188"/>
    </row>
    <row r="5" ht="12.75">
      <c r="D5" s="188"/>
    </row>
    <row r="6" ht="12.75">
      <c r="D6" s="188"/>
    </row>
    <row r="7" spans="1:6" ht="12.75">
      <c r="A7" s="193" t="s">
        <v>1</v>
      </c>
      <c r="B7" s="324" t="s">
        <v>115</v>
      </c>
      <c r="C7" s="325"/>
      <c r="D7" s="194" t="s">
        <v>116</v>
      </c>
      <c r="E7" s="324" t="s">
        <v>6</v>
      </c>
      <c r="F7" s="325"/>
    </row>
    <row r="8" spans="1:6" ht="12.75">
      <c r="A8" s="57" t="s">
        <v>117</v>
      </c>
      <c r="B8" s="23" t="s">
        <v>118</v>
      </c>
      <c r="C8" s="23"/>
      <c r="D8" s="34">
        <v>256</v>
      </c>
      <c r="E8" s="21" t="s">
        <v>119</v>
      </c>
      <c r="F8" s="23"/>
    </row>
    <row r="9" spans="1:6" ht="12.75">
      <c r="A9" s="62"/>
      <c r="B9" s="23" t="s">
        <v>120</v>
      </c>
      <c r="C9" s="23"/>
      <c r="D9" s="34">
        <v>1100</v>
      </c>
      <c r="E9" s="21" t="s">
        <v>121</v>
      </c>
      <c r="F9" s="23"/>
    </row>
    <row r="10" spans="1:6" ht="12.75">
      <c r="A10" s="62"/>
      <c r="B10" s="23" t="s">
        <v>122</v>
      </c>
      <c r="C10" s="23"/>
      <c r="D10" s="34">
        <f>5440*(1.022^6)</f>
        <v>6198.752186520935</v>
      </c>
      <c r="E10" s="21" t="s">
        <v>123</v>
      </c>
      <c r="F10" s="23"/>
    </row>
    <row r="11" spans="1:6" ht="12.75">
      <c r="A11" s="62"/>
      <c r="B11" s="22" t="s">
        <v>124</v>
      </c>
      <c r="C11" s="23"/>
      <c r="D11" s="34">
        <v>1300</v>
      </c>
      <c r="E11" s="21" t="s">
        <v>125</v>
      </c>
      <c r="F11" s="23"/>
    </row>
    <row r="12" spans="1:6" ht="12.75">
      <c r="A12" s="62"/>
      <c r="B12" s="22" t="s">
        <v>126</v>
      </c>
      <c r="C12" s="23"/>
      <c r="D12" s="34">
        <v>800</v>
      </c>
      <c r="E12" s="21" t="s">
        <v>127</v>
      </c>
      <c r="F12" s="23"/>
    </row>
    <row r="13" spans="1:6" ht="12.75">
      <c r="A13" s="62"/>
      <c r="B13" s="22" t="s">
        <v>128</v>
      </c>
      <c r="C13" s="23"/>
      <c r="D13" s="34">
        <f>300*60</f>
        <v>18000</v>
      </c>
      <c r="E13" s="21" t="s">
        <v>129</v>
      </c>
      <c r="F13" s="23"/>
    </row>
    <row r="14" spans="1:6" ht="12.75">
      <c r="A14" s="62"/>
      <c r="B14" s="22" t="s">
        <v>130</v>
      </c>
      <c r="C14" s="23"/>
      <c r="D14" s="34">
        <f>40*7</f>
        <v>280</v>
      </c>
      <c r="E14" s="21" t="s">
        <v>131</v>
      </c>
      <c r="F14" s="23"/>
    </row>
    <row r="15" spans="1:6" ht="12.75">
      <c r="A15" s="62"/>
      <c r="B15" s="195"/>
      <c r="C15" s="196" t="s">
        <v>132</v>
      </c>
      <c r="D15" s="197">
        <f>SUM(D8:D14)</f>
        <v>27934.752186520935</v>
      </c>
      <c r="E15" s="21"/>
      <c r="F15" s="23"/>
    </row>
    <row r="16" spans="1:6" ht="12.75">
      <c r="A16" s="62"/>
      <c r="B16" s="195"/>
      <c r="C16" s="196" t="s">
        <v>133</v>
      </c>
      <c r="D16" s="197">
        <f>D15/3</f>
        <v>9311.584062173644</v>
      </c>
      <c r="E16" s="21" t="s">
        <v>134</v>
      </c>
      <c r="F16" s="23"/>
    </row>
    <row r="17" spans="1:6" ht="12.75">
      <c r="A17" s="63"/>
      <c r="B17" s="21"/>
      <c r="C17" s="196" t="s">
        <v>135</v>
      </c>
      <c r="D17" s="197">
        <f>D15/5</f>
        <v>5586.950437304187</v>
      </c>
      <c r="E17" s="21" t="s">
        <v>134</v>
      </c>
      <c r="F17" s="23"/>
    </row>
    <row r="19" ht="15.75">
      <c r="A19" s="240" t="s">
        <v>197</v>
      </c>
    </row>
  </sheetData>
  <mergeCells count="2">
    <mergeCell ref="B7:C7"/>
    <mergeCell ref="E7:F7"/>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L32"/>
  <sheetViews>
    <sheetView workbookViewId="0" topLeftCell="A1">
      <selection activeCell="D38" sqref="D38"/>
    </sheetView>
  </sheetViews>
  <sheetFormatPr defaultColWidth="9.140625" defaultRowHeight="12.75"/>
  <cols>
    <col min="8" max="10" width="9.7109375" style="0" bestFit="1" customWidth="1"/>
  </cols>
  <sheetData>
    <row r="1" ht="12.75">
      <c r="A1" s="1" t="s">
        <v>193</v>
      </c>
    </row>
    <row r="2" spans="1:8" ht="12.75">
      <c r="A2" s="241" t="s">
        <v>185</v>
      </c>
      <c r="B2" s="241"/>
      <c r="C2" s="241"/>
      <c r="D2" s="241"/>
      <c r="E2" s="241"/>
      <c r="F2" s="241"/>
      <c r="G2" s="241"/>
      <c r="H2" s="241"/>
    </row>
    <row r="3" spans="1:8" ht="12.75">
      <c r="A3" s="242"/>
      <c r="B3" s="241"/>
      <c r="C3" s="241"/>
      <c r="D3" s="241"/>
      <c r="E3" s="241"/>
      <c r="F3" s="241"/>
      <c r="G3" s="241"/>
      <c r="H3" s="241"/>
    </row>
    <row r="4" spans="1:8" ht="12.75">
      <c r="A4" s="242" t="s">
        <v>195</v>
      </c>
      <c r="B4" s="241"/>
      <c r="C4" s="241"/>
      <c r="D4" s="241"/>
      <c r="E4" s="241"/>
      <c r="F4" s="241"/>
      <c r="G4" s="241"/>
      <c r="H4" s="241"/>
    </row>
    <row r="5" spans="1:8" ht="12.75">
      <c r="A5" s="242" t="s">
        <v>186</v>
      </c>
      <c r="B5" s="241"/>
      <c r="C5" s="241"/>
      <c r="D5" s="241"/>
      <c r="E5" s="241"/>
      <c r="F5" s="241"/>
      <c r="G5" s="241"/>
      <c r="H5" s="241"/>
    </row>
    <row r="6" spans="1:8" ht="12.75">
      <c r="A6" s="242" t="s">
        <v>187</v>
      </c>
      <c r="B6" s="241"/>
      <c r="C6" s="241"/>
      <c r="D6" s="241"/>
      <c r="E6" s="241"/>
      <c r="F6" s="241" t="s">
        <v>224</v>
      </c>
      <c r="G6" s="241"/>
      <c r="H6" s="241"/>
    </row>
    <row r="7" spans="1:8" ht="12.75">
      <c r="A7" s="242" t="s">
        <v>188</v>
      </c>
      <c r="B7" s="241"/>
      <c r="C7" s="241"/>
      <c r="D7" s="241"/>
      <c r="E7" s="241"/>
      <c r="F7" s="241"/>
      <c r="G7" s="241"/>
      <c r="H7" s="241"/>
    </row>
    <row r="8" spans="1:8" ht="12.75">
      <c r="A8" s="242"/>
      <c r="B8" s="241"/>
      <c r="C8" s="241"/>
      <c r="D8" s="241"/>
      <c r="E8" s="241"/>
      <c r="F8" s="241"/>
      <c r="G8" s="241"/>
      <c r="H8" s="241"/>
    </row>
    <row r="9" spans="2:9" ht="12.75">
      <c r="B9" s="242"/>
      <c r="C9" s="327" t="s">
        <v>225</v>
      </c>
      <c r="D9" s="327"/>
      <c r="E9" s="241"/>
      <c r="F9" s="241"/>
      <c r="G9" s="241"/>
      <c r="H9" s="241"/>
      <c r="I9" s="241"/>
    </row>
    <row r="10" spans="2:10" ht="12.75">
      <c r="B10" s="314" t="s">
        <v>226</v>
      </c>
      <c r="C10" s="241" t="s">
        <v>227</v>
      </c>
      <c r="D10" s="241" t="s">
        <v>228</v>
      </c>
      <c r="E10" s="241" t="s">
        <v>229</v>
      </c>
      <c r="F10" s="241" t="s">
        <v>230</v>
      </c>
      <c r="H10" t="s">
        <v>226</v>
      </c>
      <c r="I10" s="241" t="s">
        <v>231</v>
      </c>
      <c r="J10" s="241" t="s">
        <v>232</v>
      </c>
    </row>
    <row r="11" spans="1:12" ht="12.75">
      <c r="A11" t="s">
        <v>233</v>
      </c>
      <c r="B11" s="315">
        <v>1332</v>
      </c>
      <c r="C11" s="316">
        <v>1332</v>
      </c>
      <c r="D11" s="316">
        <v>1332</v>
      </c>
      <c r="E11" s="241">
        <v>3</v>
      </c>
      <c r="F11" s="241">
        <v>3</v>
      </c>
      <c r="H11" s="317">
        <f>B11*E11*F11</f>
        <v>11988</v>
      </c>
      <c r="I11" s="317">
        <f>B11*E11*F11</f>
        <v>11988</v>
      </c>
      <c r="J11" s="317">
        <f>B11*E11*F11</f>
        <v>11988</v>
      </c>
      <c r="L11" s="321"/>
    </row>
    <row r="12" spans="1:12" ht="12.75">
      <c r="A12" t="s">
        <v>234</v>
      </c>
      <c r="B12" s="315">
        <v>663</v>
      </c>
      <c r="C12" s="316">
        <f>ROUND(B12*0.5,0)</f>
        <v>332</v>
      </c>
      <c r="D12" s="316">
        <f>ROUND(B12*0.75,0)</f>
        <v>497</v>
      </c>
      <c r="E12" s="241">
        <v>3</v>
      </c>
      <c r="F12" s="241">
        <v>3</v>
      </c>
      <c r="H12" s="317">
        <f>B12*E12*F12</f>
        <v>5967</v>
      </c>
      <c r="I12" s="317">
        <f>C12*E12*F12</f>
        <v>2988</v>
      </c>
      <c r="J12" s="317">
        <f>D12*E12*F12</f>
        <v>4473</v>
      </c>
      <c r="L12" s="321"/>
    </row>
    <row r="13" spans="1:12" ht="12.75">
      <c r="A13" t="s">
        <v>235</v>
      </c>
      <c r="B13" s="315">
        <v>284</v>
      </c>
      <c r="C13" s="316">
        <f>B13*0.5</f>
        <v>142</v>
      </c>
      <c r="D13" s="316">
        <f>B13*0.75</f>
        <v>213</v>
      </c>
      <c r="E13" s="241">
        <v>2</v>
      </c>
      <c r="F13" s="241">
        <v>3</v>
      </c>
      <c r="H13" s="317">
        <f>B13*E13*F13</f>
        <v>1704</v>
      </c>
      <c r="I13" s="317">
        <f>C13*E13*F13</f>
        <v>852</v>
      </c>
      <c r="J13" s="317">
        <f>D13*E13*F13</f>
        <v>1278</v>
      </c>
      <c r="L13" s="321"/>
    </row>
    <row r="14" spans="2:10" ht="12.75">
      <c r="B14" s="242"/>
      <c r="C14" s="241"/>
      <c r="D14" s="241"/>
      <c r="E14" s="241"/>
      <c r="F14" s="241"/>
      <c r="G14" s="241"/>
      <c r="H14" s="317">
        <f>SUM(H11:H13)</f>
        <v>19659</v>
      </c>
      <c r="I14" s="318">
        <f>SUM(I11:I13)</f>
        <v>15828</v>
      </c>
      <c r="J14" s="318">
        <f>SUM(J11:J13)</f>
        <v>17739</v>
      </c>
    </row>
    <row r="15" spans="1:8" ht="12.75">
      <c r="A15" s="242" t="s">
        <v>196</v>
      </c>
      <c r="B15" s="241"/>
      <c r="C15" s="241"/>
      <c r="D15" s="241"/>
      <c r="E15" s="241"/>
      <c r="F15" s="241"/>
      <c r="G15" s="241"/>
      <c r="H15" s="241"/>
    </row>
    <row r="16" spans="1:8" ht="12.75">
      <c r="A16" s="242" t="s">
        <v>189</v>
      </c>
      <c r="B16" s="241"/>
      <c r="C16" s="241"/>
      <c r="D16" s="241"/>
      <c r="E16" s="241"/>
      <c r="F16" s="241"/>
      <c r="G16" s="241"/>
      <c r="H16" s="241"/>
    </row>
    <row r="17" spans="1:8" ht="12.75">
      <c r="A17" s="242" t="s">
        <v>190</v>
      </c>
      <c r="B17" s="241"/>
      <c r="C17" s="241"/>
      <c r="D17" s="241"/>
      <c r="E17" s="241"/>
      <c r="F17" s="241"/>
      <c r="G17" s="241"/>
      <c r="H17" s="241"/>
    </row>
    <row r="18" spans="1:8" ht="12.75">
      <c r="A18" s="242" t="s">
        <v>191</v>
      </c>
      <c r="B18" s="241"/>
      <c r="C18" s="241"/>
      <c r="D18" s="241"/>
      <c r="E18" s="241"/>
      <c r="F18" s="241"/>
      <c r="G18" s="241"/>
      <c r="H18" s="241"/>
    </row>
    <row r="19" spans="1:8" ht="12.75">
      <c r="A19" s="242" t="s">
        <v>192</v>
      </c>
      <c r="B19" s="241"/>
      <c r="C19" s="241"/>
      <c r="D19" s="241"/>
      <c r="E19" s="241"/>
      <c r="F19" s="241"/>
      <c r="G19" s="241"/>
      <c r="H19" s="241"/>
    </row>
    <row r="20" spans="1:8" ht="12.75">
      <c r="A20" s="242"/>
      <c r="B20" s="241"/>
      <c r="C20" s="241"/>
      <c r="D20" s="241"/>
      <c r="E20" s="241"/>
      <c r="F20" s="241"/>
      <c r="G20" s="241"/>
      <c r="H20" s="241"/>
    </row>
    <row r="21" spans="2:9" ht="12.75">
      <c r="B21" s="242"/>
      <c r="C21" s="327" t="s">
        <v>225</v>
      </c>
      <c r="D21" s="327"/>
      <c r="E21" s="241"/>
      <c r="F21" s="241"/>
      <c r="G21" s="241"/>
      <c r="H21" s="241"/>
      <c r="I21" s="241"/>
    </row>
    <row r="22" spans="2:10" ht="12.75">
      <c r="B22" s="314" t="s">
        <v>226</v>
      </c>
      <c r="C22" s="241" t="s">
        <v>227</v>
      </c>
      <c r="D22" s="241" t="s">
        <v>228</v>
      </c>
      <c r="E22" s="241" t="s">
        <v>142</v>
      </c>
      <c r="F22" s="241" t="s">
        <v>236</v>
      </c>
      <c r="H22" t="s">
        <v>226</v>
      </c>
      <c r="I22" s="241" t="s">
        <v>231</v>
      </c>
      <c r="J22" s="241" t="s">
        <v>232</v>
      </c>
    </row>
    <row r="23" spans="1:10" ht="12.75">
      <c r="A23" t="s">
        <v>233</v>
      </c>
      <c r="B23" s="315">
        <v>1332</v>
      </c>
      <c r="C23" s="316">
        <v>1332</v>
      </c>
      <c r="D23" s="316">
        <v>1332</v>
      </c>
      <c r="E23" s="241">
        <v>2</v>
      </c>
      <c r="F23" s="241">
        <v>43</v>
      </c>
      <c r="H23" s="317">
        <f>B23*E23*F23</f>
        <v>114552</v>
      </c>
      <c r="I23" s="317">
        <f>B23*E23*F23</f>
        <v>114552</v>
      </c>
      <c r="J23" s="317">
        <f>B23*E23*F23</f>
        <v>114552</v>
      </c>
    </row>
    <row r="24" spans="1:10" ht="12.75">
      <c r="A24" t="s">
        <v>234</v>
      </c>
      <c r="B24" s="315">
        <v>663</v>
      </c>
      <c r="C24" s="316">
        <f>ROUND(B24*0.5,0)</f>
        <v>332</v>
      </c>
      <c r="D24" s="316">
        <f>ROUND(B24*0.75,0)</f>
        <v>497</v>
      </c>
      <c r="E24" s="241">
        <v>2</v>
      </c>
      <c r="F24" s="241">
        <v>43</v>
      </c>
      <c r="H24" s="317">
        <f>B24*E24*F24</f>
        <v>57018</v>
      </c>
      <c r="I24" s="317">
        <f>C24*E24*F24</f>
        <v>28552</v>
      </c>
      <c r="J24" s="317">
        <f>D24*E24*F24</f>
        <v>42742</v>
      </c>
    </row>
    <row r="25" spans="1:10" ht="12.75">
      <c r="A25" t="s">
        <v>235</v>
      </c>
      <c r="B25" s="315">
        <v>284</v>
      </c>
      <c r="C25" s="316">
        <f>B25*0.5</f>
        <v>142</v>
      </c>
      <c r="D25" s="316">
        <f>B25*0.75</f>
        <v>213</v>
      </c>
      <c r="E25" s="241">
        <v>1.5</v>
      </c>
      <c r="F25" s="241">
        <v>43</v>
      </c>
      <c r="H25" s="317">
        <f>B25*E25*F25</f>
        <v>18318</v>
      </c>
      <c r="I25" s="317">
        <f>C25*E25*F25</f>
        <v>9159</v>
      </c>
      <c r="J25" s="317">
        <f>D25*E25*F25</f>
        <v>13738.5</v>
      </c>
    </row>
    <row r="26" spans="2:10" ht="12.75">
      <c r="B26" s="242"/>
      <c r="C26" s="241"/>
      <c r="D26" s="241"/>
      <c r="E26" s="241"/>
      <c r="F26" s="241"/>
      <c r="G26" s="241"/>
      <c r="H26" s="317">
        <f>SUM(H23:H25)</f>
        <v>189888</v>
      </c>
      <c r="I26" s="318">
        <f>SUM(I23:I25)</f>
        <v>152263</v>
      </c>
      <c r="J26" s="318">
        <f>SUM(J23:J25)</f>
        <v>171032.5</v>
      </c>
    </row>
    <row r="27" spans="2:9" ht="12.75">
      <c r="B27" s="242"/>
      <c r="C27" s="241"/>
      <c r="D27" s="241"/>
      <c r="E27" s="241"/>
      <c r="F27" s="241"/>
      <c r="G27" s="241"/>
      <c r="H27" s="241"/>
      <c r="I27" s="241"/>
    </row>
    <row r="28" spans="2:10" ht="12.75">
      <c r="B28" s="242"/>
      <c r="C28" s="241"/>
      <c r="D28" s="241"/>
      <c r="E28" s="241" t="s">
        <v>237</v>
      </c>
      <c r="H28" s="318">
        <f>H14+H26</f>
        <v>209547</v>
      </c>
      <c r="I28" s="318">
        <f>I14+I26</f>
        <v>168091</v>
      </c>
      <c r="J28" s="318">
        <f>J14+J26</f>
        <v>188771.5</v>
      </c>
    </row>
    <row r="29" spans="2:10" ht="12.75">
      <c r="B29" s="242"/>
      <c r="C29" s="241"/>
      <c r="D29" s="241"/>
      <c r="E29" s="241" t="s">
        <v>238</v>
      </c>
      <c r="H29" s="319">
        <v>40000</v>
      </c>
      <c r="I29" s="319">
        <v>20000</v>
      </c>
      <c r="J29" s="310">
        <v>30000</v>
      </c>
    </row>
    <row r="30" spans="1:10" ht="12.75">
      <c r="A30" s="241"/>
      <c r="B30" s="241"/>
      <c r="C30" s="241"/>
      <c r="D30" s="241"/>
      <c r="E30" s="241" t="s">
        <v>239</v>
      </c>
      <c r="F30" s="241"/>
      <c r="G30" s="241"/>
      <c r="H30" s="319">
        <f>SUM(H28:H29)</f>
        <v>249547</v>
      </c>
      <c r="I30" s="319">
        <f>SUM(I28:I29)</f>
        <v>188091</v>
      </c>
      <c r="J30" s="319">
        <f>SUM(J28:J29)</f>
        <v>218771.5</v>
      </c>
    </row>
    <row r="31" spans="1:10" ht="12.75">
      <c r="A31" s="241"/>
      <c r="B31" s="241"/>
      <c r="C31" s="241"/>
      <c r="D31" s="241"/>
      <c r="E31" s="241"/>
      <c r="F31" s="241"/>
      <c r="G31" s="241"/>
      <c r="H31" s="319"/>
      <c r="I31" s="319"/>
      <c r="J31" s="319"/>
    </row>
    <row r="32" spans="1:8" ht="52.5" customHeight="1">
      <c r="A32" s="326" t="s">
        <v>240</v>
      </c>
      <c r="B32" s="326"/>
      <c r="C32" s="326"/>
      <c r="D32" s="326"/>
      <c r="E32" s="326"/>
      <c r="F32" s="326"/>
      <c r="G32" s="326"/>
      <c r="H32" s="326"/>
    </row>
  </sheetData>
  <mergeCells count="3">
    <mergeCell ref="A32:H32"/>
    <mergeCell ref="C9:D9"/>
    <mergeCell ref="C21:D21"/>
  </mergeCells>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2:F61"/>
  <sheetViews>
    <sheetView workbookViewId="0" topLeftCell="A23">
      <selection activeCell="B18" sqref="B18"/>
    </sheetView>
  </sheetViews>
  <sheetFormatPr defaultColWidth="9.140625" defaultRowHeight="12.75"/>
  <cols>
    <col min="2" max="2" width="68.7109375" style="0" bestFit="1" customWidth="1"/>
    <col min="3" max="3" width="8.140625" style="0" bestFit="1" customWidth="1"/>
  </cols>
  <sheetData>
    <row r="2" spans="1:6" ht="12.75">
      <c r="A2" s="189" t="s">
        <v>113</v>
      </c>
      <c r="B2" s="198"/>
      <c r="C2" s="199"/>
      <c r="D2" s="200"/>
      <c r="E2" s="188"/>
      <c r="F2" s="188"/>
    </row>
    <row r="3" spans="1:6" ht="12.75">
      <c r="A3" s="189" t="s">
        <v>136</v>
      </c>
      <c r="B3" s="198"/>
      <c r="C3" s="199"/>
      <c r="D3" s="200"/>
      <c r="E3" s="188"/>
      <c r="F3" s="188"/>
    </row>
    <row r="4" spans="1:6" ht="12.75">
      <c r="A4" s="191" t="s">
        <v>137</v>
      </c>
      <c r="B4" s="201"/>
      <c r="C4" s="199"/>
      <c r="D4" s="200"/>
      <c r="E4" s="188"/>
      <c r="F4" s="188"/>
    </row>
    <row r="5" spans="1:6" ht="12.75">
      <c r="A5" s="202"/>
      <c r="D5" s="200"/>
      <c r="E5" s="188"/>
      <c r="F5" s="188"/>
    </row>
    <row r="6" spans="1:6" ht="12.75">
      <c r="A6" s="202"/>
      <c r="D6" s="200"/>
      <c r="E6" s="188"/>
      <c r="F6" s="188"/>
    </row>
    <row r="7" spans="1:6" ht="12.75">
      <c r="A7" s="13"/>
      <c r="B7" s="7"/>
      <c r="C7" s="9"/>
      <c r="D7" s="203"/>
      <c r="E7" s="204" t="s">
        <v>138</v>
      </c>
      <c r="F7" s="204" t="s">
        <v>139</v>
      </c>
    </row>
    <row r="8" spans="1:6" ht="13.5" thickBot="1">
      <c r="A8" s="19" t="s">
        <v>140</v>
      </c>
      <c r="B8" s="20" t="s">
        <v>141</v>
      </c>
      <c r="C8" s="27"/>
      <c r="D8" s="205" t="s">
        <v>142</v>
      </c>
      <c r="E8" s="206" t="s">
        <v>143</v>
      </c>
      <c r="F8" s="206" t="s">
        <v>144</v>
      </c>
    </row>
    <row r="9" spans="1:6" ht="13.5" thickTop="1">
      <c r="A9" s="207">
        <v>1</v>
      </c>
      <c r="B9" s="208" t="s">
        <v>145</v>
      </c>
      <c r="C9" s="209"/>
      <c r="D9" s="210"/>
      <c r="E9" s="211"/>
      <c r="F9" s="211"/>
    </row>
    <row r="10" spans="1:6" ht="12.75">
      <c r="A10" s="212"/>
      <c r="B10" s="43" t="s">
        <v>146</v>
      </c>
      <c r="C10" s="44"/>
      <c r="D10" s="213"/>
      <c r="E10" s="47"/>
      <c r="F10" s="47"/>
    </row>
    <row r="11" spans="1:6" ht="12.75">
      <c r="A11" s="212"/>
      <c r="B11" s="43" t="s">
        <v>147</v>
      </c>
      <c r="C11" s="44"/>
      <c r="D11" s="213"/>
      <c r="E11" s="47"/>
      <c r="F11" s="47"/>
    </row>
    <row r="12" spans="1:6" ht="12.75">
      <c r="A12" s="212"/>
      <c r="B12" s="43" t="s">
        <v>148</v>
      </c>
      <c r="C12" s="44"/>
      <c r="D12" s="213"/>
      <c r="E12" s="47"/>
      <c r="F12" s="47"/>
    </row>
    <row r="13" spans="1:6" ht="12.75">
      <c r="A13" s="212"/>
      <c r="B13" s="43" t="s">
        <v>149</v>
      </c>
      <c r="C13" s="44"/>
      <c r="D13" s="213"/>
      <c r="E13" s="47"/>
      <c r="F13" s="47"/>
    </row>
    <row r="14" spans="1:6" ht="12.75">
      <c r="A14" s="214"/>
      <c r="B14" s="24" t="s">
        <v>150</v>
      </c>
      <c r="C14" s="25"/>
      <c r="D14" s="215">
        <v>120</v>
      </c>
      <c r="E14" s="35">
        <v>75</v>
      </c>
      <c r="F14" s="35">
        <f>D14*E14</f>
        <v>9000</v>
      </c>
    </row>
    <row r="15" spans="1:6" ht="12.75">
      <c r="A15" s="216">
        <v>2</v>
      </c>
      <c r="B15" s="61" t="s">
        <v>151</v>
      </c>
      <c r="C15" s="16"/>
      <c r="D15" s="217"/>
      <c r="E15" s="39"/>
      <c r="F15" s="39"/>
    </row>
    <row r="16" spans="1:6" ht="12.75">
      <c r="A16" s="212"/>
      <c r="B16" s="24" t="s">
        <v>152</v>
      </c>
      <c r="C16" s="25"/>
      <c r="D16" s="215">
        <v>7</v>
      </c>
      <c r="E16" s="35">
        <v>75</v>
      </c>
      <c r="F16" s="35"/>
    </row>
    <row r="17" spans="1:6" ht="12.75">
      <c r="A17" s="214"/>
      <c r="B17" s="24" t="s">
        <v>153</v>
      </c>
      <c r="C17" s="25"/>
      <c r="D17" s="215">
        <f>D16*5</f>
        <v>35</v>
      </c>
      <c r="E17" s="35">
        <v>75</v>
      </c>
      <c r="F17" s="35">
        <f>D17*E17</f>
        <v>2625</v>
      </c>
    </row>
    <row r="18" spans="1:6" ht="12.75">
      <c r="A18" s="216">
        <v>3</v>
      </c>
      <c r="B18" s="61" t="s">
        <v>154</v>
      </c>
      <c r="C18" s="16"/>
      <c r="D18" s="217"/>
      <c r="E18" s="39"/>
      <c r="F18" s="39"/>
    </row>
    <row r="19" spans="1:6" ht="12.75">
      <c r="A19" s="214"/>
      <c r="B19" s="24" t="s">
        <v>155</v>
      </c>
      <c r="C19" s="25"/>
      <c r="D19" s="215">
        <v>14</v>
      </c>
      <c r="E19" s="35">
        <v>75</v>
      </c>
      <c r="F19" s="35">
        <f>D19*E19</f>
        <v>1050</v>
      </c>
    </row>
    <row r="20" spans="1:6" ht="12.75">
      <c r="A20" s="212">
        <v>4</v>
      </c>
      <c r="B20" s="43" t="s">
        <v>156</v>
      </c>
      <c r="C20" s="44"/>
      <c r="D20" s="213"/>
      <c r="E20" s="47"/>
      <c r="F20" s="47"/>
    </row>
    <row r="21" spans="1:6" ht="12.75">
      <c r="A21" s="212"/>
      <c r="B21" s="43" t="s">
        <v>157</v>
      </c>
      <c r="C21" s="44"/>
      <c r="D21" s="213"/>
      <c r="E21" s="47"/>
      <c r="F21" s="47"/>
    </row>
    <row r="22" spans="1:6" ht="12.75">
      <c r="A22" s="212"/>
      <c r="B22" s="43" t="s">
        <v>158</v>
      </c>
      <c r="C22" s="44"/>
      <c r="D22" s="213"/>
      <c r="E22" s="47"/>
      <c r="F22" s="47"/>
    </row>
    <row r="23" spans="1:6" ht="12.75">
      <c r="A23" s="214"/>
      <c r="B23" s="24" t="s">
        <v>159</v>
      </c>
      <c r="C23" s="25"/>
      <c r="D23" s="215">
        <v>105</v>
      </c>
      <c r="E23" s="35">
        <v>75</v>
      </c>
      <c r="F23" s="35">
        <f>D23*E23</f>
        <v>7875</v>
      </c>
    </row>
    <row r="24" spans="1:6" ht="12.75">
      <c r="A24" s="218"/>
      <c r="B24" s="219"/>
      <c r="C24" s="219"/>
      <c r="D24" s="220"/>
      <c r="E24" s="221"/>
      <c r="F24" s="222"/>
    </row>
    <row r="25" spans="1:6" ht="12.75">
      <c r="A25" s="223" t="s">
        <v>160</v>
      </c>
      <c r="B25" s="224"/>
      <c r="C25" s="224"/>
      <c r="D25" s="225"/>
      <c r="E25" s="226"/>
      <c r="F25" s="227">
        <f>SUM(F13:F23)-F16</f>
        <v>20550</v>
      </c>
    </row>
    <row r="26" spans="1:6" ht="12.75">
      <c r="A26" s="228"/>
      <c r="B26" s="229"/>
      <c r="C26" s="229"/>
      <c r="D26" s="230"/>
      <c r="E26" s="231"/>
      <c r="F26" s="232"/>
    </row>
    <row r="29" spans="1:4" ht="12.75">
      <c r="A29" s="186" t="s">
        <v>0</v>
      </c>
      <c r="B29" s="233"/>
      <c r="C29" s="188"/>
      <c r="D29" s="188"/>
    </row>
    <row r="30" spans="1:4" ht="12.75">
      <c r="A30" s="189" t="s">
        <v>113</v>
      </c>
      <c r="B30" s="198"/>
      <c r="C30" s="188"/>
      <c r="D30" s="188"/>
    </row>
    <row r="31" spans="1:4" ht="12.75">
      <c r="A31" s="189" t="s">
        <v>161</v>
      </c>
      <c r="B31" s="198"/>
      <c r="C31" s="188"/>
      <c r="D31" s="188"/>
    </row>
    <row r="32" spans="1:4" ht="12.75">
      <c r="A32" s="189" t="s">
        <v>162</v>
      </c>
      <c r="B32" s="198"/>
      <c r="C32" s="188"/>
      <c r="D32" s="188"/>
    </row>
    <row r="33" spans="1:4" ht="12.75">
      <c r="A33" s="191" t="s">
        <v>163</v>
      </c>
      <c r="B33" s="201"/>
      <c r="C33" s="188"/>
      <c r="D33" s="188"/>
    </row>
    <row r="34" spans="3:4" ht="12.75">
      <c r="C34" s="188"/>
      <c r="D34" s="188"/>
    </row>
    <row r="35" spans="3:4" ht="12.75">
      <c r="C35" s="188"/>
      <c r="D35" s="188"/>
    </row>
    <row r="36" spans="3:4" ht="12.75">
      <c r="C36" s="188"/>
      <c r="D36" s="188"/>
    </row>
    <row r="37" spans="1:5" ht="12.75">
      <c r="A37" s="328" t="s">
        <v>164</v>
      </c>
      <c r="B37" s="329"/>
      <c r="C37" s="329"/>
      <c r="D37" s="329"/>
      <c r="E37" s="330"/>
    </row>
    <row r="38" spans="1:5" ht="12.75">
      <c r="A38" s="193" t="s">
        <v>165</v>
      </c>
      <c r="B38" s="193" t="s">
        <v>1</v>
      </c>
      <c r="C38" s="194" t="s">
        <v>85</v>
      </c>
      <c r="D38" s="194"/>
      <c r="E38" s="193" t="s">
        <v>6</v>
      </c>
    </row>
    <row r="39" spans="1:5" ht="12.75">
      <c r="A39" s="57" t="s">
        <v>166</v>
      </c>
      <c r="B39" s="174" t="s">
        <v>167</v>
      </c>
      <c r="C39" s="34">
        <f>12000*1.15</f>
        <v>13799.999999999998</v>
      </c>
      <c r="D39" s="34"/>
      <c r="E39" s="174" t="s">
        <v>168</v>
      </c>
    </row>
    <row r="40" spans="1:5" ht="12.75">
      <c r="A40" s="62"/>
      <c r="B40" s="174" t="s">
        <v>169</v>
      </c>
      <c r="C40" s="34">
        <f>1500*1.15</f>
        <v>1724.9999999999998</v>
      </c>
      <c r="D40" s="34"/>
      <c r="E40" s="174" t="s">
        <v>170</v>
      </c>
    </row>
    <row r="41" spans="1:5" ht="12.75">
      <c r="A41" s="62"/>
      <c r="B41" s="234" t="s">
        <v>171</v>
      </c>
      <c r="C41" s="197">
        <f>C39+C40</f>
        <v>15524.999999999998</v>
      </c>
      <c r="D41" s="197"/>
      <c r="E41" s="174"/>
    </row>
    <row r="42" spans="1:5" ht="12.75">
      <c r="A42" s="63"/>
      <c r="B42" s="234" t="s">
        <v>172</v>
      </c>
      <c r="C42" s="197"/>
      <c r="D42" s="197">
        <f>C41/3</f>
        <v>5174.999999999999</v>
      </c>
      <c r="E42" s="174"/>
    </row>
    <row r="43" spans="1:5" ht="12.75">
      <c r="A43" s="57" t="s">
        <v>173</v>
      </c>
      <c r="B43" s="174" t="s">
        <v>174</v>
      </c>
      <c r="C43" s="34">
        <f>29*40</f>
        <v>1160</v>
      </c>
      <c r="D43" s="34"/>
      <c r="E43" s="174" t="s">
        <v>175</v>
      </c>
    </row>
    <row r="44" spans="1:5" ht="12.75">
      <c r="A44" s="62"/>
      <c r="B44" s="174" t="s">
        <v>176</v>
      </c>
      <c r="C44" s="34">
        <f>40*46</f>
        <v>1840</v>
      </c>
      <c r="D44" s="34"/>
      <c r="E44" s="174" t="s">
        <v>177</v>
      </c>
    </row>
    <row r="45" spans="1:5" ht="12.75">
      <c r="A45" s="62"/>
      <c r="B45" s="234" t="s">
        <v>171</v>
      </c>
      <c r="C45" s="197">
        <f>C43+C44</f>
        <v>3000</v>
      </c>
      <c r="D45" s="197"/>
      <c r="E45" s="174"/>
    </row>
    <row r="46" spans="1:5" ht="13.5" thickBot="1">
      <c r="A46" s="62"/>
      <c r="B46" s="95" t="s">
        <v>172</v>
      </c>
      <c r="C46" s="235"/>
      <c r="D46" s="235">
        <f>C45/3</f>
        <v>1000</v>
      </c>
      <c r="E46" s="57"/>
    </row>
    <row r="47" spans="1:5" ht="14.25" thickBot="1" thickTop="1">
      <c r="A47" s="236" t="s">
        <v>178</v>
      </c>
      <c r="B47" s="133"/>
      <c r="C47" s="237"/>
      <c r="D47" s="238">
        <f>D42+D46</f>
        <v>6174.999999999999</v>
      </c>
      <c r="E47" s="134"/>
    </row>
    <row r="48" spans="3:4" ht="13.5" thickTop="1">
      <c r="C48" s="188"/>
      <c r="D48" s="188"/>
    </row>
    <row r="49" spans="3:4" ht="12.75">
      <c r="C49" s="188"/>
      <c r="D49" s="188"/>
    </row>
    <row r="50" spans="3:4" ht="12.75">
      <c r="C50" s="188"/>
      <c r="D50" s="188"/>
    </row>
    <row r="51" spans="1:5" ht="12.75">
      <c r="A51" s="328" t="s">
        <v>179</v>
      </c>
      <c r="B51" s="329"/>
      <c r="C51" s="329"/>
      <c r="D51" s="329"/>
      <c r="E51" s="330"/>
    </row>
    <row r="52" spans="1:5" ht="12.75">
      <c r="A52" s="193" t="s">
        <v>165</v>
      </c>
      <c r="B52" s="193" t="s">
        <v>1</v>
      </c>
      <c r="C52" s="194" t="s">
        <v>85</v>
      </c>
      <c r="D52" s="194"/>
      <c r="E52" s="193" t="s">
        <v>6</v>
      </c>
    </row>
    <row r="53" spans="1:5" ht="12.75">
      <c r="A53" s="57" t="s">
        <v>166</v>
      </c>
      <c r="B53" s="174" t="s">
        <v>167</v>
      </c>
      <c r="C53" s="34">
        <f>12000*1.15</f>
        <v>13799.999999999998</v>
      </c>
      <c r="D53" s="34"/>
      <c r="E53" s="174" t="s">
        <v>168</v>
      </c>
    </row>
    <row r="54" spans="1:5" ht="12.75">
      <c r="A54" s="62"/>
      <c r="B54" s="174" t="s">
        <v>169</v>
      </c>
      <c r="C54" s="34">
        <f>1500*1.15</f>
        <v>1724.9999999999998</v>
      </c>
      <c r="D54" s="34"/>
      <c r="E54" s="174" t="s">
        <v>170</v>
      </c>
    </row>
    <row r="55" spans="1:5" ht="12.75">
      <c r="A55" s="62"/>
      <c r="B55" s="234" t="s">
        <v>171</v>
      </c>
      <c r="C55" s="197">
        <f>C53+C54</f>
        <v>15524.999999999998</v>
      </c>
      <c r="D55" s="197"/>
      <c r="E55" s="174"/>
    </row>
    <row r="56" spans="1:5" ht="12.75">
      <c r="A56" s="63"/>
      <c r="B56" s="234" t="s">
        <v>172</v>
      </c>
      <c r="C56" s="197"/>
      <c r="D56" s="197">
        <f>C55/5</f>
        <v>3104.9999999999995</v>
      </c>
      <c r="E56" s="174"/>
    </row>
    <row r="57" spans="1:5" ht="12.75">
      <c r="A57" s="57" t="s">
        <v>173</v>
      </c>
      <c r="B57" s="174" t="s">
        <v>174</v>
      </c>
      <c r="C57" s="34">
        <f>29*40</f>
        <v>1160</v>
      </c>
      <c r="D57" s="34"/>
      <c r="E57" s="174" t="s">
        <v>175</v>
      </c>
    </row>
    <row r="58" spans="1:5" ht="12.75">
      <c r="A58" s="62"/>
      <c r="B58" s="174" t="s">
        <v>176</v>
      </c>
      <c r="C58" s="34">
        <f>40*46</f>
        <v>1840</v>
      </c>
      <c r="D58" s="34"/>
      <c r="E58" s="174" t="s">
        <v>177</v>
      </c>
    </row>
    <row r="59" spans="1:5" ht="12.75">
      <c r="A59" s="62"/>
      <c r="B59" s="234" t="s">
        <v>171</v>
      </c>
      <c r="C59" s="197">
        <f>C57+C58</f>
        <v>3000</v>
      </c>
      <c r="D59" s="197"/>
      <c r="E59" s="174"/>
    </row>
    <row r="60" spans="1:5" ht="13.5" thickBot="1">
      <c r="A60" s="62"/>
      <c r="B60" s="95" t="s">
        <v>172</v>
      </c>
      <c r="C60" s="235"/>
      <c r="D60" s="235">
        <f>C59/5</f>
        <v>600</v>
      </c>
      <c r="E60" s="57"/>
    </row>
    <row r="61" spans="1:5" ht="14.25" thickBot="1" thickTop="1">
      <c r="A61" s="236" t="s">
        <v>178</v>
      </c>
      <c r="B61" s="133"/>
      <c r="C61" s="237"/>
      <c r="D61" s="238">
        <f>D56+D60</f>
        <v>3704.9999999999995</v>
      </c>
      <c r="E61" s="134"/>
    </row>
    <row r="62" ht="13.5" thickTop="1"/>
  </sheetData>
  <mergeCells count="2">
    <mergeCell ref="A37:E37"/>
    <mergeCell ref="A51:E5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FlanaganM</dc:creator>
  <cp:keywords/>
  <dc:description/>
  <cp:lastModifiedBy>Rasmussen, Joanne</cp:lastModifiedBy>
  <cp:lastPrinted>2005-11-29T19:50:31Z</cp:lastPrinted>
  <dcterms:created xsi:type="dcterms:W3CDTF">2000-02-01T15:52:53Z</dcterms:created>
  <dcterms:modified xsi:type="dcterms:W3CDTF">2005-12-09T23:56:26Z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142676945</vt:i4>
  </property>
  <property fmtid="{D5CDD505-2E9C-101B-9397-08002B2CF9AE}" pid="3" name="_EmailSubject">
    <vt:lpwstr>Revised Staff Report</vt:lpwstr>
  </property>
  <property fmtid="{D5CDD505-2E9C-101B-9397-08002B2CF9AE}" pid="4" name="_AuthorEmail">
    <vt:lpwstr>Peggy.Sanders@METROKC.GOV</vt:lpwstr>
  </property>
  <property fmtid="{D5CDD505-2E9C-101B-9397-08002B2CF9AE}" pid="5" name="_AuthorEmailDisplayName">
    <vt:lpwstr>Sanders, Peggy</vt:lpwstr>
  </property>
  <property fmtid="{D5CDD505-2E9C-101B-9397-08002B2CF9AE}" pid="6" name="_PreviousAdHocReviewCycleID">
    <vt:i4>567414426</vt:i4>
  </property>
  <property fmtid="{D5CDD505-2E9C-101B-9397-08002B2CF9AE}" pid="7" name="_ReviewingToolsShownOnce">
    <vt:lpwstr/>
  </property>
</Properties>
</file>