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horner\AppData\Local\Microsoft\Windows\INetCache\Content.Outlook\LWUHR1YG\"/>
    </mc:Choice>
  </mc:AlternateContent>
  <bookViews>
    <workbookView xWindow="0" yWindow="0" windowWidth="28800" windowHeight="12135"/>
  </bookViews>
  <sheets>
    <sheet name="Financial Plan" sheetId="2" r:id="rId1"/>
  </sheets>
  <externalReferences>
    <externalReference r:id="rId2"/>
    <externalReference r:id="rId3"/>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sfda" localSheetId="0" hidden="1">{"NonWhole",#N/A,FALSE,"ReorgRevisted"}</definedName>
    <definedName name="asfda" hidden="1">{"NonWhole",#N/A,FALSE,"ReorgRevisted"}</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izRev">[1]Assumptions!$H$5</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riminal" localSheetId="0" hidden="1">{"NonWhole",#N/A,FALSE,"ReorgRevisted"}</definedName>
    <definedName name="criminal" hidden="1">{"NonWhole",#N/A,FALSE,"ReorgRevisted"}</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dd.ext" localSheetId="0" hidden="1">{"NonWhole",#N/A,FALSE,"ReorgRevisted"}</definedName>
    <definedName name="ddd.ext" hidden="1">{"NonWhole",#N/A,FALSE,"ReorgRevisted"}</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FinPlan" localSheetId="0" hidden="1">{"Whole",#N/A,FALSE,"ReorgRevisted"}</definedName>
    <definedName name="FinPlan" hidden="1">{"Whole",#N/A,FALSE,"ReorgRevisted"}</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r" localSheetId="0" hidden="1">{"NonWhole",#N/A,FALSE,"ReorgRevisted"}</definedName>
    <definedName name="fr" hidden="1">{"NonWhole",#N/A,FALSE,"ReorgRevisted"}</definedName>
    <definedName name="FS" localSheetId="0" hidden="1">{"Dis",#N/A,FALSE,"ReorgRevisted"}</definedName>
    <definedName name="FS" hidden="1">{"Dis",#N/A,FALSE,"ReorgRevisted"}</definedName>
    <definedName name="gg" localSheetId="0" hidden="1">{"Dis",#N/A,FALSE,"ReorgRevisted"}</definedName>
    <definedName name="gg" hidden="1">{"Dis",#N/A,FALSE,"ReorgRevisted"}</definedName>
    <definedName name="iii" localSheetId="0" hidden="1">{"Dis",#N/A,FALSE,"ReorgRevisted"}</definedName>
    <definedName name="iii" hidden="1">{"Dis",#N/A,FALSE,"ReorgRevisted"}</definedName>
    <definedName name="Inflation">[2]Assumptions!$L$36</definedName>
    <definedName name="inn" localSheetId="0" hidden="1">{"NonWhole",#N/A,FALSE,"ReorgRevisted"}</definedName>
    <definedName name="inn" hidden="1">{"NonWhole",#N/A,FALSE,"ReorgRevisted"}</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evyRate">[1]Penny!$H$20</definedName>
    <definedName name="mental" localSheetId="0" hidden="1">{"NonWhole",#N/A,FALSE,"ReorgRevisted"}</definedName>
    <definedName name="mental" hidden="1">{"NonWhole",#N/A,FALSE,"ReorgRevisted"}</definedName>
    <definedName name="ob" localSheetId="0" hidden="1">{"cxtransfer",#N/A,FALSE,"ReorgRevisted"}</definedName>
    <definedName name="ob" hidden="1">{"cxtransfer",#N/A,FALSE,"ReorgRevisted"}</definedName>
    <definedName name="ok" hidden="1">{"NonWhole",#N/A,FALSE,"ReorgRevisted"}</definedName>
    <definedName name="ook" hidden="1">{"Whole",#N/A,FALSE,"ReorgRevisted"}</definedName>
    <definedName name="p" localSheetId="0" hidden="1">{"Dis",#N/A,FALSE,"ReorgRevisted"}</definedName>
    <definedName name="p" hidden="1">{"Dis",#N/A,FALSE,"ReorgRevisted"}</definedName>
    <definedName name="Penny">[1]Penny!$H$11</definedName>
    <definedName name="_xlnm.Print_Area" localSheetId="0">'Financial Plan'!$A$1:$I$54</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re" localSheetId="0" hidden="1">{"Dis",#N/A,FALSE,"ReorgRevisted"}</definedName>
    <definedName name="re" hidden="1">{"Dis",#N/A,FALSE,"ReorgRevisted"}</definedName>
    <definedName name="rename" localSheetId="0" hidden="1">{"NonWhole",#N/A,FALSE,"ReorgRevisted"}</definedName>
    <definedName name="rename" hidden="1">{"NonWhole",#N/A,FALSE,"ReorgRevisted"}</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teps" localSheetId="0" hidden="1">{"cxtransfer",#N/A,FALSE,"ReorgRevisted"}</definedName>
    <definedName name="steps" hidden="1">{"cxtransfer",#N/A,FALSE,"ReorgRevisted"}</definedName>
    <definedName name="TEST" hidden="1">{"Whole",#N/A,FALSE,"ReorgRevisted"}</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1">[1]Penny!$H$25</definedName>
    <definedName name="Year2">[1]Penny!$I$25</definedName>
    <definedName name="Year3">[1]Penny!$J$25</definedName>
    <definedName name="Year4">[1]Penny!$K$25</definedName>
    <definedName name="Year5">[1]Penny!$L$25</definedName>
    <definedName name="Year6">[1]Penny!$M$25</definedName>
    <definedName name="yes" localSheetId="0" hidden="1">{"Dis",#N/A,FALSE,"ReorgRevisted"}</definedName>
    <definedName name="yes" hidden="1">{"Dis",#N/A,FALSE,"ReorgRevisted"}</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F15" i="2"/>
  <c r="F14" i="2"/>
  <c r="F13" i="2"/>
  <c r="H12" i="2"/>
  <c r="G12" i="2"/>
  <c r="F12" i="2"/>
  <c r="F11" i="2"/>
  <c r="I8" i="2"/>
  <c r="I9" i="2" s="1"/>
  <c r="H8" i="2"/>
  <c r="G8" i="2"/>
  <c r="H7" i="2"/>
  <c r="H9" i="2" s="1"/>
  <c r="G7" i="2"/>
  <c r="F7" i="2"/>
  <c r="F9" i="2"/>
  <c r="E9" i="2"/>
  <c r="D9" i="2"/>
  <c r="C9" i="2"/>
  <c r="B9" i="2"/>
  <c r="G9" i="2" l="1"/>
  <c r="F21" i="2"/>
  <c r="I54" i="2" l="1"/>
  <c r="H54" i="2"/>
  <c r="G54" i="2"/>
  <c r="F54" i="2"/>
  <c r="E54" i="2"/>
  <c r="D54" i="2"/>
  <c r="C54" i="2"/>
  <c r="B54" i="2"/>
  <c r="O11" i="2"/>
  <c r="N8" i="2"/>
  <c r="I25" i="2"/>
  <c r="I21" i="2"/>
  <c r="O28" i="2"/>
  <c r="L28" i="2"/>
  <c r="O26" i="2"/>
  <c r="L26" i="2"/>
  <c r="H25" i="2"/>
  <c r="G25" i="2"/>
  <c r="F25" i="2"/>
  <c r="E25" i="2"/>
  <c r="D25" i="2"/>
  <c r="C25" i="2"/>
  <c r="B25" i="2"/>
  <c r="O23" i="2"/>
  <c r="L23" i="2"/>
  <c r="D21" i="2"/>
  <c r="N21" i="2" s="1"/>
  <c r="E21" i="2"/>
  <c r="C21" i="2"/>
  <c r="B21" i="2"/>
  <c r="L11" i="2"/>
  <c r="K11" i="2"/>
  <c r="O19" i="2"/>
  <c r="L19" i="2"/>
  <c r="O18" i="2"/>
  <c r="N18" i="2"/>
  <c r="L18" i="2"/>
  <c r="K18" i="2"/>
  <c r="E17" i="2"/>
  <c r="D17" i="2"/>
  <c r="C17" i="2"/>
  <c r="B17" i="2"/>
  <c r="N12" i="2"/>
  <c r="L12" i="2"/>
  <c r="K12" i="2"/>
  <c r="O10" i="2"/>
  <c r="L10" i="2"/>
  <c r="L8" i="2"/>
  <c r="K8" i="2"/>
  <c r="O6" i="2"/>
  <c r="L6" i="2"/>
  <c r="K21" i="2" l="1"/>
  <c r="L9" i="2"/>
  <c r="O8" i="2"/>
  <c r="G21" i="2"/>
  <c r="H21" i="2"/>
  <c r="N11" i="2"/>
  <c r="K25" i="2"/>
  <c r="O9" i="2"/>
  <c r="K9" i="2"/>
  <c r="L21" i="2"/>
  <c r="F17" i="2"/>
  <c r="O25" i="2"/>
  <c r="L25" i="2"/>
  <c r="B22" i="2"/>
  <c r="D5" i="2" s="1"/>
  <c r="D22" i="2" s="1"/>
  <c r="L17" i="2"/>
  <c r="C22" i="2"/>
  <c r="C27" i="2" s="1"/>
  <c r="C29" i="2" s="1"/>
  <c r="O12" i="2"/>
  <c r="K17" i="2"/>
  <c r="N25" i="2"/>
  <c r="O21" i="2"/>
  <c r="N9" i="2"/>
  <c r="E5" i="2" l="1"/>
  <c r="L5" i="2" s="1"/>
  <c r="F5" i="2"/>
  <c r="F22" i="2" s="1"/>
  <c r="B27" i="2"/>
  <c r="B29" i="2" s="1"/>
  <c r="N5" i="2"/>
  <c r="D27" i="2"/>
  <c r="D29" i="2" s="1"/>
  <c r="E22" i="2"/>
  <c r="K5" i="2" l="1"/>
  <c r="O5" i="2"/>
  <c r="O17" i="2"/>
  <c r="N17" i="2"/>
  <c r="K22" i="2"/>
  <c r="E27" i="2"/>
  <c r="E29" i="2" s="1"/>
  <c r="L22" i="2"/>
  <c r="F27" i="2"/>
  <c r="F29" i="2" s="1"/>
  <c r="O22" i="2"/>
  <c r="G5" i="2"/>
  <c r="N22" i="2"/>
  <c r="N29" i="2" l="1"/>
  <c r="O29" i="2"/>
  <c r="L29" i="2"/>
  <c r="K29" i="2"/>
  <c r="L27" i="2"/>
  <c r="K27" i="2"/>
  <c r="N27" i="2"/>
  <c r="O27" i="2"/>
  <c r="G17" i="2" l="1"/>
  <c r="G22" i="2" l="1"/>
  <c r="G27" i="2" s="1"/>
  <c r="G29" i="2" s="1"/>
  <c r="H5" i="2" l="1"/>
  <c r="H17" i="2"/>
  <c r="H22" i="2" l="1"/>
  <c r="H27" i="2" s="1"/>
  <c r="H29" i="2" s="1"/>
  <c r="I17" i="2"/>
  <c r="I22" i="2" l="1"/>
  <c r="I27" i="2" s="1"/>
  <c r="I29" i="2" s="1"/>
</calcChain>
</file>

<file path=xl/comments1.xml><?xml version="1.0" encoding="utf-8"?>
<comments xmlns="http://schemas.openxmlformats.org/spreadsheetml/2006/main">
  <authors>
    <author>Rubardt, Aaron</author>
  </authors>
  <commentList>
    <comment ref="B4" authorId="0" shapeId="0">
      <text>
        <r>
          <rPr>
            <sz val="9"/>
            <color indexed="81"/>
            <rFont val="Tahoma"/>
            <family val="2"/>
          </rPr>
          <t xml:space="preserve">Change column head to actuals after 2017-2018 books close
</t>
        </r>
      </text>
    </comment>
    <comment ref="C4" authorId="0" shapeId="0">
      <text>
        <r>
          <rPr>
            <sz val="9"/>
            <color indexed="81"/>
            <rFont val="Tahoma"/>
            <family val="2"/>
          </rPr>
          <t>Change column head to Adopted after the budget is adopted</t>
        </r>
        <r>
          <rPr>
            <sz val="9"/>
            <color indexed="81"/>
            <rFont val="Tahoma"/>
            <family val="2"/>
          </rPr>
          <t xml:space="preserve">
</t>
        </r>
      </text>
    </comment>
    <comment ref="D4" authorId="0" shapeId="0">
      <text>
        <r>
          <rPr>
            <sz val="9"/>
            <color indexed="81"/>
            <rFont val="Tahoma"/>
            <family val="2"/>
          </rPr>
          <t xml:space="preserve">Revenue reflects most current revenue estimates. Expenditures reflects adopted budget plus any supplementals.  This column will be greyed out in the proposed budget.  
</t>
        </r>
      </text>
    </comment>
    <comment ref="E4" authorId="0" shapeId="0">
      <text>
        <r>
          <rPr>
            <sz val="9"/>
            <color indexed="81"/>
            <rFont val="Tahoma"/>
            <family val="2"/>
          </rPr>
          <t xml:space="preserve">Reflects actual revenue and expenditures as of a certain point of time.  This column will be greyed out in the proposed budget.
</t>
        </r>
      </text>
    </comment>
    <comment ref="F4" authorId="0" shapeId="0">
      <text>
        <r>
          <rPr>
            <sz val="9"/>
            <color indexed="81"/>
            <rFont val="Tahoma"/>
            <family val="2"/>
          </rPr>
          <t xml:space="preserve">Estimated figures are the best estimate for biennium revenue and expenditures based on adopted revenue forecasts, biennial to date collections, and spending patterns. 
</t>
        </r>
      </text>
    </comment>
    <comment ref="I4" authorId="0" shapeId="0">
      <text>
        <r>
          <rPr>
            <sz val="9"/>
            <color indexed="81"/>
            <rFont val="Tahoma"/>
            <family val="2"/>
          </rPr>
          <t xml:space="preserve">Modified after discussion with PSB analyst to show full six years.
</t>
        </r>
      </text>
    </comment>
  </commentList>
</comments>
</file>

<file path=xl/sharedStrings.xml><?xml version="1.0" encoding="utf-8"?>
<sst xmlns="http://schemas.openxmlformats.org/spreadsheetml/2006/main" count="59" uniqueCount="59">
  <si>
    <t>Category</t>
  </si>
  <si>
    <t xml:space="preserve">Beginning Fund Balance </t>
  </si>
  <si>
    <t>Revenues</t>
  </si>
  <si>
    <t>Total Revenues</t>
  </si>
  <si>
    <t xml:space="preserve">Expenditures </t>
  </si>
  <si>
    <t>King County Parks Operating Fund</t>
  </si>
  <si>
    <t>King County Parks Capital Fund</t>
  </si>
  <si>
    <t>Cities within King County</t>
  </si>
  <si>
    <t>Woodland Park Zoo</t>
  </si>
  <si>
    <t>Seattle Aquarium</t>
  </si>
  <si>
    <t>Total Expenditures</t>
  </si>
  <si>
    <r>
      <t>Estimated Underexpenditures</t>
    </r>
    <r>
      <rPr>
        <b/>
        <vertAlign val="superscript"/>
        <sz val="12"/>
        <rFont val="Calibri"/>
        <family val="2"/>
        <scheme val="minor"/>
      </rPr>
      <t xml:space="preserve"> </t>
    </r>
  </si>
  <si>
    <t>Other Fund Transactions</t>
  </si>
  <si>
    <t>Reimbursement of Election Costs</t>
  </si>
  <si>
    <t>Total Other Fund Transactions</t>
  </si>
  <si>
    <t>Ending Fund Balance</t>
  </si>
  <si>
    <t>Reserves</t>
  </si>
  <si>
    <t>Total Reserves</t>
  </si>
  <si>
    <t xml:space="preserve">Reserve Shortfall </t>
  </si>
  <si>
    <t>Ending Undesignated Fund Balance</t>
  </si>
  <si>
    <t xml:space="preserve">Financial Plan Notes </t>
  </si>
  <si>
    <t>Revenues Notes:</t>
  </si>
  <si>
    <t>Expenditure Notes:</t>
  </si>
  <si>
    <t>• Election costs will be paid by the General Fund in 2019 and reimbursed from levy proceeds in 2020 if the ballot is approved.</t>
  </si>
  <si>
    <t xml:space="preserve">Reserve Notes: </t>
  </si>
  <si>
    <t>• The purpose of this fund is to distribute levy proceeds to various organizations. There are no reserves for this fund.</t>
  </si>
  <si>
    <t>HIDDEN COLUMNS - for PSB Variance Analysis</t>
  </si>
  <si>
    <t>2017-2018 Actuals</t>
  </si>
  <si>
    <t>2019-2020 Adopted Budget</t>
  </si>
  <si>
    <t>2019-2020 Current Budget</t>
  </si>
  <si>
    <t>2019-2020 Biennial-to-Date Actuals</t>
  </si>
  <si>
    <t>2019-2020 Estimated</t>
  </si>
  <si>
    <t>2021-2022 Projected</t>
  </si>
  <si>
    <t>2023-2024 Projected</t>
  </si>
  <si>
    <t>Diff: Actuals to Current Budget</t>
  </si>
  <si>
    <t>BTD Actuals as Percent of Current Budget</t>
  </si>
  <si>
    <t>Diff: Estimated to Current Budget</t>
  </si>
  <si>
    <t>Estimated as Percent of Current Budget</t>
  </si>
  <si>
    <t>2020-2025 Levy Proceeds (Gross)</t>
  </si>
  <si>
    <t>2025-2026 Projected</t>
  </si>
  <si>
    <t>Parks Levy Collection Sub-Fund/000001454</t>
  </si>
  <si>
    <t>2020-2025 Parks, Open Space, and Trails Replacement Levy Financial Plan</t>
  </si>
  <si>
    <t>CPI-W (Seattle/Tacoma/Bremerton)</t>
  </si>
  <si>
    <t>Estimated King County Population Growth</t>
  </si>
  <si>
    <t>= Limit Factor (CPI + Population Growth)</t>
  </si>
  <si>
    <t xml:space="preserve">This is a new sub-fund within Parks and Recreation 1450. Accordingly, there are no 2017-2018 Actuals or 2019-2020 Adopted Budget.
This 2020-2025 levy lid lift will replace the 2014-2019 levy lid lift which is collected in sub-fund 1453. 
Outyear revenue and expenditure inflation assumptions are consistent with figures provided by the Office of Performance, Strategy and Budget (PSB) and/or the Office of Economic and Financial Analysis (OEFA).  
</t>
  </si>
  <si>
    <t>Assumed Exemptions/Undercollection</t>
  </si>
  <si>
    <t xml:space="preserve">• Levy rate of 16.82¢ per $1000 assessed value (AV) in the first year. Subsequent revenue is calculated as prior year collections multiplied by the limit factor, plus revenue from new construction built during the year. Forecast assumptions for assessed value, new construction, local inflation (CPI-W), and population growth are from the August 2018 OEFA and PSB projections. </t>
  </si>
  <si>
    <t>• Limit factor is the percentage rate annual collections are allowed to grow.  For this proposal, it is the combined percentage change in the Seattle consumer price index for wage earners (CPI-W) and estimated population growth in King County.  Specific rates are outlined in the table below.</t>
  </si>
  <si>
    <t>• 8% of the remaining revenue is distributed to the cities in King County (the county shall retain a small amount to be used for expenditures related to administration and distribution of levy proceeds).</t>
  </si>
  <si>
    <r>
      <t>•</t>
    </r>
    <r>
      <rPr>
        <b/>
        <sz val="11"/>
        <color rgb="FFFF0000"/>
        <rFont val="Calibri"/>
        <family val="2"/>
        <scheme val="minor"/>
      </rPr>
      <t xml:space="preserve"> </t>
    </r>
    <r>
      <rPr>
        <sz val="11"/>
        <rFont val="Calibri"/>
        <family val="2"/>
        <scheme val="minor"/>
      </rPr>
      <t xml:space="preserve">5% of the remaining revenue is distributed to the Woodland Park Zoo (the county shall retain a small amount to be used for expenditures related to administration and distribution of levy proceeds). </t>
    </r>
  </si>
  <si>
    <r>
      <t>• 47%</t>
    </r>
    <r>
      <rPr>
        <b/>
        <sz val="11"/>
        <rFont val="Calibri"/>
        <family val="2"/>
        <scheme val="minor"/>
      </rPr>
      <t xml:space="preserve"> </t>
    </r>
    <r>
      <rPr>
        <sz val="11"/>
        <rFont val="Calibri"/>
        <family val="2"/>
        <scheme val="minor"/>
      </rPr>
      <t xml:space="preserve">of the remaining revenue funds: continued and expanded regional trail development; open space acquisition and stewardship; community partnerships and grants; and recreation repair and renovation, including play areas, ballfields, and backcountry trails. </t>
    </r>
  </si>
  <si>
    <t>This plan was updated by J Lehman on February 21, 2019.</t>
  </si>
  <si>
    <t>• 40% of the remaining revenue funds King County Parks operations and maintenance, targeted equity grants, King County 4-H Program support, and King County Search and Rescue support.</t>
  </si>
  <si>
    <t>• No more than $8 million of total levy revenue for the Seattle Aquarium (the county may retain a small amount to be used for expenditures related to administration and distribution of levy proceeds).</t>
  </si>
  <si>
    <t>• Gross levy proceeds are total revenues estimated to be generated with a 16.82¢ levy rate, before undercollection and exemption assumptions are applied.</t>
  </si>
  <si>
    <t>• Total revenues are net levy proceeds.</t>
  </si>
  <si>
    <t>•  Assumed Exemptions/Undercollection means the exemption of qualifying households per RCW 84.36.381, and a one percent undercollection rate assumed countywide for property taxes.</t>
  </si>
  <si>
    <t>• Figures shown are rounded to the nearest million dollars, as a result percentages presented in this plan may not be precise as described below. Actual distributions will follow the percentages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</si>
</sst>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Times New Roman"/>
      <family val="1"/>
    </font>
    <font>
      <sz val="10"/>
      <name val="Arial"/>
      <family val="2"/>
    </font>
    <font>
      <sz val="12"/>
      <name val="Calibri"/>
      <family val="2"/>
      <scheme val="minor"/>
    </font>
    <font>
      <b/>
      <vertAlign val="superscript"/>
      <sz val="12"/>
      <name val="Calibri"/>
      <family val="2"/>
      <scheme val="minor"/>
    </font>
    <font>
      <i/>
      <u/>
      <sz val="11"/>
      <name val="Calibri"/>
      <family val="2"/>
      <scheme val="minor"/>
    </font>
    <font>
      <sz val="11"/>
      <name val="Calibri"/>
      <family val="2"/>
      <scheme val="minor"/>
    </font>
    <font>
      <sz val="11"/>
      <name val="Calibri"/>
      <family val="2"/>
    </font>
    <font>
      <b/>
      <sz val="11"/>
      <color rgb="FFFF0000"/>
      <name val="Calibri"/>
      <family val="2"/>
      <scheme val="minor"/>
    </font>
    <font>
      <sz val="9"/>
      <color indexed="81"/>
      <name val="Tahoma"/>
      <family val="2"/>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1" fillId="0" borderId="0"/>
    <xf numFmtId="37" fontId="4"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37" fontId="3" fillId="2" borderId="1" xfId="3" applyFont="1" applyFill="1" applyBorder="1" applyAlignment="1" applyProtection="1">
      <alignment horizontal="left" wrapText="1"/>
    </xf>
    <xf numFmtId="37" fontId="3" fillId="0" borderId="1" xfId="3" applyFont="1" applyFill="1" applyBorder="1" applyAlignment="1">
      <alignment horizontal="center" wrapText="1"/>
    </xf>
    <xf numFmtId="37" fontId="3" fillId="2" borderId="1" xfId="3" applyFont="1" applyFill="1" applyBorder="1" applyAlignment="1" applyProtection="1">
      <alignment horizontal="left"/>
      <protection locked="0"/>
    </xf>
    <xf numFmtId="164" fontId="3" fillId="0" borderId="1" xfId="4" applyNumberFormat="1" applyFont="1" applyFill="1" applyBorder="1" applyAlignment="1" applyProtection="1">
      <alignment horizontal="right" indent="1"/>
    </xf>
    <xf numFmtId="37" fontId="3" fillId="2" borderId="2" xfId="3" applyFont="1" applyFill="1" applyBorder="1" applyAlignment="1" applyProtection="1">
      <alignment horizontal="left" vertical="center"/>
      <protection locked="0"/>
    </xf>
    <xf numFmtId="164" fontId="6" fillId="0" borderId="3" xfId="4" applyNumberFormat="1" applyFont="1" applyFill="1" applyBorder="1" applyAlignment="1">
      <alignment horizontal="right" vertical="center" indent="1"/>
    </xf>
    <xf numFmtId="37" fontId="6" fillId="2" borderId="2" xfId="3" applyFont="1" applyFill="1" applyBorder="1" applyAlignment="1" applyProtection="1">
      <alignment horizontal="left" vertical="center"/>
      <protection locked="0"/>
    </xf>
    <xf numFmtId="37" fontId="3" fillId="2" borderId="5" xfId="3" applyFont="1" applyFill="1" applyBorder="1" applyAlignment="1" applyProtection="1">
      <alignment horizontal="left" vertical="center"/>
      <protection locked="0"/>
    </xf>
    <xf numFmtId="164" fontId="3" fillId="2" borderId="6" xfId="4" applyNumberFormat="1" applyFont="1" applyFill="1" applyBorder="1" applyAlignment="1">
      <alignment horizontal="right" vertical="center" indent="1"/>
    </xf>
    <xf numFmtId="164" fontId="3" fillId="2" borderId="5" xfId="4" applyNumberFormat="1" applyFont="1" applyFill="1" applyBorder="1" applyAlignment="1">
      <alignment horizontal="right" vertical="center" indent="1"/>
    </xf>
    <xf numFmtId="164" fontId="6" fillId="0" borderId="3" xfId="4" applyNumberFormat="1" applyFont="1" applyFill="1" applyBorder="1" applyAlignment="1" applyProtection="1">
      <alignment horizontal="right" vertical="center" indent="1"/>
      <protection locked="0"/>
    </xf>
    <xf numFmtId="37" fontId="6" fillId="2" borderId="2" xfId="3" applyFont="1" applyFill="1" applyBorder="1" applyAlignment="1" applyProtection="1">
      <alignment horizontal="left"/>
      <protection locked="0"/>
    </xf>
    <xf numFmtId="37" fontId="3" fillId="2" borderId="1" xfId="3" applyFont="1" applyFill="1" applyBorder="1" applyAlignment="1" applyProtection="1">
      <alignment horizontal="left" vertical="center"/>
      <protection locked="0"/>
    </xf>
    <xf numFmtId="164" fontId="6" fillId="0" borderId="2" xfId="4" applyNumberFormat="1" applyFont="1" applyFill="1" applyBorder="1" applyAlignment="1" applyProtection="1">
      <alignment horizontal="right" vertical="center" indent="1"/>
      <protection locked="0"/>
    </xf>
    <xf numFmtId="164" fontId="3" fillId="0" borderId="5" xfId="4" applyNumberFormat="1" applyFont="1" applyFill="1" applyBorder="1" applyAlignment="1">
      <alignment horizontal="right" vertical="center" indent="1"/>
    </xf>
    <xf numFmtId="164" fontId="6" fillId="0" borderId="2" xfId="4" applyNumberFormat="1" applyFont="1" applyFill="1" applyBorder="1" applyAlignment="1">
      <alignment horizontal="right" vertical="center" indent="1"/>
    </xf>
    <xf numFmtId="164" fontId="3" fillId="0" borderId="2" xfId="4" applyNumberFormat="1" applyFont="1" applyFill="1" applyBorder="1" applyAlignment="1">
      <alignment horizontal="right" vertical="center" indent="1"/>
    </xf>
    <xf numFmtId="37" fontId="3" fillId="0" borderId="0" xfId="3" applyFont="1" applyFill="1" applyAlignment="1" applyProtection="1">
      <alignment horizontal="left"/>
      <protection locked="0"/>
    </xf>
    <xf numFmtId="37" fontId="3" fillId="0" borderId="0" xfId="3" applyFont="1" applyFill="1" applyAlignment="1">
      <alignment horizontal="left"/>
    </xf>
    <xf numFmtId="37" fontId="6" fillId="0" borderId="0" xfId="3" applyFont="1" applyFill="1" applyBorder="1"/>
    <xf numFmtId="0" fontId="0" fillId="2" borderId="0" xfId="0" applyFill="1"/>
    <xf numFmtId="0" fontId="0" fillId="2" borderId="0" xfId="0" applyFill="1" applyProtection="1">
      <protection locked="0"/>
    </xf>
    <xf numFmtId="0" fontId="0" fillId="0" borderId="0" xfId="0" applyProtection="1">
      <protection locked="0"/>
    </xf>
    <xf numFmtId="0" fontId="0" fillId="0" borderId="0" xfId="0" applyFill="1" applyProtection="1">
      <protection locked="0"/>
    </xf>
    <xf numFmtId="0" fontId="3" fillId="2" borderId="0" xfId="0" applyFont="1" applyFill="1" applyAlignment="1">
      <alignment horizontal="center"/>
    </xf>
    <xf numFmtId="37" fontId="3" fillId="2" borderId="11" xfId="3" applyFont="1" applyFill="1" applyBorder="1" applyAlignment="1">
      <alignment horizontal="center" wrapText="1"/>
    </xf>
    <xf numFmtId="37" fontId="3" fillId="2" borderId="1" xfId="3" applyFont="1" applyFill="1" applyBorder="1" applyAlignment="1">
      <alignment horizontal="center" wrapText="1"/>
    </xf>
    <xf numFmtId="37" fontId="3" fillId="3" borderId="1" xfId="3" applyFont="1" applyFill="1" applyBorder="1" applyAlignment="1">
      <alignment horizontal="center" wrapText="1"/>
    </xf>
    <xf numFmtId="37" fontId="3" fillId="2" borderId="5" xfId="3" applyFont="1" applyFill="1" applyBorder="1" applyAlignment="1" applyProtection="1">
      <alignment horizontal="center" wrapText="1"/>
      <protection locked="0"/>
    </xf>
    <xf numFmtId="37" fontId="3" fillId="2" borderId="12" xfId="3" applyFont="1" applyFill="1" applyBorder="1" applyAlignment="1" applyProtection="1">
      <alignment horizontal="center" wrapText="1"/>
      <protection locked="0"/>
    </xf>
    <xf numFmtId="37" fontId="3" fillId="2" borderId="2" xfId="3" applyFont="1" applyFill="1" applyBorder="1" applyAlignment="1" applyProtection="1">
      <alignment horizontal="center" wrapText="1"/>
      <protection locked="0"/>
    </xf>
    <xf numFmtId="164" fontId="3" fillId="2" borderId="1" xfId="4" applyNumberFormat="1" applyFont="1" applyFill="1" applyBorder="1" applyAlignment="1" applyProtection="1">
      <alignment horizontal="right" indent="1"/>
      <protection locked="0"/>
    </xf>
    <xf numFmtId="164" fontId="3" fillId="3" borderId="1" xfId="4" applyNumberFormat="1" applyFont="1" applyFill="1" applyBorder="1" applyAlignment="1" applyProtection="1">
      <alignment horizontal="right" indent="1"/>
    </xf>
    <xf numFmtId="164" fontId="3" fillId="2" borderId="1" xfId="4" applyNumberFormat="1" applyFont="1" applyFill="1" applyBorder="1" applyAlignment="1" applyProtection="1">
      <alignment horizontal="right" indent="1"/>
    </xf>
    <xf numFmtId="164" fontId="0" fillId="2" borderId="3" xfId="0" applyNumberFormat="1" applyFill="1" applyBorder="1" applyAlignment="1" applyProtection="1">
      <alignment horizontal="right" indent="1"/>
      <protection locked="0"/>
    </xf>
    <xf numFmtId="9" fontId="0" fillId="2" borderId="10" xfId="7" applyNumberFormat="1" applyFont="1" applyFill="1" applyBorder="1" applyProtection="1">
      <protection locked="0"/>
    </xf>
    <xf numFmtId="165" fontId="0" fillId="0" borderId="0" xfId="7" applyNumberFormat="1" applyFont="1" applyProtection="1">
      <protection locked="0"/>
    </xf>
    <xf numFmtId="164" fontId="3" fillId="2" borderId="4" xfId="3" applyNumberFormat="1" applyFont="1" applyFill="1" applyBorder="1" applyAlignment="1">
      <alignment horizontal="right" vertical="center" indent="1"/>
    </xf>
    <xf numFmtId="164" fontId="6" fillId="3" borderId="3" xfId="4" applyNumberFormat="1" applyFont="1" applyFill="1" applyBorder="1" applyAlignment="1">
      <alignment horizontal="right" vertical="center" indent="1"/>
    </xf>
    <xf numFmtId="164" fontId="6" fillId="2" borderId="3" xfId="4" applyNumberFormat="1" applyFont="1" applyFill="1" applyBorder="1" applyAlignment="1">
      <alignment horizontal="right" vertical="center" indent="1"/>
    </xf>
    <xf numFmtId="0" fontId="0" fillId="2" borderId="10" xfId="0" applyFill="1" applyBorder="1" applyProtection="1">
      <protection locked="0"/>
    </xf>
    <xf numFmtId="164" fontId="6" fillId="2" borderId="4" xfId="3" applyNumberFormat="1" applyFont="1" applyFill="1" applyBorder="1" applyAlignment="1" applyProtection="1">
      <alignment horizontal="right" indent="1"/>
      <protection locked="0"/>
    </xf>
    <xf numFmtId="164" fontId="0" fillId="2" borderId="2" xfId="0" applyNumberFormat="1" applyFill="1" applyBorder="1" applyAlignment="1" applyProtection="1">
      <alignment horizontal="right" indent="1"/>
      <protection locked="0"/>
    </xf>
    <xf numFmtId="9" fontId="0" fillId="2" borderId="13" xfId="7" applyNumberFormat="1" applyFont="1" applyFill="1" applyBorder="1" applyProtection="1">
      <protection locked="0"/>
    </xf>
    <xf numFmtId="0" fontId="0" fillId="0" borderId="0" xfId="0" applyFont="1" applyFill="1" applyProtection="1">
      <protection locked="0"/>
    </xf>
    <xf numFmtId="0" fontId="0" fillId="0" borderId="0" xfId="0" applyFont="1" applyProtection="1">
      <protection locked="0"/>
    </xf>
    <xf numFmtId="164" fontId="6" fillId="3" borderId="2" xfId="4" applyNumberFormat="1" applyFont="1" applyFill="1" applyBorder="1" applyAlignment="1" applyProtection="1">
      <alignment horizontal="right" vertical="center" indent="1"/>
      <protection locked="0"/>
    </xf>
    <xf numFmtId="164" fontId="6" fillId="2" borderId="2" xfId="4" applyNumberFormat="1" applyFont="1" applyFill="1" applyBorder="1" applyAlignment="1" applyProtection="1">
      <alignment horizontal="right" vertical="center" indent="1"/>
      <protection locked="0"/>
    </xf>
    <xf numFmtId="164" fontId="3" fillId="3" borderId="6" xfId="4" applyNumberFormat="1" applyFont="1" applyFill="1" applyBorder="1" applyAlignment="1">
      <alignment horizontal="right" vertical="center" indent="1"/>
    </xf>
    <xf numFmtId="164" fontId="3" fillId="0" borderId="6" xfId="4" applyNumberFormat="1" applyFont="1" applyFill="1" applyBorder="1" applyAlignment="1">
      <alignment horizontal="right" vertical="center" indent="1"/>
    </xf>
    <xf numFmtId="164" fontId="6" fillId="3" borderId="3" xfId="4" applyNumberFormat="1" applyFont="1" applyFill="1" applyBorder="1" applyAlignment="1" applyProtection="1">
      <alignment horizontal="right" vertical="center" indent="1"/>
      <protection locked="0"/>
    </xf>
    <xf numFmtId="164" fontId="6" fillId="2" borderId="3" xfId="4" applyNumberFormat="1" applyFont="1" applyFill="1" applyBorder="1" applyAlignment="1" applyProtection="1">
      <alignment horizontal="right" vertical="center" indent="1"/>
      <protection locked="0"/>
    </xf>
    <xf numFmtId="9" fontId="0" fillId="2" borderId="3" xfId="0" applyNumberFormat="1" applyFill="1" applyBorder="1" applyProtection="1">
      <protection locked="0"/>
    </xf>
    <xf numFmtId="9" fontId="0" fillId="2" borderId="2" xfId="7" applyNumberFormat="1" applyFont="1" applyFill="1" applyBorder="1" applyProtection="1">
      <protection locked="0"/>
    </xf>
    <xf numFmtId="164" fontId="3" fillId="3" borderId="5" xfId="4" applyNumberFormat="1" applyFont="1" applyFill="1" applyBorder="1" applyAlignment="1">
      <alignment horizontal="right" vertical="center" indent="1"/>
    </xf>
    <xf numFmtId="9" fontId="0" fillId="2" borderId="5" xfId="7" applyNumberFormat="1" applyFont="1" applyFill="1" applyBorder="1" applyProtection="1">
      <protection locked="0"/>
    </xf>
    <xf numFmtId="164" fontId="3" fillId="2" borderId="1" xfId="3" applyNumberFormat="1" applyFont="1" applyFill="1" applyBorder="1" applyAlignment="1" applyProtection="1">
      <alignment horizontal="right" vertical="center" indent="1"/>
      <protection locked="0"/>
    </xf>
    <xf numFmtId="164" fontId="3" fillId="3" borderId="1" xfId="3" applyNumberFormat="1" applyFont="1" applyFill="1" applyBorder="1" applyAlignment="1" applyProtection="1">
      <alignment horizontal="right" vertical="center" indent="1"/>
      <protection locked="0"/>
    </xf>
    <xf numFmtId="164" fontId="6" fillId="3" borderId="1" xfId="1" applyNumberFormat="1" applyFont="1" applyFill="1" applyBorder="1" applyAlignment="1" applyProtection="1">
      <alignment horizontal="right" vertical="center" indent="1"/>
      <protection locked="0"/>
    </xf>
    <xf numFmtId="164" fontId="6" fillId="0" borderId="1" xfId="1" applyNumberFormat="1" applyFont="1" applyFill="1" applyBorder="1" applyAlignment="1" applyProtection="1">
      <alignment horizontal="right" vertical="center" indent="1"/>
      <protection locked="0"/>
    </xf>
    <xf numFmtId="164" fontId="6" fillId="2" borderId="1" xfId="1" applyNumberFormat="1" applyFont="1" applyFill="1" applyBorder="1" applyAlignment="1" applyProtection="1">
      <alignment horizontal="right" vertical="center" indent="1"/>
      <protection locked="0"/>
    </xf>
    <xf numFmtId="164" fontId="0" fillId="2" borderId="1" xfId="0" applyNumberFormat="1" applyFill="1" applyBorder="1" applyAlignment="1" applyProtection="1">
      <alignment horizontal="right" indent="1"/>
      <protection locked="0"/>
    </xf>
    <xf numFmtId="9" fontId="0" fillId="2" borderId="1" xfId="7" applyNumberFormat="1" applyFont="1" applyFill="1" applyBorder="1" applyProtection="1">
      <protection locked="0"/>
    </xf>
    <xf numFmtId="164" fontId="3" fillId="2" borderId="2" xfId="3" applyNumberFormat="1" applyFont="1" applyFill="1" applyBorder="1" applyAlignment="1" applyProtection="1">
      <alignment horizontal="right" vertical="center" indent="1"/>
      <protection locked="0"/>
    </xf>
    <xf numFmtId="164" fontId="6" fillId="3" borderId="4" xfId="3" applyNumberFormat="1" applyFont="1" applyFill="1" applyBorder="1" applyAlignment="1" applyProtection="1">
      <alignment horizontal="right" indent="1"/>
      <protection locked="0"/>
    </xf>
    <xf numFmtId="164" fontId="0" fillId="2" borderId="5" xfId="0" applyNumberFormat="1" applyFill="1" applyBorder="1" applyAlignment="1" applyProtection="1">
      <alignment horizontal="right" indent="1"/>
      <protection locked="0"/>
    </xf>
    <xf numFmtId="164" fontId="6" fillId="2" borderId="1" xfId="4" quotePrefix="1" applyNumberFormat="1" applyFont="1" applyFill="1" applyBorder="1" applyAlignment="1" applyProtection="1">
      <alignment horizontal="right" vertical="center" indent="1"/>
    </xf>
    <xf numFmtId="164" fontId="6" fillId="3" borderId="1" xfId="4" quotePrefix="1" applyNumberFormat="1" applyFont="1" applyFill="1" applyBorder="1" applyAlignment="1" applyProtection="1">
      <alignment horizontal="right" vertical="center" indent="1"/>
    </xf>
    <xf numFmtId="164" fontId="6" fillId="0" borderId="1" xfId="4" quotePrefix="1" applyNumberFormat="1" applyFont="1" applyFill="1" applyBorder="1" applyAlignment="1" applyProtection="1">
      <alignment horizontal="right" vertical="center" indent="1"/>
    </xf>
    <xf numFmtId="164" fontId="3" fillId="2" borderId="2" xfId="3" applyNumberFormat="1" applyFont="1" applyFill="1" applyBorder="1" applyAlignment="1">
      <alignment horizontal="right" vertical="center" indent="1"/>
    </xf>
    <xf numFmtId="164" fontId="6" fillId="3" borderId="2" xfId="4" applyNumberFormat="1" applyFont="1" applyFill="1" applyBorder="1" applyAlignment="1">
      <alignment horizontal="right" vertical="center" indent="1"/>
    </xf>
    <xf numFmtId="164" fontId="6" fillId="2" borderId="2" xfId="4" applyNumberFormat="1" applyFont="1" applyFill="1" applyBorder="1" applyAlignment="1">
      <alignment horizontal="right" vertical="center" indent="1"/>
    </xf>
    <xf numFmtId="9" fontId="0" fillId="2" borderId="13" xfId="0" applyNumberFormat="1" applyFill="1" applyBorder="1" applyProtection="1">
      <protection locked="0"/>
    </xf>
    <xf numFmtId="164" fontId="6" fillId="2" borderId="2" xfId="1" applyNumberFormat="1" applyFont="1" applyFill="1" applyBorder="1" applyAlignment="1" applyProtection="1">
      <alignment horizontal="right" vertical="center" indent="1"/>
      <protection locked="0"/>
    </xf>
    <xf numFmtId="164" fontId="6" fillId="3" borderId="2" xfId="1" applyNumberFormat="1" applyFont="1" applyFill="1" applyBorder="1" applyAlignment="1" applyProtection="1">
      <alignment horizontal="right" vertical="center" indent="1"/>
      <protection locked="0"/>
    </xf>
    <xf numFmtId="164" fontId="6" fillId="0" borderId="2" xfId="1" applyNumberFormat="1" applyFont="1" applyFill="1" applyBorder="1" applyAlignment="1" applyProtection="1">
      <alignment horizontal="right" vertical="center" indent="1"/>
      <protection locked="0"/>
    </xf>
    <xf numFmtId="164" fontId="3" fillId="2" borderId="2" xfId="4" applyNumberFormat="1" applyFont="1" applyFill="1" applyBorder="1" applyAlignment="1">
      <alignment horizontal="right" vertical="center" indent="1"/>
    </xf>
    <xf numFmtId="164" fontId="3" fillId="3" borderId="2" xfId="4" applyNumberFormat="1" applyFont="1" applyFill="1" applyBorder="1" applyAlignment="1">
      <alignment horizontal="right" vertical="center" indent="1"/>
    </xf>
    <xf numFmtId="164" fontId="6" fillId="2" borderId="2" xfId="3" applyNumberFormat="1" applyFont="1" applyFill="1" applyBorder="1" applyAlignment="1">
      <alignment horizontal="right" vertical="center" indent="1"/>
    </xf>
    <xf numFmtId="164" fontId="3" fillId="2" borderId="1" xfId="1" applyNumberFormat="1" applyFont="1" applyFill="1" applyBorder="1" applyAlignment="1">
      <alignment horizontal="right" vertical="center" indent="1"/>
    </xf>
    <xf numFmtId="164" fontId="3" fillId="3" borderId="1" xfId="1" applyNumberFormat="1" applyFont="1" applyFill="1" applyBorder="1" applyAlignment="1">
      <alignment horizontal="right" vertical="center" indent="1"/>
    </xf>
    <xf numFmtId="164" fontId="3" fillId="0" borderId="1" xfId="1" applyNumberFormat="1" applyFont="1" applyFill="1" applyBorder="1" applyAlignment="1">
      <alignment horizontal="right" vertical="center" indent="1"/>
    </xf>
    <xf numFmtId="9" fontId="0" fillId="2" borderId="14" xfId="7" applyNumberFormat="1" applyFont="1" applyFill="1" applyBorder="1" applyProtection="1">
      <protection locked="0"/>
    </xf>
    <xf numFmtId="37" fontId="9" fillId="0" borderId="0" xfId="3" applyFont="1" applyFill="1" applyAlignment="1" applyProtection="1">
      <alignment vertical="top" wrapText="1"/>
      <protection locked="0"/>
    </xf>
    <xf numFmtId="0" fontId="0" fillId="2" borderId="13" xfId="0" applyFill="1" applyBorder="1" applyProtection="1">
      <protection locked="0"/>
    </xf>
    <xf numFmtId="9" fontId="0" fillId="2" borderId="2" xfId="0" applyNumberFormat="1" applyFill="1" applyBorder="1" applyProtection="1">
      <protection locked="0"/>
    </xf>
    <xf numFmtId="0" fontId="13" fillId="0" borderId="15" xfId="6" applyFont="1" applyFill="1" applyBorder="1" applyAlignment="1">
      <alignment horizontal="right"/>
    </xf>
    <xf numFmtId="1" fontId="13" fillId="0" borderId="16" xfId="6" applyNumberFormat="1" applyFont="1" applyFill="1" applyBorder="1" applyAlignment="1">
      <alignment horizontal="center"/>
    </xf>
    <xf numFmtId="1" fontId="13" fillId="0" borderId="17" xfId="6" applyNumberFormat="1" applyFont="1" applyFill="1" applyBorder="1" applyAlignment="1">
      <alignment horizontal="center"/>
    </xf>
    <xf numFmtId="10" fontId="9" fillId="0" borderId="1" xfId="6" applyNumberFormat="1" applyFont="1" applyFill="1" applyBorder="1" applyAlignment="1">
      <alignment horizontal="center"/>
    </xf>
    <xf numFmtId="10" fontId="9" fillId="0" borderId="19" xfId="6" applyNumberFormat="1" applyFont="1" applyFill="1" applyBorder="1" applyAlignment="1">
      <alignment horizontal="center"/>
    </xf>
    <xf numFmtId="10" fontId="9" fillId="0" borderId="21" xfId="6" applyNumberFormat="1" applyFont="1" applyFill="1" applyBorder="1" applyAlignment="1">
      <alignment horizontal="center"/>
    </xf>
    <xf numFmtId="10" fontId="9" fillId="0" borderId="22" xfId="6" applyNumberFormat="1" applyFont="1" applyFill="1" applyBorder="1" applyAlignment="1">
      <alignment horizontal="center"/>
    </xf>
    <xf numFmtId="0" fontId="13" fillId="0" borderId="20" xfId="6" quotePrefix="1" applyFont="1" applyFill="1" applyBorder="1" applyAlignment="1">
      <alignment horizontal="right"/>
    </xf>
    <xf numFmtId="0" fontId="9" fillId="0" borderId="18" xfId="6" applyFont="1" applyFill="1" applyBorder="1" applyAlignment="1">
      <alignment horizontal="right"/>
    </xf>
    <xf numFmtId="0" fontId="9" fillId="0" borderId="20" xfId="6" applyFont="1" applyFill="1" applyBorder="1" applyAlignment="1">
      <alignment horizontal="right"/>
    </xf>
    <xf numFmtId="10" fontId="13" fillId="0" borderId="21" xfId="6" applyNumberFormat="1" applyFont="1" applyFill="1" applyBorder="1" applyAlignment="1">
      <alignment horizontal="center"/>
    </xf>
    <xf numFmtId="0" fontId="2" fillId="0" borderId="0" xfId="0" applyFont="1"/>
    <xf numFmtId="10" fontId="13" fillId="0" borderId="22" xfId="6" applyNumberFormat="1" applyFont="1" applyFill="1" applyBorder="1" applyAlignment="1">
      <alignment horizontal="center"/>
    </xf>
    <xf numFmtId="9" fontId="0" fillId="0" borderId="0" xfId="8" applyFont="1" applyProtection="1">
      <protection locked="0"/>
    </xf>
    <xf numFmtId="164" fontId="0" fillId="0" borderId="0" xfId="0" applyNumberFormat="1" applyProtection="1">
      <protection locked="0"/>
    </xf>
    <xf numFmtId="0" fontId="9" fillId="0" borderId="0" xfId="0" quotePrefix="1" applyFont="1" applyFill="1" applyAlignment="1" applyProtection="1">
      <alignment horizontal="left" vertical="top" wrapText="1"/>
      <protection locked="0"/>
    </xf>
    <xf numFmtId="0" fontId="2" fillId="0"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10" fillId="0" borderId="0" xfId="6" applyFont="1" applyFill="1" applyAlignment="1">
      <alignment horizontal="left" vertical="top" wrapText="1"/>
    </xf>
    <xf numFmtId="0" fontId="9" fillId="0" borderId="0" xfId="6" applyFont="1" applyFill="1" applyAlignment="1">
      <alignment horizontal="left" vertical="top" wrapText="1"/>
    </xf>
    <xf numFmtId="0" fontId="8" fillId="0" borderId="0" xfId="2" applyFont="1" applyFill="1" applyAlignment="1" applyProtection="1">
      <alignment horizontal="left" vertical="top" wrapText="1"/>
      <protection locked="0"/>
    </xf>
    <xf numFmtId="0" fontId="3" fillId="2" borderId="0" xfId="2" applyFont="1" applyFill="1" applyAlignment="1" applyProtection="1">
      <alignment horizontal="center"/>
      <protection locked="0"/>
    </xf>
    <xf numFmtId="37" fontId="9" fillId="0" borderId="0" xfId="3" applyFont="1" applyFill="1" applyAlignment="1" applyProtection="1">
      <alignment vertical="top" wrapText="1"/>
      <protection locked="0"/>
    </xf>
    <xf numFmtId="0" fontId="10" fillId="0" borderId="0" xfId="6" applyFont="1" applyFill="1" applyAlignment="1">
      <alignment vertical="top" wrapText="1"/>
    </xf>
  </cellXfs>
  <cellStyles count="9">
    <cellStyle name="Comma" xfId="1" builtinId="3"/>
    <cellStyle name="Comma 2 2" xfId="4"/>
    <cellStyle name="Comma 8" xfId="5"/>
    <cellStyle name="Normal" xfId="0" builtinId="0"/>
    <cellStyle name="Normal 12" xfId="2"/>
    <cellStyle name="Normal 2 2" xfId="6"/>
    <cellStyle name="Normal_AIRPLAN.XLS" xfId="3"/>
    <cellStyle name="Percent" xfId="8"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c1-portal2.sharepoint.com/LEVY%20MAIN%20FILE/Levy%202020-2025/Levy%20Model/2020-2025%20Economic%20Model%201.7.2019%20-%20Legislation%20Templ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c1-portal2.sharepoint.com/LEVY%20MAIN%20FILE/Levy%202020-2025/Levy%20Model/Archive/2020-2025%20Economic%20Model%2011.2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Oper Fin Plan (2)"/>
    </sheetNames>
    <sheetDataSet>
      <sheetData sheetId="0">
        <row r="5">
          <cell r="H5">
            <v>0.01</v>
          </cell>
        </row>
      </sheetData>
      <sheetData sheetId="1">
        <row r="11">
          <cell r="H11">
            <v>0.01</v>
          </cell>
        </row>
        <row r="20">
          <cell r="H20">
            <v>0.1678</v>
          </cell>
        </row>
        <row r="25">
          <cell r="H25">
            <v>108399395.5512294</v>
          </cell>
          <cell r="I25">
            <v>113851320.80428381</v>
          </cell>
          <cell r="J25">
            <v>119296527.24558936</v>
          </cell>
          <cell r="K25">
            <v>124902834.5420229</v>
          </cell>
          <cell r="L25">
            <v>130701332.66398722</v>
          </cell>
          <cell r="M25">
            <v>136747243.4840486</v>
          </cell>
        </row>
      </sheetData>
      <sheetData sheetId="2">
        <row r="39">
          <cell r="B39">
            <v>7000000</v>
          </cell>
        </row>
      </sheetData>
      <sheetData sheetId="3"/>
      <sheetData sheetId="4">
        <row r="12">
          <cell r="L12">
            <v>0.39</v>
          </cell>
        </row>
      </sheetData>
      <sheetData sheetId="5">
        <row r="23">
          <cell r="E23">
            <v>0</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enny"/>
      <sheetName val="12.67 cents"/>
      <sheetName val="15 cents"/>
      <sheetName val="16.2 cents"/>
      <sheetName val="16.57 cents"/>
      <sheetName val="equity (1)"/>
      <sheetName val="16.38 cents"/>
      <sheetName val="equity (2)"/>
      <sheetName val="17 cents"/>
      <sheetName val="18.08 cents"/>
      <sheetName val="pie charts"/>
      <sheetName val="LCI"/>
      <sheetName val="FORECAST"/>
      <sheetName val="Oper Fin Plan"/>
      <sheetName val="Growth"/>
      <sheetName val="RTS"/>
      <sheetName val="19-20BUDG"/>
      <sheetName val="FORECAST (DEC-2017)"/>
    </sheetNames>
    <sheetDataSet>
      <sheetData sheetId="0">
        <row r="5">
          <cell r="H5">
            <v>0.01</v>
          </cell>
        </row>
        <row r="36">
          <cell r="L36">
            <v>2.9000000000000001E-2</v>
          </cell>
        </row>
      </sheetData>
      <sheetData sheetId="1">
        <row r="11">
          <cell r="H11">
            <v>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4"/>
  <sheetViews>
    <sheetView showGridLines="0" tabSelected="1" zoomScale="140" zoomScaleNormal="140" zoomScaleSheetLayoutView="106" workbookViewId="0">
      <selection activeCell="A36" sqref="A36:I36"/>
    </sheetView>
  </sheetViews>
  <sheetFormatPr defaultColWidth="9.140625" defaultRowHeight="15" outlineLevelCol="2" x14ac:dyDescent="0.25"/>
  <cols>
    <col min="1" max="1" width="38" customWidth="1"/>
    <col min="2" max="3" width="14.7109375" customWidth="1"/>
    <col min="4" max="5" width="14.7109375" hidden="1" customWidth="1" outlineLevel="2"/>
    <col min="6" max="6" width="16.7109375" bestFit="1" customWidth="1" outlineLevel="1" collapsed="1"/>
    <col min="7" max="7" width="16.7109375" bestFit="1" customWidth="1"/>
    <col min="8" max="9" width="16" bestFit="1" customWidth="1"/>
    <col min="10" max="10" width="2.28515625" customWidth="1"/>
    <col min="11" max="12" width="15.7109375" hidden="1" customWidth="1" outlineLevel="1"/>
    <col min="13" max="13" width="1.85546875" hidden="1" customWidth="1" outlineLevel="1"/>
    <col min="14" max="14" width="15.7109375" hidden="1" customWidth="1" outlineLevel="1"/>
    <col min="15" max="15" width="1.42578125" hidden="1" customWidth="1" outlineLevel="1"/>
    <col min="16" max="16" width="9.140625" collapsed="1"/>
    <col min="17" max="20" width="14.140625" customWidth="1"/>
  </cols>
  <sheetData>
    <row r="1" spans="1:20" s="23" customFormat="1" ht="15.75" x14ac:dyDescent="0.25">
      <c r="A1" s="110" t="s">
        <v>41</v>
      </c>
      <c r="B1" s="110"/>
      <c r="C1" s="110"/>
      <c r="D1" s="110"/>
      <c r="E1" s="110"/>
      <c r="F1" s="110"/>
      <c r="G1" s="110"/>
      <c r="H1" s="110"/>
      <c r="I1" s="110"/>
      <c r="J1" s="21"/>
      <c r="K1" s="22"/>
      <c r="L1" s="22"/>
      <c r="M1" s="22"/>
      <c r="N1" s="22"/>
      <c r="O1" s="22"/>
    </row>
    <row r="2" spans="1:20" s="23" customFormat="1" ht="15.75" x14ac:dyDescent="0.25">
      <c r="A2" s="110" t="s">
        <v>40</v>
      </c>
      <c r="B2" s="110"/>
      <c r="C2" s="110"/>
      <c r="D2" s="110"/>
      <c r="E2" s="110"/>
      <c r="F2" s="110"/>
      <c r="G2" s="110"/>
      <c r="H2" s="110"/>
      <c r="I2" s="110"/>
      <c r="J2" s="21"/>
      <c r="K2" s="103"/>
      <c r="L2" s="103"/>
      <c r="M2" s="103"/>
      <c r="N2" s="103"/>
      <c r="O2" s="103"/>
      <c r="P2" s="24"/>
      <c r="Q2" s="24"/>
      <c r="R2" s="24"/>
    </row>
    <row r="3" spans="1:20" s="23" customFormat="1" ht="7.5" customHeight="1" x14ac:dyDescent="0.25">
      <c r="A3" s="25"/>
      <c r="B3" s="25"/>
      <c r="C3" s="25"/>
      <c r="D3" s="25"/>
      <c r="E3" s="25"/>
      <c r="F3" s="25"/>
      <c r="G3" s="25"/>
      <c r="H3" s="25"/>
      <c r="I3" s="25"/>
      <c r="J3" s="21"/>
      <c r="K3" s="104" t="s">
        <v>26</v>
      </c>
      <c r="L3" s="105"/>
      <c r="M3" s="105"/>
      <c r="N3" s="105"/>
      <c r="O3" s="106"/>
      <c r="P3" s="24"/>
      <c r="Q3" s="24"/>
      <c r="R3" s="24"/>
    </row>
    <row r="4" spans="1:20" s="23" customFormat="1" ht="31.5" customHeight="1" x14ac:dyDescent="0.25">
      <c r="A4" s="1" t="s">
        <v>0</v>
      </c>
      <c r="B4" s="26" t="s">
        <v>27</v>
      </c>
      <c r="C4" s="27" t="s">
        <v>28</v>
      </c>
      <c r="D4" s="28" t="s">
        <v>29</v>
      </c>
      <c r="E4" s="28" t="s">
        <v>30</v>
      </c>
      <c r="F4" s="2" t="s">
        <v>31</v>
      </c>
      <c r="G4" s="27" t="s">
        <v>32</v>
      </c>
      <c r="H4" s="27" t="s">
        <v>33</v>
      </c>
      <c r="I4" s="27" t="s">
        <v>39</v>
      </c>
      <c r="J4" s="21"/>
      <c r="K4" s="29" t="s">
        <v>34</v>
      </c>
      <c r="L4" s="30" t="s">
        <v>35</v>
      </c>
      <c r="M4" s="22"/>
      <c r="N4" s="29" t="s">
        <v>36</v>
      </c>
      <c r="O4" s="31" t="s">
        <v>37</v>
      </c>
    </row>
    <row r="5" spans="1:20" s="23" customFormat="1" ht="15.75" x14ac:dyDescent="0.25">
      <c r="A5" s="3" t="s">
        <v>1</v>
      </c>
      <c r="B5" s="32">
        <v>0</v>
      </c>
      <c r="C5" s="32">
        <v>0</v>
      </c>
      <c r="D5" s="33">
        <f>B22</f>
        <v>0</v>
      </c>
      <c r="E5" s="33">
        <f>B22</f>
        <v>0</v>
      </c>
      <c r="F5" s="4">
        <f>B22</f>
        <v>0</v>
      </c>
      <c r="G5" s="34">
        <f>F22</f>
        <v>0</v>
      </c>
      <c r="H5" s="34">
        <f>G22</f>
        <v>0</v>
      </c>
      <c r="I5" s="34">
        <v>0</v>
      </c>
      <c r="J5" s="21"/>
      <c r="K5" s="35">
        <f>E5-D5</f>
        <v>0</v>
      </c>
      <c r="L5" s="36" t="str">
        <f>IFERROR(E5/D5,"")</f>
        <v/>
      </c>
      <c r="M5" s="22"/>
      <c r="N5" s="35">
        <f>F5-D5</f>
        <v>0</v>
      </c>
      <c r="O5" s="36" t="str">
        <f>IFERROR(F5/D5,"")</f>
        <v/>
      </c>
      <c r="P5" s="37"/>
    </row>
    <row r="6" spans="1:20" s="23" customFormat="1" ht="15.75" x14ac:dyDescent="0.25">
      <c r="A6" s="5" t="s">
        <v>2</v>
      </c>
      <c r="B6" s="38"/>
      <c r="C6" s="38"/>
      <c r="D6" s="39"/>
      <c r="E6" s="39"/>
      <c r="F6" s="6"/>
      <c r="G6" s="40"/>
      <c r="H6" s="40"/>
      <c r="I6" s="40"/>
      <c r="J6" s="21"/>
      <c r="K6" s="35"/>
      <c r="L6" s="41" t="str">
        <f t="shared" ref="L6:L29" si="0">IFERROR(E6/D6,"")</f>
        <v/>
      </c>
      <c r="M6" s="22"/>
      <c r="N6" s="35"/>
      <c r="O6" s="41" t="str">
        <f t="shared" ref="O6:O29" si="1">IFERROR(F6/D6,"")</f>
        <v/>
      </c>
    </row>
    <row r="7" spans="1:20" s="23" customFormat="1" ht="15.75" x14ac:dyDescent="0.25">
      <c r="A7" s="7" t="s">
        <v>38</v>
      </c>
      <c r="B7" s="42">
        <v>0</v>
      </c>
      <c r="C7" s="42">
        <v>0</v>
      </c>
      <c r="D7" s="47"/>
      <c r="E7" s="47"/>
      <c r="F7" s="14">
        <f>109000000</f>
        <v>109000000</v>
      </c>
      <c r="G7" s="14">
        <f>115000000+120000000</f>
        <v>235000000</v>
      </c>
      <c r="H7" s="48">
        <f>125000000+131000000</f>
        <v>256000000</v>
      </c>
      <c r="I7" s="48">
        <v>138000000</v>
      </c>
      <c r="J7" s="21"/>
      <c r="K7" s="43"/>
      <c r="L7" s="85"/>
      <c r="M7" s="22"/>
      <c r="N7" s="43"/>
      <c r="O7" s="85"/>
    </row>
    <row r="8" spans="1:20" s="23" customFormat="1" ht="15.75" x14ac:dyDescent="0.25">
      <c r="A8" s="12" t="s">
        <v>46</v>
      </c>
      <c r="B8" s="42">
        <v>0</v>
      </c>
      <c r="C8" s="42">
        <v>0</v>
      </c>
      <c r="D8" s="47"/>
      <c r="E8" s="47"/>
      <c r="F8" s="14">
        <v>-1000000</v>
      </c>
      <c r="G8" s="14">
        <f>-1000000-2000000</f>
        <v>-3000000</v>
      </c>
      <c r="H8" s="48">
        <f>-2000000-2000000</f>
        <v>-4000000</v>
      </c>
      <c r="I8" s="48">
        <f>-2000000</f>
        <v>-2000000</v>
      </c>
      <c r="J8" s="22"/>
      <c r="K8" s="43">
        <f>E8-D8</f>
        <v>0</v>
      </c>
      <c r="L8" s="44" t="str">
        <f>IFERROR(E8/D8,"")</f>
        <v/>
      </c>
      <c r="M8" s="22"/>
      <c r="N8" s="43">
        <f>F8-D8</f>
        <v>-1000000</v>
      </c>
      <c r="O8" s="44" t="str">
        <f t="shared" si="1"/>
        <v/>
      </c>
      <c r="P8" s="45"/>
      <c r="R8" s="46"/>
    </row>
    <row r="9" spans="1:20" s="23" customFormat="1" ht="15.75" x14ac:dyDescent="0.25">
      <c r="A9" s="8" t="s">
        <v>3</v>
      </c>
      <c r="B9" s="9">
        <f>SUM(B7:B8)</f>
        <v>0</v>
      </c>
      <c r="C9" s="9">
        <f t="shared" ref="C9:I9" si="2">SUM(C7:C8)</f>
        <v>0</v>
      </c>
      <c r="D9" s="49">
        <f t="shared" si="2"/>
        <v>0</v>
      </c>
      <c r="E9" s="49">
        <f t="shared" si="2"/>
        <v>0</v>
      </c>
      <c r="F9" s="50">
        <f t="shared" si="2"/>
        <v>108000000</v>
      </c>
      <c r="G9" s="50">
        <f t="shared" si="2"/>
        <v>232000000</v>
      </c>
      <c r="H9" s="50">
        <f t="shared" si="2"/>
        <v>252000000</v>
      </c>
      <c r="I9" s="15">
        <f t="shared" si="2"/>
        <v>136000000</v>
      </c>
      <c r="J9" s="21"/>
      <c r="K9" s="43">
        <f>E9-D9</f>
        <v>0</v>
      </c>
      <c r="L9" s="44" t="str">
        <f t="shared" ref="L9:L19" si="3">IFERROR(E9/D9,"")</f>
        <v/>
      </c>
      <c r="M9" s="22"/>
      <c r="N9" s="43">
        <f t="shared" ref="N9" si="4">F9-D9</f>
        <v>108000000</v>
      </c>
      <c r="O9" s="44" t="str">
        <f t="shared" si="1"/>
        <v/>
      </c>
      <c r="P9" s="45"/>
      <c r="R9" s="46"/>
    </row>
    <row r="10" spans="1:20" s="23" customFormat="1" ht="15.75" x14ac:dyDescent="0.25">
      <c r="A10" s="5" t="s">
        <v>4</v>
      </c>
      <c r="B10" s="42"/>
      <c r="C10" s="42"/>
      <c r="D10" s="51"/>
      <c r="E10" s="51"/>
      <c r="F10" s="11"/>
      <c r="G10" s="52"/>
      <c r="H10" s="52"/>
      <c r="I10" s="52"/>
      <c r="J10" s="22"/>
      <c r="K10" s="35"/>
      <c r="L10" s="53" t="str">
        <f t="shared" si="3"/>
        <v/>
      </c>
      <c r="M10" s="22"/>
      <c r="N10" s="35"/>
      <c r="O10" s="53" t="str">
        <f t="shared" si="1"/>
        <v/>
      </c>
      <c r="P10" s="45"/>
      <c r="R10" s="46"/>
    </row>
    <row r="11" spans="1:20" s="23" customFormat="1" ht="15.75" x14ac:dyDescent="0.25">
      <c r="A11" s="12" t="s">
        <v>13</v>
      </c>
      <c r="B11" s="42"/>
      <c r="C11" s="42"/>
      <c r="D11" s="65"/>
      <c r="E11" s="65"/>
      <c r="F11" s="14">
        <f>-3000000</f>
        <v>-3000000</v>
      </c>
      <c r="G11" s="14">
        <v>0</v>
      </c>
      <c r="H11" s="48">
        <v>0</v>
      </c>
      <c r="I11" s="48">
        <v>0</v>
      </c>
      <c r="J11" s="22"/>
      <c r="K11" s="43">
        <f>E11-D11</f>
        <v>0</v>
      </c>
      <c r="L11" s="54" t="str">
        <f>IFERROR(E11/D11,"")</f>
        <v/>
      </c>
      <c r="M11" s="22"/>
      <c r="N11" s="43">
        <f>F11-D11</f>
        <v>-3000000</v>
      </c>
      <c r="O11" s="54" t="str">
        <f>IFERROR(F11/D11,"")</f>
        <v/>
      </c>
    </row>
    <row r="12" spans="1:20" s="23" customFormat="1" ht="15.75" x14ac:dyDescent="0.25">
      <c r="A12" s="12" t="s">
        <v>9</v>
      </c>
      <c r="B12" s="42"/>
      <c r="C12" s="42"/>
      <c r="D12" s="47"/>
      <c r="E12" s="47"/>
      <c r="F12" s="14">
        <f>-2000000</f>
        <v>-2000000</v>
      </c>
      <c r="G12" s="14">
        <f>-2000000-2000000</f>
        <v>-4000000</v>
      </c>
      <c r="H12" s="14">
        <f>-2000000</f>
        <v>-2000000</v>
      </c>
      <c r="I12" s="48">
        <v>0</v>
      </c>
      <c r="J12" s="22"/>
      <c r="K12" s="43">
        <f>E12-D12</f>
        <v>0</v>
      </c>
      <c r="L12" s="54" t="str">
        <f>IFERROR(E12/D12,"")</f>
        <v/>
      </c>
      <c r="M12" s="22"/>
      <c r="N12" s="43">
        <f>F12-D12</f>
        <v>-2000000</v>
      </c>
      <c r="O12" s="54" t="str">
        <f>IFERROR(F12/D12,"")</f>
        <v/>
      </c>
    </row>
    <row r="13" spans="1:20" s="23" customFormat="1" ht="15.75" x14ac:dyDescent="0.25">
      <c r="A13" s="7" t="s">
        <v>5</v>
      </c>
      <c r="B13" s="42"/>
      <c r="C13" s="42"/>
      <c r="D13" s="47"/>
      <c r="E13" s="47"/>
      <c r="F13" s="14">
        <f>-41000000</f>
        <v>-41000000</v>
      </c>
      <c r="G13" s="14">
        <v>-89000000</v>
      </c>
      <c r="H13" s="14">
        <v>-99000000</v>
      </c>
      <c r="I13" s="14">
        <v>-54000000</v>
      </c>
      <c r="J13" s="22"/>
      <c r="K13" s="43"/>
      <c r="L13" s="86"/>
      <c r="M13" s="22"/>
      <c r="N13" s="43"/>
      <c r="O13" s="86"/>
      <c r="P13" s="45"/>
      <c r="Q13" s="100"/>
      <c r="R13" s="100"/>
      <c r="S13" s="100"/>
      <c r="T13" s="100"/>
    </row>
    <row r="14" spans="1:20" s="23" customFormat="1" ht="15.75" x14ac:dyDescent="0.25">
      <c r="A14" s="7" t="s">
        <v>6</v>
      </c>
      <c r="B14" s="42"/>
      <c r="C14" s="42"/>
      <c r="D14" s="47"/>
      <c r="E14" s="47"/>
      <c r="F14" s="14">
        <f>-48000000</f>
        <v>-48000000</v>
      </c>
      <c r="G14" s="14">
        <v>-108000000</v>
      </c>
      <c r="H14" s="14">
        <v>-118000000</v>
      </c>
      <c r="I14" s="14">
        <v>-64000000</v>
      </c>
      <c r="J14" s="22"/>
      <c r="K14" s="43"/>
      <c r="L14" s="86"/>
      <c r="M14" s="22"/>
      <c r="N14" s="43"/>
      <c r="O14" s="86"/>
      <c r="P14" s="45"/>
      <c r="Q14" s="100"/>
      <c r="R14" s="100"/>
      <c r="S14" s="100"/>
      <c r="T14" s="100"/>
    </row>
    <row r="15" spans="1:20" s="23" customFormat="1" ht="15.75" x14ac:dyDescent="0.25">
      <c r="A15" s="7" t="s">
        <v>7</v>
      </c>
      <c r="B15" s="42"/>
      <c r="C15" s="42"/>
      <c r="D15" s="47"/>
      <c r="E15" s="47"/>
      <c r="F15" s="14">
        <f>-9000000</f>
        <v>-9000000</v>
      </c>
      <c r="G15" s="14">
        <v>-19000000</v>
      </c>
      <c r="H15" s="14">
        <v>-21000000</v>
      </c>
      <c r="I15" s="14">
        <v>-11000000</v>
      </c>
      <c r="J15" s="22"/>
      <c r="K15" s="43"/>
      <c r="L15" s="86"/>
      <c r="M15" s="22"/>
      <c r="N15" s="43"/>
      <c r="O15" s="86"/>
      <c r="P15" s="45"/>
      <c r="Q15" s="100"/>
      <c r="R15" s="100"/>
      <c r="S15" s="100"/>
      <c r="T15" s="100"/>
    </row>
    <row r="16" spans="1:20" s="23" customFormat="1" ht="15.75" x14ac:dyDescent="0.25">
      <c r="A16" s="12" t="s">
        <v>8</v>
      </c>
      <c r="B16" s="42"/>
      <c r="C16" s="42"/>
      <c r="D16" s="47"/>
      <c r="E16" s="47"/>
      <c r="F16" s="14">
        <f>-5000000</f>
        <v>-5000000</v>
      </c>
      <c r="G16" s="14">
        <v>-12000000</v>
      </c>
      <c r="H16" s="14">
        <v>-12000000</v>
      </c>
      <c r="I16" s="14">
        <v>-7000000</v>
      </c>
      <c r="J16" s="22"/>
      <c r="K16" s="43"/>
      <c r="L16" s="86"/>
      <c r="M16" s="22"/>
      <c r="N16" s="43"/>
      <c r="O16" s="86"/>
      <c r="P16" s="45"/>
      <c r="Q16" s="100"/>
      <c r="R16" s="100"/>
      <c r="S16" s="100"/>
      <c r="T16" s="100"/>
    </row>
    <row r="17" spans="1:23" s="23" customFormat="1" ht="15.75" x14ac:dyDescent="0.25">
      <c r="A17" s="8" t="s">
        <v>10</v>
      </c>
      <c r="B17" s="10">
        <f>SUM(B12:B12)</f>
        <v>0</v>
      </c>
      <c r="C17" s="10">
        <f>SUM(C12:C12)</f>
        <v>0</v>
      </c>
      <c r="D17" s="55">
        <f>SUM(D12:D12)</f>
        <v>0</v>
      </c>
      <c r="E17" s="55">
        <f>SUM(E12:E12)</f>
        <v>0</v>
      </c>
      <c r="F17" s="15">
        <f>SUM(F11:F16)</f>
        <v>-108000000</v>
      </c>
      <c r="G17" s="15">
        <f t="shared" ref="G17:I17" si="5">SUM(G11:G16)</f>
        <v>-232000000</v>
      </c>
      <c r="H17" s="15">
        <f t="shared" si="5"/>
        <v>-252000000</v>
      </c>
      <c r="I17" s="15">
        <f t="shared" si="5"/>
        <v>-136000000</v>
      </c>
      <c r="J17" s="21"/>
      <c r="K17" s="43">
        <f>E17-D17</f>
        <v>0</v>
      </c>
      <c r="L17" s="56" t="str">
        <f t="shared" si="3"/>
        <v/>
      </c>
      <c r="M17" s="22"/>
      <c r="N17" s="43">
        <f>F17-D17</f>
        <v>-108000000</v>
      </c>
      <c r="O17" s="56" t="str">
        <f t="shared" si="1"/>
        <v/>
      </c>
      <c r="Q17" s="101"/>
      <c r="R17" s="101"/>
      <c r="S17" s="101"/>
      <c r="T17" s="101"/>
    </row>
    <row r="18" spans="1:23" s="23" customFormat="1" ht="18" x14ac:dyDescent="0.25">
      <c r="A18" s="13" t="s">
        <v>11</v>
      </c>
      <c r="B18" s="57"/>
      <c r="C18" s="57"/>
      <c r="D18" s="58"/>
      <c r="E18" s="59"/>
      <c r="F18" s="60"/>
      <c r="G18" s="61"/>
      <c r="H18" s="61"/>
      <c r="I18" s="61"/>
      <c r="J18" s="22"/>
      <c r="K18" s="62">
        <f>E18-D18</f>
        <v>0</v>
      </c>
      <c r="L18" s="63" t="str">
        <f t="shared" si="3"/>
        <v/>
      </c>
      <c r="M18" s="22"/>
      <c r="N18" s="62">
        <f>F18-D18</f>
        <v>0</v>
      </c>
      <c r="O18" s="63" t="str">
        <f t="shared" si="1"/>
        <v/>
      </c>
    </row>
    <row r="19" spans="1:23" s="23" customFormat="1" ht="15.75" x14ac:dyDescent="0.25">
      <c r="A19" s="5" t="s">
        <v>12</v>
      </c>
      <c r="B19" s="64"/>
      <c r="C19" s="64"/>
      <c r="D19" s="47"/>
      <c r="E19" s="47"/>
      <c r="F19" s="14"/>
      <c r="G19" s="48"/>
      <c r="H19" s="48"/>
      <c r="I19" s="48"/>
      <c r="J19" s="22"/>
      <c r="K19" s="35"/>
      <c r="L19" s="53" t="str">
        <f t="shared" si="3"/>
        <v/>
      </c>
      <c r="M19" s="22"/>
      <c r="N19" s="35"/>
      <c r="O19" s="53" t="str">
        <f t="shared" si="1"/>
        <v/>
      </c>
    </row>
    <row r="20" spans="1:23" s="23" customFormat="1" ht="15.75" x14ac:dyDescent="0.25">
      <c r="A20" s="5"/>
      <c r="B20" s="64"/>
      <c r="C20" s="64"/>
      <c r="D20" s="47"/>
      <c r="E20" s="47"/>
      <c r="F20" s="14"/>
      <c r="G20" s="48"/>
      <c r="H20" s="48"/>
      <c r="I20" s="48"/>
      <c r="J20" s="22"/>
      <c r="K20" s="43"/>
      <c r="L20" s="86"/>
      <c r="M20" s="22"/>
      <c r="N20" s="43"/>
      <c r="O20" s="86"/>
    </row>
    <row r="21" spans="1:23" s="23" customFormat="1" ht="15.75" x14ac:dyDescent="0.25">
      <c r="A21" s="5" t="s">
        <v>14</v>
      </c>
      <c r="B21" s="10">
        <f>SUM(B11:B11)</f>
        <v>0</v>
      </c>
      <c r="C21" s="10">
        <f>SUM(C11:C11)</f>
        <v>0</v>
      </c>
      <c r="D21" s="55">
        <f>SUM(D11:D11)</f>
        <v>0</v>
      </c>
      <c r="E21" s="55">
        <f>SUM(E11:E11)</f>
        <v>0</v>
      </c>
      <c r="F21" s="15">
        <f>0</f>
        <v>0</v>
      </c>
      <c r="G21" s="10">
        <f>SUM(G11:G11)</f>
        <v>0</v>
      </c>
      <c r="H21" s="10">
        <f>SUM(H11:H11)</f>
        <v>0</v>
      </c>
      <c r="I21" s="10">
        <f>SUM(I11:I11)</f>
        <v>0</v>
      </c>
      <c r="J21" s="21"/>
      <c r="K21" s="66">
        <f>E21-D21</f>
        <v>0</v>
      </c>
      <c r="L21" s="56" t="str">
        <f t="shared" si="0"/>
        <v/>
      </c>
      <c r="M21" s="22"/>
      <c r="N21" s="66">
        <f t="shared" ref="N21" si="6">F21-D21</f>
        <v>0</v>
      </c>
      <c r="O21" s="56" t="str">
        <f t="shared" si="1"/>
        <v/>
      </c>
    </row>
    <row r="22" spans="1:23" s="23" customFormat="1" ht="15.75" x14ac:dyDescent="0.25">
      <c r="A22" s="13" t="s">
        <v>15</v>
      </c>
      <c r="B22" s="67">
        <f t="shared" ref="B22:I22" si="7">B5+B9+B17+B18+B21</f>
        <v>0</v>
      </c>
      <c r="C22" s="67">
        <f t="shared" si="7"/>
        <v>0</v>
      </c>
      <c r="D22" s="68">
        <f t="shared" si="7"/>
        <v>0</v>
      </c>
      <c r="E22" s="68">
        <f t="shared" si="7"/>
        <v>0</v>
      </c>
      <c r="F22" s="69">
        <f t="shared" si="7"/>
        <v>0</v>
      </c>
      <c r="G22" s="67">
        <f t="shared" si="7"/>
        <v>0</v>
      </c>
      <c r="H22" s="67">
        <f t="shared" si="7"/>
        <v>0</v>
      </c>
      <c r="I22" s="67">
        <f t="shared" si="7"/>
        <v>0</v>
      </c>
      <c r="J22" s="21"/>
      <c r="K22" s="62">
        <f>E22-D22</f>
        <v>0</v>
      </c>
      <c r="L22" s="63" t="str">
        <f t="shared" si="0"/>
        <v/>
      </c>
      <c r="M22" s="22"/>
      <c r="N22" s="62">
        <f>F22-D22</f>
        <v>0</v>
      </c>
      <c r="O22" s="63" t="str">
        <f t="shared" si="1"/>
        <v/>
      </c>
    </row>
    <row r="23" spans="1:23" s="23" customFormat="1" ht="15.75" x14ac:dyDescent="0.25">
      <c r="A23" s="5" t="s">
        <v>16</v>
      </c>
      <c r="B23" s="70"/>
      <c r="C23" s="70"/>
      <c r="D23" s="71"/>
      <c r="E23" s="71"/>
      <c r="F23" s="16"/>
      <c r="G23" s="72"/>
      <c r="H23" s="72"/>
      <c r="I23" s="72"/>
      <c r="J23" s="21"/>
      <c r="K23" s="35"/>
      <c r="L23" s="73" t="str">
        <f t="shared" si="0"/>
        <v/>
      </c>
      <c r="M23" s="22"/>
      <c r="N23" s="35"/>
      <c r="O23" s="73" t="str">
        <f t="shared" si="1"/>
        <v/>
      </c>
    </row>
    <row r="24" spans="1:23" s="23" customFormat="1" ht="4.5" customHeight="1" x14ac:dyDescent="0.25">
      <c r="A24" s="12"/>
      <c r="B24" s="74"/>
      <c r="C24" s="74"/>
      <c r="D24" s="75"/>
      <c r="E24" s="75"/>
      <c r="F24" s="76"/>
      <c r="G24" s="74"/>
      <c r="H24" s="74"/>
      <c r="I24" s="74"/>
      <c r="J24" s="22"/>
      <c r="K24" s="43"/>
      <c r="L24" s="44"/>
      <c r="M24" s="22"/>
      <c r="N24" s="43"/>
      <c r="O24" s="44"/>
    </row>
    <row r="25" spans="1:23" s="23" customFormat="1" ht="15.75" x14ac:dyDescent="0.25">
      <c r="A25" s="5" t="s">
        <v>17</v>
      </c>
      <c r="B25" s="77">
        <f t="shared" ref="B25:I25" si="8">SUM(B24:B24)</f>
        <v>0</v>
      </c>
      <c r="C25" s="77">
        <f t="shared" si="8"/>
        <v>0</v>
      </c>
      <c r="D25" s="78">
        <f t="shared" si="8"/>
        <v>0</v>
      </c>
      <c r="E25" s="78">
        <f t="shared" si="8"/>
        <v>0</v>
      </c>
      <c r="F25" s="17">
        <f t="shared" si="8"/>
        <v>0</v>
      </c>
      <c r="G25" s="77">
        <f t="shared" si="8"/>
        <v>0</v>
      </c>
      <c r="H25" s="77">
        <f t="shared" si="8"/>
        <v>0</v>
      </c>
      <c r="I25" s="77">
        <f t="shared" si="8"/>
        <v>0</v>
      </c>
      <c r="J25" s="21"/>
      <c r="K25" s="43">
        <f>E25-D25</f>
        <v>0</v>
      </c>
      <c r="L25" s="44" t="str">
        <f t="shared" si="0"/>
        <v/>
      </c>
      <c r="M25" s="22"/>
      <c r="N25" s="43">
        <f t="shared" ref="N25" si="9">F25-D25</f>
        <v>0</v>
      </c>
      <c r="O25" s="44" t="str">
        <f t="shared" si="1"/>
        <v/>
      </c>
    </row>
    <row r="26" spans="1:23" s="23" customFormat="1" ht="5.25" customHeight="1" x14ac:dyDescent="0.25">
      <c r="A26" s="7"/>
      <c r="B26" s="79"/>
      <c r="C26" s="79"/>
      <c r="D26" s="78"/>
      <c r="E26" s="78"/>
      <c r="F26" s="17"/>
      <c r="G26" s="77"/>
      <c r="H26" s="77"/>
      <c r="I26" s="77"/>
      <c r="J26" s="21"/>
      <c r="K26" s="43"/>
      <c r="L26" s="73" t="str">
        <f t="shared" si="0"/>
        <v/>
      </c>
      <c r="M26" s="22"/>
      <c r="N26" s="43"/>
      <c r="O26" s="73" t="str">
        <f t="shared" si="1"/>
        <v/>
      </c>
    </row>
    <row r="27" spans="1:23" s="23" customFormat="1" ht="15.75" x14ac:dyDescent="0.25">
      <c r="A27" s="7" t="s">
        <v>18</v>
      </c>
      <c r="B27" s="72">
        <f t="shared" ref="B27:I27" si="10">ABS(IF(B22+B25&gt;0,0,B22+B25))</f>
        <v>0</v>
      </c>
      <c r="C27" s="72">
        <f t="shared" si="10"/>
        <v>0</v>
      </c>
      <c r="D27" s="71">
        <f t="shared" si="10"/>
        <v>0</v>
      </c>
      <c r="E27" s="71">
        <f t="shared" si="10"/>
        <v>0</v>
      </c>
      <c r="F27" s="16">
        <f t="shared" si="10"/>
        <v>0</v>
      </c>
      <c r="G27" s="72">
        <f t="shared" si="10"/>
        <v>0</v>
      </c>
      <c r="H27" s="72">
        <f t="shared" si="10"/>
        <v>0</v>
      </c>
      <c r="I27" s="72">
        <f t="shared" si="10"/>
        <v>0</v>
      </c>
      <c r="J27" s="21"/>
      <c r="K27" s="43">
        <f>E27-D27</f>
        <v>0</v>
      </c>
      <c r="L27" s="44" t="str">
        <f t="shared" si="0"/>
        <v/>
      </c>
      <c r="M27" s="22"/>
      <c r="N27" s="43">
        <f>F27-D27</f>
        <v>0</v>
      </c>
      <c r="O27" s="44" t="str">
        <f t="shared" si="1"/>
        <v/>
      </c>
    </row>
    <row r="28" spans="1:23" s="23" customFormat="1" ht="6.75" customHeight="1" x14ac:dyDescent="0.25">
      <c r="A28" s="7"/>
      <c r="B28" s="79"/>
      <c r="C28" s="79"/>
      <c r="D28" s="78"/>
      <c r="E28" s="78"/>
      <c r="F28" s="17"/>
      <c r="G28" s="77"/>
      <c r="H28" s="77"/>
      <c r="I28" s="77"/>
      <c r="J28" s="21"/>
      <c r="K28" s="43"/>
      <c r="L28" s="73" t="str">
        <f t="shared" si="0"/>
        <v/>
      </c>
      <c r="M28" s="22"/>
      <c r="N28" s="43"/>
      <c r="O28" s="73" t="str">
        <f t="shared" si="1"/>
        <v/>
      </c>
    </row>
    <row r="29" spans="1:23" s="23" customFormat="1" ht="15.75" x14ac:dyDescent="0.25">
      <c r="A29" s="13" t="s">
        <v>19</v>
      </c>
      <c r="B29" s="80">
        <f t="shared" ref="B29:I29" si="11">ROUND(B22+B25+B27,0)</f>
        <v>0</v>
      </c>
      <c r="C29" s="80">
        <f t="shared" si="11"/>
        <v>0</v>
      </c>
      <c r="D29" s="81">
        <f t="shared" si="11"/>
        <v>0</v>
      </c>
      <c r="E29" s="81">
        <f t="shared" si="11"/>
        <v>0</v>
      </c>
      <c r="F29" s="82">
        <f t="shared" si="11"/>
        <v>0</v>
      </c>
      <c r="G29" s="80">
        <f t="shared" si="11"/>
        <v>0</v>
      </c>
      <c r="H29" s="80">
        <f t="shared" si="11"/>
        <v>0</v>
      </c>
      <c r="I29" s="80">
        <f t="shared" si="11"/>
        <v>0</v>
      </c>
      <c r="J29" s="21"/>
      <c r="K29" s="62">
        <f>E29-D29</f>
        <v>0</v>
      </c>
      <c r="L29" s="83" t="str">
        <f t="shared" si="0"/>
        <v/>
      </c>
      <c r="M29" s="22"/>
      <c r="N29" s="62">
        <f>F29-D29</f>
        <v>0</v>
      </c>
      <c r="O29" s="83" t="str">
        <f t="shared" si="1"/>
        <v/>
      </c>
    </row>
    <row r="30" spans="1:23" s="23" customFormat="1" x14ac:dyDescent="0.25">
      <c r="A30"/>
      <c r="B30"/>
      <c r="C30"/>
      <c r="D30"/>
      <c r="E30"/>
      <c r="F30"/>
      <c r="G30"/>
      <c r="H30"/>
      <c r="I30"/>
      <c r="J30"/>
    </row>
    <row r="31" spans="1:23" ht="15.75" x14ac:dyDescent="0.25">
      <c r="A31" s="18" t="s">
        <v>20</v>
      </c>
      <c r="B31" s="19"/>
      <c r="C31" s="19"/>
      <c r="D31" s="20"/>
      <c r="E31" s="20"/>
      <c r="F31" s="20"/>
      <c r="G31" s="20"/>
      <c r="H31" s="20"/>
      <c r="I31" s="19"/>
      <c r="K31" s="23"/>
      <c r="L31" s="23"/>
      <c r="M31" s="23"/>
      <c r="N31" s="23"/>
      <c r="O31" s="23"/>
      <c r="P31" s="23"/>
      <c r="Q31" s="23"/>
      <c r="R31" s="23"/>
      <c r="S31" s="23"/>
      <c r="T31" s="23"/>
      <c r="U31" s="23"/>
      <c r="V31" s="23"/>
      <c r="W31" s="23"/>
    </row>
    <row r="32" spans="1:23" ht="63" customHeight="1" x14ac:dyDescent="0.25">
      <c r="A32" s="111" t="s">
        <v>45</v>
      </c>
      <c r="B32" s="111"/>
      <c r="C32" s="111"/>
      <c r="D32" s="111"/>
      <c r="E32" s="111"/>
      <c r="F32" s="111"/>
      <c r="G32" s="111"/>
      <c r="H32" s="111"/>
      <c r="I32" s="111"/>
      <c r="K32" s="23"/>
      <c r="L32" s="23"/>
      <c r="M32" s="23"/>
      <c r="N32" s="23"/>
      <c r="O32" s="23"/>
      <c r="P32" s="23"/>
      <c r="Q32" s="23"/>
      <c r="R32" s="23"/>
      <c r="S32" s="23"/>
      <c r="T32" s="23"/>
      <c r="U32" s="23"/>
      <c r="V32" s="23"/>
      <c r="W32" s="23"/>
    </row>
    <row r="33" spans="1:23" ht="17.25" customHeight="1" x14ac:dyDescent="0.25">
      <c r="A33" s="109" t="s">
        <v>21</v>
      </c>
      <c r="B33" s="109"/>
      <c r="C33" s="109"/>
      <c r="D33" s="109"/>
      <c r="E33" s="109"/>
      <c r="F33" s="109"/>
      <c r="G33" s="109"/>
      <c r="H33" s="84"/>
      <c r="I33" s="84"/>
      <c r="K33" s="23"/>
      <c r="L33" s="23"/>
      <c r="M33" s="23"/>
      <c r="N33" s="23"/>
      <c r="O33" s="23"/>
      <c r="P33" s="23"/>
      <c r="Q33" s="23"/>
      <c r="R33" s="23"/>
      <c r="S33" s="23"/>
      <c r="T33" s="23"/>
      <c r="U33" s="23"/>
      <c r="V33" s="23"/>
      <c r="W33" s="23"/>
    </row>
    <row r="34" spans="1:23" ht="48" customHeight="1" x14ac:dyDescent="0.25">
      <c r="A34" s="107" t="s">
        <v>47</v>
      </c>
      <c r="B34" s="108"/>
      <c r="C34" s="108"/>
      <c r="D34" s="108"/>
      <c r="E34" s="108"/>
      <c r="F34" s="108"/>
      <c r="G34" s="108"/>
      <c r="H34" s="108"/>
      <c r="I34" s="108"/>
      <c r="K34" s="23"/>
      <c r="L34" s="23"/>
      <c r="M34" s="23"/>
      <c r="N34" s="23"/>
      <c r="O34" s="23"/>
      <c r="P34" s="23"/>
      <c r="Q34" s="23"/>
      <c r="R34" s="23"/>
      <c r="S34" s="23"/>
      <c r="T34" s="23"/>
      <c r="U34" s="23"/>
      <c r="V34" s="23"/>
      <c r="W34" s="23"/>
    </row>
    <row r="35" spans="1:23" ht="30" customHeight="1" x14ac:dyDescent="0.25">
      <c r="A35" s="112" t="s">
        <v>48</v>
      </c>
      <c r="B35" s="112"/>
      <c r="C35" s="112"/>
      <c r="D35" s="112"/>
      <c r="E35" s="112"/>
      <c r="F35" s="112"/>
      <c r="G35" s="112"/>
      <c r="H35" s="112"/>
      <c r="I35" s="112"/>
      <c r="K35" s="23"/>
      <c r="L35" s="23"/>
      <c r="M35" s="23"/>
      <c r="N35" s="23"/>
      <c r="O35" s="23"/>
      <c r="P35" s="23"/>
      <c r="Q35" s="23"/>
      <c r="R35" s="23"/>
      <c r="S35" s="23"/>
      <c r="T35" s="23"/>
      <c r="U35" s="23"/>
      <c r="V35" s="23"/>
      <c r="W35" s="23"/>
    </row>
    <row r="36" spans="1:23" ht="17.25" customHeight="1" x14ac:dyDescent="0.25">
      <c r="A36" s="108" t="s">
        <v>55</v>
      </c>
      <c r="B36" s="108"/>
      <c r="C36" s="108"/>
      <c r="D36" s="108"/>
      <c r="E36" s="108"/>
      <c r="F36" s="108"/>
      <c r="G36" s="108"/>
      <c r="H36" s="108"/>
      <c r="I36" s="108"/>
      <c r="K36" s="23"/>
      <c r="L36" s="23"/>
      <c r="M36" s="23"/>
      <c r="N36" s="23"/>
      <c r="O36" s="23"/>
      <c r="P36" s="23"/>
      <c r="Q36" s="23"/>
      <c r="R36" s="23"/>
      <c r="S36" s="23"/>
      <c r="T36" s="23"/>
      <c r="U36" s="23"/>
      <c r="V36" s="23"/>
      <c r="W36" s="23"/>
    </row>
    <row r="37" spans="1:23" ht="30" customHeight="1" x14ac:dyDescent="0.25">
      <c r="A37" s="108" t="s">
        <v>57</v>
      </c>
      <c r="B37" s="108"/>
      <c r="C37" s="108"/>
      <c r="D37" s="108"/>
      <c r="E37" s="108"/>
      <c r="F37" s="108"/>
      <c r="G37" s="108"/>
      <c r="H37" s="108"/>
      <c r="I37" s="108"/>
      <c r="K37" s="23"/>
      <c r="L37" s="23"/>
      <c r="M37" s="23"/>
      <c r="N37" s="23"/>
      <c r="O37" s="23"/>
      <c r="P37" s="23"/>
      <c r="Q37" s="23"/>
      <c r="R37" s="23"/>
      <c r="S37" s="23"/>
      <c r="T37" s="23"/>
      <c r="U37" s="23"/>
      <c r="V37" s="23"/>
      <c r="W37" s="23"/>
    </row>
    <row r="38" spans="1:23" ht="16.5" customHeight="1" x14ac:dyDescent="0.25">
      <c r="A38" s="108" t="s">
        <v>56</v>
      </c>
      <c r="B38" s="108"/>
      <c r="C38" s="108"/>
      <c r="D38" s="108"/>
      <c r="E38" s="108"/>
      <c r="F38" s="108"/>
      <c r="G38" s="108"/>
      <c r="H38" s="108"/>
      <c r="I38" s="108"/>
      <c r="K38" s="23"/>
      <c r="L38" s="23"/>
      <c r="M38" s="23"/>
      <c r="N38" s="23"/>
      <c r="O38" s="23"/>
      <c r="P38" s="23"/>
      <c r="Q38" s="23"/>
      <c r="R38" s="23"/>
      <c r="S38" s="23"/>
      <c r="T38" s="23"/>
      <c r="U38" s="23"/>
      <c r="V38" s="23"/>
      <c r="W38" s="23"/>
    </row>
    <row r="39" spans="1:23" x14ac:dyDescent="0.25">
      <c r="A39" s="109" t="s">
        <v>22</v>
      </c>
      <c r="B39" s="109"/>
      <c r="C39" s="109"/>
      <c r="D39" s="109"/>
      <c r="E39" s="109"/>
      <c r="F39" s="109"/>
      <c r="G39" s="109"/>
      <c r="H39" s="109"/>
      <c r="I39" s="109"/>
    </row>
    <row r="40" spans="1:23" ht="29.25" customHeight="1" x14ac:dyDescent="0.25">
      <c r="A40" s="108" t="s">
        <v>58</v>
      </c>
      <c r="B40" s="108"/>
      <c r="C40" s="108"/>
      <c r="D40" s="108"/>
      <c r="E40" s="108"/>
      <c r="F40" s="108"/>
      <c r="G40" s="108"/>
      <c r="H40" s="108"/>
      <c r="I40" s="108"/>
    </row>
    <row r="41" spans="1:23" ht="15.75" customHeight="1" x14ac:dyDescent="0.25">
      <c r="A41" s="108" t="s">
        <v>23</v>
      </c>
      <c r="B41" s="108"/>
      <c r="C41" s="108"/>
      <c r="D41" s="108"/>
      <c r="E41" s="108"/>
      <c r="F41" s="108"/>
      <c r="G41" s="108"/>
      <c r="H41" s="108"/>
      <c r="I41" s="108"/>
    </row>
    <row r="42" spans="1:23" ht="30.75" customHeight="1" x14ac:dyDescent="0.25">
      <c r="A42" s="108" t="s">
        <v>54</v>
      </c>
      <c r="B42" s="108"/>
      <c r="C42" s="108"/>
      <c r="D42" s="108"/>
      <c r="E42" s="108"/>
      <c r="F42" s="108"/>
      <c r="G42" s="108"/>
      <c r="H42" s="108"/>
      <c r="I42" s="108"/>
    </row>
    <row r="43" spans="1:23" ht="31.5" customHeight="1" x14ac:dyDescent="0.25">
      <c r="A43" s="108" t="s">
        <v>53</v>
      </c>
      <c r="B43" s="108"/>
      <c r="C43" s="108"/>
      <c r="D43" s="108"/>
      <c r="E43" s="108"/>
      <c r="F43" s="108"/>
      <c r="G43" s="108"/>
      <c r="H43" s="108"/>
      <c r="I43" s="108"/>
    </row>
    <row r="44" spans="1:23" ht="32.25" customHeight="1" x14ac:dyDescent="0.25">
      <c r="A44" s="108" t="s">
        <v>51</v>
      </c>
      <c r="B44" s="108"/>
      <c r="C44" s="108"/>
      <c r="D44" s="108"/>
      <c r="E44" s="108"/>
      <c r="F44" s="108"/>
      <c r="G44" s="108"/>
      <c r="H44" s="108"/>
      <c r="I44" s="108"/>
    </row>
    <row r="45" spans="1:23" ht="32.25" customHeight="1" x14ac:dyDescent="0.25">
      <c r="A45" s="108" t="s">
        <v>49</v>
      </c>
      <c r="B45" s="108"/>
      <c r="C45" s="108"/>
      <c r="D45" s="108"/>
      <c r="E45" s="108"/>
      <c r="F45" s="108"/>
      <c r="G45" s="108"/>
      <c r="H45" s="108"/>
      <c r="I45" s="108"/>
    </row>
    <row r="46" spans="1:23" ht="31.5" customHeight="1" x14ac:dyDescent="0.25">
      <c r="A46" s="108" t="s">
        <v>50</v>
      </c>
      <c r="B46" s="108"/>
      <c r="C46" s="108"/>
      <c r="D46" s="108"/>
      <c r="E46" s="108"/>
      <c r="F46" s="108"/>
      <c r="G46" s="108"/>
      <c r="H46" s="108"/>
      <c r="I46" s="108"/>
    </row>
    <row r="47" spans="1:23" x14ac:dyDescent="0.25">
      <c r="A47" s="109" t="s">
        <v>24</v>
      </c>
      <c r="B47" s="109"/>
      <c r="C47" s="109"/>
      <c r="D47" s="109"/>
      <c r="E47" s="109"/>
      <c r="F47" s="109"/>
      <c r="G47" s="109"/>
      <c r="H47" s="109"/>
      <c r="I47" s="109"/>
    </row>
    <row r="48" spans="1:23" ht="15" customHeight="1" x14ac:dyDescent="0.25">
      <c r="A48" s="102" t="s">
        <v>25</v>
      </c>
      <c r="B48" s="102"/>
      <c r="C48" s="102"/>
      <c r="D48" s="102"/>
      <c r="E48" s="102"/>
      <c r="F48" s="102"/>
      <c r="G48" s="102"/>
      <c r="H48" s="102"/>
      <c r="I48" s="102"/>
    </row>
    <row r="49" spans="1:9" ht="15" customHeight="1" x14ac:dyDescent="0.25">
      <c r="A49" s="102" t="s">
        <v>52</v>
      </c>
      <c r="B49" s="102"/>
      <c r="C49" s="102"/>
      <c r="D49" s="102"/>
      <c r="E49" s="102"/>
      <c r="F49" s="102"/>
      <c r="G49" s="102"/>
      <c r="H49" s="102"/>
      <c r="I49" s="102"/>
    </row>
    <row r="50" spans="1:9" ht="15.75" thickBot="1" x14ac:dyDescent="0.3">
      <c r="A50" s="84"/>
      <c r="B50" s="84"/>
      <c r="C50" s="84"/>
      <c r="D50" s="84"/>
      <c r="E50" s="84"/>
      <c r="F50" s="84"/>
      <c r="G50" s="84"/>
      <c r="H50" s="84"/>
      <c r="I50" s="84"/>
    </row>
    <row r="51" spans="1:9" x14ac:dyDescent="0.25">
      <c r="A51" s="87"/>
      <c r="B51" s="88">
        <v>2020</v>
      </c>
      <c r="C51" s="88">
        <v>2021</v>
      </c>
      <c r="F51" s="88">
        <v>2022</v>
      </c>
      <c r="G51" s="88">
        <v>2023</v>
      </c>
      <c r="H51" s="88">
        <v>2024</v>
      </c>
      <c r="I51" s="89">
        <v>2025</v>
      </c>
    </row>
    <row r="52" spans="1:9" x14ac:dyDescent="0.25">
      <c r="A52" s="95" t="s">
        <v>42</v>
      </c>
      <c r="B52" s="90">
        <v>2.9100000000000001E-2</v>
      </c>
      <c r="C52" s="90">
        <v>2.63E-2</v>
      </c>
      <c r="F52" s="90">
        <v>2.5999999999999999E-2</v>
      </c>
      <c r="G52" s="90">
        <v>2.5600000000000001E-2</v>
      </c>
      <c r="H52" s="90">
        <v>2.7900000000000001E-2</v>
      </c>
      <c r="I52" s="91">
        <v>2.7400000000000001E-2</v>
      </c>
    </row>
    <row r="53" spans="1:9" ht="15.75" thickBot="1" x14ac:dyDescent="0.3">
      <c r="A53" s="96" t="s">
        <v>43</v>
      </c>
      <c r="B53" s="92">
        <v>0.01</v>
      </c>
      <c r="C53" s="92">
        <v>8.0000000000000002E-3</v>
      </c>
      <c r="F53" s="92">
        <v>8.0000000000000002E-3</v>
      </c>
      <c r="G53" s="92">
        <v>8.9999999999999993E-3</v>
      </c>
      <c r="H53" s="92">
        <v>8.9999999999999993E-3</v>
      </c>
      <c r="I53" s="93">
        <v>8.9999999999999993E-3</v>
      </c>
    </row>
    <row r="54" spans="1:9" ht="15.75" thickBot="1" x14ac:dyDescent="0.3">
      <c r="A54" s="94" t="s">
        <v>44</v>
      </c>
      <c r="B54" s="97">
        <f>B52+B53</f>
        <v>3.9100000000000003E-2</v>
      </c>
      <c r="C54" s="97">
        <f t="shared" ref="C54:I54" si="12">C52+C53</f>
        <v>3.4299999999999997E-2</v>
      </c>
      <c r="D54" s="98">
        <f t="shared" si="12"/>
        <v>0</v>
      </c>
      <c r="E54" s="98">
        <f t="shared" si="12"/>
        <v>0</v>
      </c>
      <c r="F54" s="97">
        <f t="shared" si="12"/>
        <v>3.4000000000000002E-2</v>
      </c>
      <c r="G54" s="97">
        <f t="shared" si="12"/>
        <v>3.4599999999999999E-2</v>
      </c>
      <c r="H54" s="97">
        <f t="shared" si="12"/>
        <v>3.6900000000000002E-2</v>
      </c>
      <c r="I54" s="99">
        <f t="shared" si="12"/>
        <v>3.6400000000000002E-2</v>
      </c>
    </row>
  </sheetData>
  <sheetProtection formatCells="0" formatColumns="0" formatRows="0" insertColumns="0" insertRows="0" deleteRows="0" pivotTables="0"/>
  <mergeCells count="22">
    <mergeCell ref="A1:I1"/>
    <mergeCell ref="A2:I2"/>
    <mergeCell ref="A32:I32"/>
    <mergeCell ref="A39:I39"/>
    <mergeCell ref="A43:I43"/>
    <mergeCell ref="A33:G33"/>
    <mergeCell ref="A35:I35"/>
    <mergeCell ref="A40:I40"/>
    <mergeCell ref="A49:I49"/>
    <mergeCell ref="K2:O2"/>
    <mergeCell ref="K3:O3"/>
    <mergeCell ref="A34:I34"/>
    <mergeCell ref="A38:I38"/>
    <mergeCell ref="A44:I44"/>
    <mergeCell ref="A45:I45"/>
    <mergeCell ref="A46:I46"/>
    <mergeCell ref="A42:I42"/>
    <mergeCell ref="A41:I41"/>
    <mergeCell ref="A48:I48"/>
    <mergeCell ref="A47:I47"/>
    <mergeCell ref="A36:I36"/>
    <mergeCell ref="A37:I37"/>
  </mergeCells>
  <pageMargins left="0.5" right="0.5" top="0.75" bottom="0.75" header="0.3" footer="0.3"/>
  <pageSetup scale="6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10" ma:contentTypeDescription="Create a new document." ma:contentTypeScope="" ma:versionID="d072b2e9ebd72659a69232e4c41e71fb">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0b4679a1d83971b789d905dc42e799db"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25E13B-2ED4-413D-B0B5-76D67DB77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0012D6-B0DF-4D61-BAC3-D0F2CD7960C5}">
  <ds:schemaRefs>
    <ds:schemaRef ds:uri="http://schemas.microsoft.com/office/2006/metadata/customXsn"/>
  </ds:schemaRefs>
</ds:datastoreItem>
</file>

<file path=customXml/itemProps3.xml><?xml version="1.0" encoding="utf-8"?>
<ds:datastoreItem xmlns:ds="http://schemas.openxmlformats.org/officeDocument/2006/customXml" ds:itemID="{787353A5-D969-4CF9-8947-7ED0E53ADCDF}">
  <ds:schemaRefs>
    <ds:schemaRef ds:uri="http://schemas.microsoft.com/sharepoint/v3/contenttype/forms"/>
  </ds:schemaRefs>
</ds:datastoreItem>
</file>

<file path=customXml/itemProps4.xml><?xml version="1.0" encoding="utf-8"?>
<ds:datastoreItem xmlns:ds="http://schemas.openxmlformats.org/officeDocument/2006/customXml" ds:itemID="{0DD35554-C61F-44FE-B654-02B8684CECA1}">
  <ds:schemaRefs>
    <ds:schemaRef ds:uri="http://purl.org/dc/elements/1.1/"/>
    <ds:schemaRef ds:uri="http://schemas.openxmlformats.org/package/2006/metadata/core-properties"/>
    <ds:schemaRef ds:uri="3cc1a9a2-a902-41c5-9f96-dbe94612198a"/>
    <ds:schemaRef ds:uri="http://purl.org/dc/terms/"/>
    <ds:schemaRef ds:uri="92810d9f-85a8-4947-9fd6-c4bbade4f97f"/>
    <ds:schemaRef ds:uri="80b6610e-d4b2-4961-bd4c-b5915d69639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Plan</vt:lpstr>
      <vt:lpstr>'Financial Plan'!Print_Area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 Jennifer</dc:creator>
  <cp:lastModifiedBy>Horner, Elka</cp:lastModifiedBy>
  <cp:lastPrinted>2019-02-14T17:10:44Z</cp:lastPrinted>
  <dcterms:created xsi:type="dcterms:W3CDTF">2019-01-09T17:34:25Z</dcterms:created>
  <dcterms:modified xsi:type="dcterms:W3CDTF">2019-02-19T20:31:40Z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0x010100A903F04971992E49B8948BCA1CE883FE</vt:lpwstr>
  </property>
</Properties>
</file>