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685" activeTab="0"/>
  </bookViews>
  <sheets>
    <sheet name="2019 Financial Plan Sewer Rate" sheetId="1" r:id="rId1"/>
  </sheets>
  <externalReferences>
    <externalReference r:id="rId4"/>
    <externalReference r:id="rId5"/>
  </externalReferences>
  <definedNames>
    <definedName name="___w1" hidden="1">{"cxtransfer",#N/A,FALSE,"ReorgRevisted"}</definedName>
    <definedName name="___w2" hidden="1">{"cxtransfer",#N/A,FALSE,"ReorgRevisted"}</definedName>
    <definedName name="__w1" hidden="1">{"cxtransfer",#N/A,FALSE,"ReorgRevisted"}</definedName>
    <definedName name="__w2" hidden="1">{"cxtransfer",#N/A,FALSE,"ReorgRevisted"}</definedName>
    <definedName name="_w1" hidden="1">{"cxtransfer",#N/A,FALSE,"ReorgRevisted"}</definedName>
    <definedName name="_w2" hidden="1">{"cxtransfer",#N/A,FALSE,"ReorgRevisted"}</definedName>
    <definedName name="a" hidden="1">{"cxtransfer",#N/A,FALSE,"ReorgRevisted"}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ltCIP">'[1]InputsSheet'!$B$27</definedName>
    <definedName name="AS2DocOpenMode" hidden="1">"AS2DocumentEdit"</definedName>
    <definedName name="AS2NamedRange" hidden="1">5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fda" hidden="1">{"NonWhole",#N/A,FALSE,"ReorgRevisted"}</definedName>
    <definedName name="Audited">'[1]InputsSheet'!$B$7</definedName>
    <definedName name="av" hidden="1">{"NonWhole",#N/A,FALSE,"ReorgRevisted"}</definedName>
    <definedName name="b" hidden="1">{"cxtransfer",#N/A,FALSE,"ReorgRevisted"}</definedName>
    <definedName name="BG_Del" hidden="1">15</definedName>
    <definedName name="BG_Ins" hidden="1">4</definedName>
    <definedName name="BG_Mod" hidden="1">6</definedName>
    <definedName name="BondIssue">'[1]InputsSheet'!$B$16</definedName>
    <definedName name="BondTerm">'[1]InputsSheet'!$B$11</definedName>
    <definedName name="bt" hidden="1">{"Dis",#N/A,FALSE,"ReorgRevisted"}</definedName>
    <definedName name="BTT" hidden="1">{"NonWhole",#N/A,FALSE,"ReorgRevisted"}</definedName>
    <definedName name="BudgetFinancialPlan" hidden="1">{"cxtransfer",#N/A,FALSE,"ReorgRevisted"}</definedName>
    <definedName name="BudgetFinPlan" hidden="1">{"cxtransfer",#N/A,FALSE,"ReorgRevisted"}</definedName>
    <definedName name="cc" hidden="1">{"NonWhole",#N/A,FALSE,"ReorgRevisted"}</definedName>
    <definedName name="child" hidden="1">{"NonWhole",#N/A,FALSE,"ReorgRevisted"}</definedName>
    <definedName name="CIPToggle">'[1]InputsSheet'!$B$26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riminal" hidden="1">{"NonWhole",#N/A,FALSE,"ReorgRevisted"}</definedName>
    <definedName name="CurrentYear">'[1]InputsSheet'!$B$6</definedName>
    <definedName name="cxs" hidden="1">{"Whole",#N/A,FALSE,"ReorgRevisted"}</definedName>
    <definedName name="d" hidden="1">{"NonWhole",#N/A,FALSE,"ReorgRevisted"}</definedName>
    <definedName name="ddd.ext" hidden="1">{"NonWhole",#N/A,FALSE,"ReorgRevisted"}</definedName>
    <definedName name="donya" hidden="1">{"Whole",#N/A,FALSE,"ReorgRevisted"}</definedName>
    <definedName name="DSCAll">'[1]InputsSheet'!$B$14</definedName>
    <definedName name="DSCParity">'[1]InputsSheet'!$B$15</definedName>
    <definedName name="e" hidden="1">{"Whole",#N/A,FALSE,"ReorgRevisted"}</definedName>
    <definedName name="efg" hidden="1">{"cxtransfer",#N/A,FALSE,"ReorgRevisted"}</definedName>
    <definedName name="FinPlan" hidden="1">{"Whole",#N/A,FALSE,"ReorgRevisted"}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r" hidden="1">{"NonWhole",#N/A,FALSE,"ReorgRevisted"}</definedName>
    <definedName name="FS" hidden="1">{"Dis",#N/A,FALSE,"ReorgRevisted"}</definedName>
    <definedName name="gg" hidden="1">{"Dis",#N/A,FALSE,"ReorgRevisted"}</definedName>
    <definedName name="HazWaste" hidden="1">{"cxtransfer",#N/A,FALSE,"ReorgRevisted"}</definedName>
    <definedName name="iii" hidden="1">{"Dis",#N/A,FALSE,"ReorgRevisted"}</definedName>
    <definedName name="inn" hidden="1">{"NonWhole",#N/A,FALSE,"ReorgRevisted"}</definedName>
    <definedName name="IssueCost">'[1]InputsSheet'!$B$17</definedName>
    <definedName name="k" hidden="1">{"NonWhole",#N/A,FALSE,"ReorgRevisted"}</definedName>
    <definedName name="kk" hidden="1">{"cxtransfer",#N/A,FALSE,"ReorgRevisted"}</definedName>
    <definedName name="LowCIP" localSheetId="0">#REF!</definedName>
    <definedName name="LowCIP">#REF!</definedName>
    <definedName name="mental" hidden="1">{"NonWhole",#N/A,FALSE,"ReorgRevisted"}</definedName>
    <definedName name="ob" hidden="1">{"cxtransfer",#N/A,FALSE,"ReorgRevisted"}</definedName>
    <definedName name="OperGrowth">'[1]InputsSheet'!$B$19</definedName>
    <definedName name="OperInflation">'[1]InputsSheet'!$B$18</definedName>
    <definedName name="p" hidden="1">{"Dis",#N/A,FALSE,"ReorgRevisted"}</definedName>
    <definedName name="_xlnm.Print_Area" localSheetId="0">'2019 Financial Plan Sewer Rate'!$A$1:$I$57</definedName>
    <definedName name="PWTFTerm" localSheetId="0">#REF!</definedName>
    <definedName name="PWTFTerm">#REF!</definedName>
    <definedName name="qqq" hidden="1">{"Dis",#N/A,FALSE,"ReorgRevisted"}</definedName>
    <definedName name="qqqqq" hidden="1">{"Dis",#N/A,FALSE,"ReorgRevisted"}</definedName>
    <definedName name="re" hidden="1">{"Dis",#N/A,FALSE,"ReorgRevisted"}</definedName>
    <definedName name="rename" hidden="1">{"NonWhole",#N/A,FALSE,"ReorgRevisted"}</definedName>
    <definedName name="rod" hidden="1">{"NonWhole",#N/A,FALSE,"ReorgRevisted"}</definedName>
    <definedName name="sad" hidden="1">{"NonWhole",#N/A,FALSE,"ReorgRevisted"}</definedName>
    <definedName name="sdd" hidden="1">{"NonWhole",#N/A,FALSE,"ReorgRevisted"}</definedName>
    <definedName name="sick.sick" hidden="1">{"Whole",#N/A,FALSE,"ReorgRevisted"}</definedName>
    <definedName name="sod" hidden="1">{"NonWhole",#N/A,FALSE,"ReorgRevisted"}</definedName>
    <definedName name="SRFRate">'[1]InputsSheet'!$B$12</definedName>
    <definedName name="SRFTerm">'[1]InputsSheet'!$B$10</definedName>
    <definedName name="SRFYear" localSheetId="0">#REF!</definedName>
    <definedName name="SRFYear">#REF!</definedName>
    <definedName name="StartYear">'[1]InputsSheet'!$B$8</definedName>
    <definedName name="steps" hidden="1">{"cxtransfer",#N/A,FALSE,"ReorgRevisted"}</definedName>
    <definedName name="TextRefCopyRangeCount" hidden="1">108</definedName>
    <definedName name="v" hidden="1">{"cxtransfer",#N/A,FALSE,"ReorgRevisted"}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rn.Aging._.and._.Trend._.Analysis." hidden="1">{#N/A,#N/A,FALSE,"Aging Summary";#N/A,#N/A,FALSE,"Ratio Analysis";#N/A,#N/A,FALSE,"Test 120 Day Accts";#N/A,#N/A,FALSE,"Tickmarks"}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" hidden="1">{"Dis",#N/A,FALSE,"ReorgRevisted"}</definedName>
    <definedName name="wsn.cx" hidden="1">{"cxtransfer",#N/A,FALSE,"ReorgRevisted"}</definedName>
    <definedName name="x" hidden="1">{"cxtransfer",#N/A,FALSE,"ReorgRevisted"}</definedName>
    <definedName name="xls" hidden="1">{"cxtransfer",#N/A,FALSE,"ReorgRevisted"}</definedName>
    <definedName name="XREF_COLUMN_3" localSheetId="0" hidden="1">#REF!</definedName>
    <definedName name="XREF_COLUMN_3" hidden="1">#REF!</definedName>
    <definedName name="XRefColumnsCount" hidden="1">3</definedName>
    <definedName name="XRefCopy3" localSheetId="0" hidden="1">#REF!</definedName>
    <definedName name="XRefCopy3" hidden="1">#REF!</definedName>
    <definedName name="XRefCopy4" localSheetId="0" hidden="1">#REF!</definedName>
    <definedName name="XRefCopy4" hidden="1">#REF!</definedName>
    <definedName name="XRefCopyRangeCount" hidden="1">4</definedName>
    <definedName name="XRefPasteRangeCount" hidden="1">3</definedName>
    <definedName name="xxx" hidden="1">{"Dis",#N/A,FALSE,"ReorgRevisted"}</definedName>
    <definedName name="y" hidden="1">{"cxtransfer",#N/A,FALSE,"ReorgRevisted"}</definedName>
    <definedName name="yes" hidden="1">{"Dis",#N/A,FALSE,"ReorgRevisted"}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Kaplan, Dan</author>
  </authors>
  <commentList>
    <comment ref="B49" authorId="0">
      <text>
        <r>
          <rPr>
            <b/>
            <sz val="9"/>
            <rFont val="Tahoma"/>
            <family val="2"/>
          </rPr>
          <t>Kaplan, Dan:</t>
        </r>
        <r>
          <rPr>
            <sz val="9"/>
            <rFont val="Tahoma"/>
            <family val="2"/>
          </rPr>
          <t xml:space="preserve">
Reconcile adjusted transfer with Rate Model ending balance see comment in G93 </t>
        </r>
      </text>
    </comment>
  </commentList>
</comments>
</file>

<file path=xl/sharedStrings.xml><?xml version="1.0" encoding="utf-8"?>
<sst xmlns="http://schemas.openxmlformats.org/spreadsheetml/2006/main" count="53" uniqueCount="47">
  <si>
    <t xml:space="preserve">   </t>
  </si>
  <si>
    <t>Unaudited</t>
  </si>
  <si>
    <t>Forecast</t>
  </si>
  <si>
    <t>CUSTOMER EQUIVALENTS (RCEs)</t>
  </si>
  <si>
    <t>MONTHLY RATE</t>
  </si>
  <si>
    <t>% Increase</t>
  </si>
  <si>
    <t>BEGINNING OPERATING FUND</t>
  </si>
  <si>
    <t>OPERATING REVENUE:</t>
  </si>
  <si>
    <t xml:space="preserve">  Customer Charges</t>
  </si>
  <si>
    <t xml:space="preserve">  Capacity Charge</t>
  </si>
  <si>
    <t xml:space="preserve">  Other Income</t>
  </si>
  <si>
    <t xml:space="preserve">  Investment Income</t>
  </si>
  <si>
    <t xml:space="preserve">  Rate Stabilization</t>
  </si>
  <si>
    <t xml:space="preserve">  TOTAL OPERATING REVENUES</t>
  </si>
  <si>
    <t>OPERATING EXPENSE</t>
  </si>
  <si>
    <t>DEBT SERVICE PARITY DEBT (incl WIFIA)</t>
  </si>
  <si>
    <t>DEBT SERVICE PARITY LIEN OBLIGATIONS</t>
  </si>
  <si>
    <t>SUBORDINATE DEBT SERVICE</t>
  </si>
  <si>
    <t>DEBT SERVICE COVERAGE PARITY DEBT</t>
  </si>
  <si>
    <t>DEBT SERVICE COVERAGE TOTAL PAYMENTS</t>
  </si>
  <si>
    <t>AMORTIZATION OF VARIABLE RATE DEBT</t>
  </si>
  <si>
    <t>LIQUIDITY RESERVE CONTRIBUTION</t>
  </si>
  <si>
    <t>TRANSFERS TO CAPITAL</t>
  </si>
  <si>
    <t xml:space="preserve">RATE STABILIZATION RESERVE </t>
  </si>
  <si>
    <t>OPERATING LIQUIDITY RESERVE BALANCE</t>
  </si>
  <si>
    <t>OPERATING  FUND ENDING BALANCE</t>
  </si>
  <si>
    <t>CONSTRUCTION FUND</t>
  </si>
  <si>
    <t>BEGINNING FUND BALANCE</t>
  </si>
  <si>
    <t>REVENUES:</t>
  </si>
  <si>
    <t xml:space="preserve">  Parity Bonds</t>
  </si>
  <si>
    <t xml:space="preserve">  Variable Debt Bonds (new money only)</t>
  </si>
  <si>
    <t xml:space="preserve">  Interim Debt</t>
  </si>
  <si>
    <t xml:space="preserve">  SRF Loans  &amp; WIFIA Parity Debt, 2020</t>
  </si>
  <si>
    <t xml:space="preserve">  Other (Brightwater, 2018-2020)</t>
  </si>
  <si>
    <t xml:space="preserve">  Transfers From Operating Fund</t>
  </si>
  <si>
    <t xml:space="preserve">  TOTAL REVENUES</t>
  </si>
  <si>
    <t>CAPITAL EXPENDITURES</t>
  </si>
  <si>
    <t>DEBT ISSUANCE COSTS</t>
  </si>
  <si>
    <t>BOND RESERVE TRANSACTIONS</t>
  </si>
  <si>
    <t>ADJUSTMENTS</t>
  </si>
  <si>
    <t>ENDING FUND BALANCE</t>
  </si>
  <si>
    <t>CONSTRUCTION FUND RESERVES</t>
  </si>
  <si>
    <t>Parity Reserve Account</t>
  </si>
  <si>
    <t>SRF Reserve Account</t>
  </si>
  <si>
    <t xml:space="preserve">  Asset Management &amp; Brightwater Settlement</t>
  </si>
  <si>
    <t>TOTAL FUND RESERVES</t>
  </si>
  <si>
    <t>CONSTRUCTION FUND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</si>
</sst>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"/>
    <numFmt numFmtId="166" formatCode="&quot;$&quot;#,##0.00;\-&quot;$&quot;#,##0.00"/>
    <numFmt numFmtId="167" formatCode="_(&quot;$&quot;* #,##0_);_(&quot;$&quot;* \(#,##0\);_(&quot;$&quot;* &quot;-&quot;??_);_(@_)"/>
    <numFmt numFmtId="168" formatCode="_(* #,##0_);_(* \(#,##0\);_(* &quot;-&quot;??_);_(@_)"/>
    <numFmt numFmtId="169" formatCode="#,##0;\(#,##0\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wrapText="1"/>
    </xf>
    <xf numFmtId="165" fontId="3" fillId="0" borderId="1" xfId="0" applyNumberFormat="1" applyFont="1" applyFill="1" applyBorder="1" applyAlignment="1" applyProtection="1">
      <alignment horizontal="center"/>
      <protection/>
    </xf>
    <xf numFmtId="165" fontId="3" fillId="0" borderId="2" xfId="0" applyNumberFormat="1" applyFont="1" applyFill="1" applyBorder="1" applyAlignment="1" applyProtection="1">
      <alignment horizontal="center"/>
      <protection/>
    </xf>
    <xf numFmtId="165" fontId="3" fillId="0" borderId="3" xfId="0" applyNumberFormat="1" applyFont="1" applyFill="1" applyBorder="1" applyAlignment="1" applyProtection="1">
      <alignment horizontal="center"/>
      <protection/>
    </xf>
    <xf numFmtId="165" fontId="3" fillId="0" borderId="4" xfId="0" applyNumberFormat="1" applyFont="1" applyFill="1" applyBorder="1" applyAlignment="1" applyProtection="1">
      <alignment horizontal="center"/>
      <protection/>
    </xf>
    <xf numFmtId="166" fontId="3" fillId="0" borderId="5" xfId="21" applyNumberFormat="1" applyFont="1" applyBorder="1" applyAlignment="1" applyProtection="1">
      <alignment horizontal="left"/>
      <protection/>
    </xf>
    <xf numFmtId="39" fontId="3" fillId="0" borderId="6" xfId="0" applyNumberFormat="1" applyFont="1" applyFill="1" applyBorder="1" applyProtection="1">
      <protection/>
    </xf>
    <xf numFmtId="166" fontId="3" fillId="0" borderId="7" xfId="21" applyNumberFormat="1" applyFont="1" applyBorder="1" applyAlignment="1" applyProtection="1">
      <alignment horizontal="left"/>
      <protection/>
    </xf>
    <xf numFmtId="7" fontId="3" fillId="0" borderId="3" xfId="0" applyNumberFormat="1" applyFont="1" applyBorder="1" applyProtection="1">
      <protection/>
    </xf>
    <xf numFmtId="44" fontId="3" fillId="0" borderId="3" xfId="16" applyFont="1" applyFill="1" applyBorder="1" applyAlignment="1" applyProtection="1">
      <alignment horizontal="left" indent="1"/>
      <protection/>
    </xf>
    <xf numFmtId="44" fontId="3" fillId="0" borderId="6" xfId="16" applyFont="1" applyFill="1" applyBorder="1" applyAlignment="1" applyProtection="1">
      <alignment horizontal="left" indent="1"/>
      <protection/>
    </xf>
    <xf numFmtId="37" fontId="3" fillId="0" borderId="7" xfId="0" applyNumberFormat="1" applyFont="1" applyBorder="1" applyAlignment="1" applyProtection="1">
      <alignment horizontal="left" indent="1"/>
      <protection/>
    </xf>
    <xf numFmtId="10" fontId="3" fillId="0" borderId="1" xfId="20" applyNumberFormat="1" applyFont="1" applyBorder="1"/>
    <xf numFmtId="164" fontId="3" fillId="0" borderId="2" xfId="20" applyNumberFormat="1" applyFont="1" applyBorder="1"/>
    <xf numFmtId="167" fontId="3" fillId="0" borderId="0" xfId="16" applyNumberFormat="1" applyFont="1" applyBorder="1" applyProtection="1">
      <protection/>
    </xf>
    <xf numFmtId="167" fontId="3" fillId="0" borderId="6" xfId="16" applyNumberFormat="1" applyFont="1" applyBorder="1" applyProtection="1">
      <protection/>
    </xf>
    <xf numFmtId="37" fontId="3" fillId="0" borderId="7" xfId="0" applyNumberFormat="1" applyFont="1" applyBorder="1" applyAlignment="1" applyProtection="1">
      <alignment horizontal="left"/>
      <protection/>
    </xf>
    <xf numFmtId="39" fontId="3" fillId="0" borderId="0" xfId="0" applyNumberFormat="1" applyFont="1" applyFill="1" applyBorder="1" applyProtection="1">
      <protection/>
    </xf>
    <xf numFmtId="168" fontId="3" fillId="0" borderId="0" xfId="18" applyNumberFormat="1" applyFont="1" applyFill="1" applyBorder="1" applyProtection="1">
      <protection/>
    </xf>
    <xf numFmtId="168" fontId="3" fillId="0" borderId="6" xfId="18" applyNumberFormat="1" applyFont="1" applyFill="1" applyBorder="1" applyProtection="1">
      <protection/>
    </xf>
    <xf numFmtId="168" fontId="3" fillId="0" borderId="0" xfId="22" applyNumberFormat="1" applyFont="1" applyBorder="1" applyProtection="1">
      <protection/>
    </xf>
    <xf numFmtId="168" fontId="3" fillId="0" borderId="0" xfId="22" applyNumberFormat="1" applyFont="1" applyFill="1" applyBorder="1" applyProtection="1">
      <protection/>
    </xf>
    <xf numFmtId="168" fontId="3" fillId="0" borderId="8" xfId="22" applyNumberFormat="1" applyFont="1" applyBorder="1" applyProtection="1">
      <protection/>
    </xf>
    <xf numFmtId="168" fontId="3" fillId="0" borderId="8" xfId="18" applyNumberFormat="1" applyFont="1" applyFill="1" applyBorder="1" applyProtection="1">
      <protection/>
    </xf>
    <xf numFmtId="168" fontId="3" fillId="0" borderId="9" xfId="18" applyNumberFormat="1" applyFont="1" applyFill="1" applyBorder="1" applyProtection="1">
      <protection/>
    </xf>
    <xf numFmtId="37" fontId="3" fillId="0" borderId="7" xfId="0" applyNumberFormat="1" applyFont="1" applyBorder="1"/>
    <xf numFmtId="168" fontId="3" fillId="0" borderId="6" xfId="22" applyNumberFormat="1" applyFont="1" applyFill="1" applyBorder="1" applyProtection="1">
      <protection/>
    </xf>
    <xf numFmtId="169" fontId="3" fillId="0" borderId="7" xfId="0" applyNumberFormat="1" applyFont="1" applyFill="1" applyBorder="1" applyAlignment="1" applyProtection="1">
      <alignment horizontal="left"/>
      <protection/>
    </xf>
    <xf numFmtId="169" fontId="3" fillId="0" borderId="7" xfId="0" applyNumberFormat="1" applyFont="1" applyBorder="1" applyAlignment="1" applyProtection="1">
      <alignment horizontal="left"/>
      <protection/>
    </xf>
    <xf numFmtId="168" fontId="3" fillId="0" borderId="6" xfId="22" applyNumberFormat="1" applyFont="1" applyBorder="1" applyProtection="1">
      <protection/>
    </xf>
    <xf numFmtId="37" fontId="3" fillId="0" borderId="0" xfId="0" applyNumberFormat="1" applyFont="1" applyFill="1" applyBorder="1" applyProtection="1">
      <protection/>
    </xf>
    <xf numFmtId="37" fontId="3" fillId="0" borderId="6" xfId="0" applyNumberFormat="1" applyFont="1" applyFill="1" applyBorder="1" applyProtection="1">
      <protection/>
    </xf>
    <xf numFmtId="39" fontId="3" fillId="0" borderId="7" xfId="0" applyNumberFormat="1" applyFont="1" applyBorder="1" applyAlignment="1" applyProtection="1">
      <alignment horizontal="left"/>
      <protection/>
    </xf>
    <xf numFmtId="43" fontId="3" fillId="0" borderId="0" xfId="18" applyFont="1" applyBorder="1" applyProtection="1">
      <protection/>
    </xf>
    <xf numFmtId="43" fontId="3" fillId="0" borderId="0" xfId="18" applyFont="1" applyFill="1" applyBorder="1" applyProtection="1">
      <protection/>
    </xf>
    <xf numFmtId="43" fontId="3" fillId="0" borderId="6" xfId="18" applyFont="1" applyFill="1" applyBorder="1" applyProtection="1">
      <protection/>
    </xf>
    <xf numFmtId="43" fontId="3" fillId="0" borderId="0" xfId="18" applyNumberFormat="1" applyFont="1" applyBorder="1" applyProtection="1">
      <protection/>
    </xf>
    <xf numFmtId="37" fontId="3" fillId="0" borderId="0" xfId="22" applyNumberFormat="1" applyFont="1" applyBorder="1" applyProtection="1">
      <protection/>
    </xf>
    <xf numFmtId="37" fontId="3" fillId="0" borderId="6" xfId="22" applyNumberFormat="1" applyFont="1" applyBorder="1" applyProtection="1">
      <protection/>
    </xf>
    <xf numFmtId="37" fontId="3" fillId="0" borderId="8" xfId="0" applyNumberFormat="1" applyFont="1" applyFill="1" applyBorder="1" applyProtection="1">
      <protection/>
    </xf>
    <xf numFmtId="37" fontId="3" fillId="0" borderId="9" xfId="0" applyNumberFormat="1" applyFont="1" applyFill="1" applyBorder="1" applyProtection="1">
      <protection/>
    </xf>
    <xf numFmtId="169" fontId="3" fillId="0" borderId="10" xfId="0" applyNumberFormat="1" applyFont="1" applyBorder="1"/>
    <xf numFmtId="167" fontId="3" fillId="0" borderId="3" xfId="16" applyNumberFormat="1" applyFont="1" applyFill="1" applyBorder="1" applyProtection="1">
      <protection/>
    </xf>
    <xf numFmtId="167" fontId="3" fillId="0" borderId="11" xfId="16" applyNumberFormat="1" applyFont="1" applyFill="1" applyBorder="1" applyAlignment="1" applyProtection="1">
      <alignment horizontal="left" indent="1"/>
      <protection/>
    </xf>
    <xf numFmtId="167" fontId="3" fillId="0" borderId="12" xfId="16" applyNumberFormat="1" applyFont="1" applyFill="1" applyBorder="1" applyAlignment="1" applyProtection="1">
      <alignment horizontal="left" indent="1"/>
      <protection/>
    </xf>
    <xf numFmtId="169" fontId="4" fillId="0" borderId="13" xfId="0" applyNumberFormat="1" applyFont="1" applyBorder="1" applyAlignment="1" applyProtection="1">
      <alignment horizontal="left"/>
      <protection/>
    </xf>
    <xf numFmtId="37" fontId="3" fillId="0" borderId="14" xfId="0" applyNumberFormat="1" applyFont="1" applyFill="1" applyBorder="1" applyProtection="1">
      <protection/>
    </xf>
    <xf numFmtId="37" fontId="3" fillId="0" borderId="15" xfId="0" applyNumberFormat="1" applyFont="1" applyFill="1" applyBorder="1" applyProtection="1">
      <protection/>
    </xf>
    <xf numFmtId="167" fontId="3" fillId="0" borderId="1" xfId="16" applyNumberFormat="1" applyFont="1" applyBorder="1" applyProtection="1">
      <protection/>
    </xf>
    <xf numFmtId="167" fontId="3" fillId="0" borderId="1" xfId="16" applyNumberFormat="1" applyFont="1" applyFill="1" applyBorder="1" applyProtection="1">
      <protection/>
    </xf>
    <xf numFmtId="167" fontId="3" fillId="0" borderId="6" xfId="16" applyNumberFormat="1" applyFont="1" applyFill="1" applyBorder="1" applyProtection="1">
      <protection/>
    </xf>
    <xf numFmtId="168" fontId="4" fillId="0" borderId="0" xfId="18" applyNumberFormat="1" applyFont="1" applyFill="1" applyBorder="1" applyProtection="1">
      <protection/>
    </xf>
    <xf numFmtId="37" fontId="3" fillId="0" borderId="8" xfId="0" applyNumberFormat="1" applyFont="1" applyBorder="1" applyProtection="1">
      <protection/>
    </xf>
    <xf numFmtId="37" fontId="3" fillId="0" borderId="0" xfId="0" applyNumberFormat="1" applyFont="1" applyBorder="1" applyProtection="1">
      <protection/>
    </xf>
    <xf numFmtId="10" fontId="3" fillId="0" borderId="0" xfId="20" applyNumberFormat="1" applyFont="1" applyFill="1" applyBorder="1"/>
    <xf numFmtId="168" fontId="3" fillId="0" borderId="0" xfId="18" applyNumberFormat="1" applyFont="1" applyFill="1" applyBorder="1"/>
    <xf numFmtId="169" fontId="3" fillId="0" borderId="10" xfId="0" applyNumberFormat="1" applyFont="1" applyBorder="1" applyAlignment="1" applyProtection="1">
      <alignment horizontal="left"/>
      <protection/>
    </xf>
    <xf numFmtId="167" fontId="3" fillId="0" borderId="3" xfId="16" applyNumberFormat="1" applyFont="1" applyFill="1" applyBorder="1" applyAlignment="1" applyProtection="1">
      <alignment horizontal="left" indent="1"/>
      <protection/>
    </xf>
    <xf numFmtId="167" fontId="3" fillId="0" borderId="4" xfId="16" applyNumberFormat="1" applyFont="1" applyFill="1" applyBorder="1" applyAlignment="1" applyProtection="1">
      <alignment horizontal="left" indent="1"/>
      <protection/>
    </xf>
    <xf numFmtId="168" fontId="0" fillId="0" borderId="0" xfId="18" applyNumberFormat="1" applyFont="1"/>
    <xf numFmtId="164" fontId="0" fillId="0" borderId="0" xfId="15" applyNumberFormat="1" applyFont="1"/>
    <xf numFmtId="165" fontId="3" fillId="0" borderId="16" xfId="0" applyNumberFormat="1" applyFont="1" applyFill="1" applyBorder="1" applyAlignment="1" applyProtection="1">
      <alignment horizontal="center"/>
      <protection/>
    </xf>
    <xf numFmtId="165" fontId="3" fillId="0" borderId="17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 2" xfId="20"/>
    <cellStyle name="Currency 2" xfId="21"/>
    <cellStyle name="Comm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apitalFinanceGroup\Sewer%20Rates\2019%20Rate\IssuePaper\WTDSRM2019ExecProposal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1-portal2.sharepoint.com\BARNES\Bond%20Issue%202012A\Documents%20and%20Settings\forrisw\Local%20Settings\Temporary%20Internet%20Files\OLK6\Long%20Term%20Debt%20and%20Other%20Liabilitie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InputsSheet"/>
      <sheetName val="Bonds"/>
      <sheetName val="Loans"/>
      <sheetName val="RateModel"/>
      <sheetName val="6YearPlan"/>
      <sheetName val="Dashboard"/>
      <sheetName val="AttachmentA"/>
      <sheetName val="AttachmentAlt"/>
      <sheetName val="Tests"/>
      <sheetName val="CommonExports"/>
      <sheetName val="FinPlanLong"/>
      <sheetName val="FinPlan6Yr"/>
      <sheetName val="6YearPlanAltFormat"/>
      <sheetName val="BudgetFinPlanMar2017"/>
      <sheetName val="Financial Plan Format 2017-18"/>
      <sheetName val="6YearPlanBienniums"/>
    </sheetNames>
    <sheetDataSet>
      <sheetData sheetId="0"/>
      <sheetData sheetId="1">
        <row r="6">
          <cell r="B6">
            <v>2017</v>
          </cell>
        </row>
        <row r="7">
          <cell r="B7" t="str">
            <v>Yes</v>
          </cell>
        </row>
        <row r="8">
          <cell r="B8">
            <v>2021</v>
          </cell>
        </row>
        <row r="10">
          <cell r="B10">
            <v>20</v>
          </cell>
        </row>
        <row r="11">
          <cell r="B11">
            <v>30</v>
          </cell>
        </row>
        <row r="12">
          <cell r="B12">
            <v>0.02</v>
          </cell>
        </row>
        <row r="14">
          <cell r="B14">
            <v>1.3700000047683716</v>
          </cell>
        </row>
        <row r="15">
          <cell r="B15">
            <v>1.25</v>
          </cell>
        </row>
        <row r="16">
          <cell r="B16" t="str">
            <v>2017Rev</v>
          </cell>
        </row>
        <row r="17">
          <cell r="B17">
            <v>0.02</v>
          </cell>
        </row>
        <row r="18">
          <cell r="B18">
            <v>0.03</v>
          </cell>
        </row>
        <row r="19">
          <cell r="B19">
            <v>0.01</v>
          </cell>
        </row>
        <row r="26">
          <cell r="B26">
            <v>0</v>
          </cell>
        </row>
        <row r="27">
          <cell r="B27">
            <v>2</v>
          </cell>
        </row>
      </sheetData>
      <sheetData sheetId="2">
        <row r="120">
          <cell r="J120">
            <v>920</v>
          </cell>
          <cell r="K120">
            <v>1685.2905253640893</v>
          </cell>
          <cell r="L120">
            <v>1778.9162137337498</v>
          </cell>
          <cell r="M120">
            <v>1874.6276892753726</v>
          </cell>
          <cell r="N120">
            <v>1972.5375844962427</v>
          </cell>
          <cell r="O120">
            <v>11177.76461405904</v>
          </cell>
          <cell r="P120">
            <v>12295.433903218229</v>
          </cell>
          <cell r="Q120">
            <v>12960.677333992013</v>
          </cell>
        </row>
      </sheetData>
      <sheetData sheetId="3"/>
      <sheetData sheetId="4">
        <row r="7">
          <cell r="J7">
            <v>44.22</v>
          </cell>
          <cell r="K7">
            <v>44.22</v>
          </cell>
          <cell r="L7">
            <v>45.33</v>
          </cell>
          <cell r="M7">
            <v>45.33359909057617</v>
          </cell>
          <cell r="N7">
            <v>47.37266540527344</v>
          </cell>
          <cell r="O7">
            <v>47.374900817871094</v>
          </cell>
          <cell r="P7">
            <v>48.45070266723633</v>
          </cell>
          <cell r="Q7">
            <v>49.557762145996094</v>
          </cell>
        </row>
        <row r="13">
          <cell r="J13">
            <v>757.243</v>
          </cell>
          <cell r="K13">
            <v>761.786458</v>
          </cell>
          <cell r="L13">
            <v>765.976283519</v>
          </cell>
          <cell r="M13">
            <v>770.7253364768178</v>
          </cell>
          <cell r="N13">
            <v>775.503833562974</v>
          </cell>
          <cell r="O13">
            <v>780.3119573310645</v>
          </cell>
          <cell r="P13">
            <v>785.149891466517</v>
          </cell>
          <cell r="Q13">
            <v>790.0178207936094</v>
          </cell>
        </row>
        <row r="19">
          <cell r="J19">
            <v>-10000</v>
          </cell>
          <cell r="K19">
            <v>0</v>
          </cell>
          <cell r="L19">
            <v>-7811</v>
          </cell>
          <cell r="M19">
            <v>-2929.750000000029</v>
          </cell>
          <cell r="N19">
            <v>6285.425003062846</v>
          </cell>
          <cell r="O19">
            <v>13025.515071835747</v>
          </cell>
          <cell r="P19">
            <v>11469.543742302427</v>
          </cell>
          <cell r="Q19">
            <v>10141.419123756932</v>
          </cell>
        </row>
        <row r="20">
          <cell r="J20">
            <v>150490.7625</v>
          </cell>
          <cell r="K20">
            <v>150490.7625</v>
          </cell>
          <cell r="L20">
            <v>142679.7625</v>
          </cell>
          <cell r="M20">
            <v>139750.01249999998</v>
          </cell>
          <cell r="N20">
            <v>146035.43750306283</v>
          </cell>
          <cell r="O20">
            <v>159060.95257489858</v>
          </cell>
          <cell r="P20">
            <v>170530.496317201</v>
          </cell>
          <cell r="Q20">
            <v>180671.91544095794</v>
          </cell>
        </row>
        <row r="24">
          <cell r="J24">
            <v>11612.4</v>
          </cell>
          <cell r="K24">
            <v>12872.8</v>
          </cell>
          <cell r="L24">
            <v>13484.9</v>
          </cell>
          <cell r="M24">
            <v>13666.1</v>
          </cell>
          <cell r="N24">
            <v>13358.1</v>
          </cell>
          <cell r="O24">
            <v>12898.820560000002</v>
          </cell>
          <cell r="P24">
            <v>12898.820560000002</v>
          </cell>
          <cell r="Q24">
            <v>12137.379580000004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-14400</v>
          </cell>
          <cell r="P27">
            <v>-19850</v>
          </cell>
          <cell r="Q27">
            <v>0</v>
          </cell>
        </row>
        <row r="28">
          <cell r="J28">
            <v>46250</v>
          </cell>
          <cell r="K28">
            <v>46250</v>
          </cell>
          <cell r="L28">
            <v>46250</v>
          </cell>
          <cell r="M28">
            <v>46250</v>
          </cell>
          <cell r="N28">
            <v>46250</v>
          </cell>
          <cell r="O28">
            <v>31850</v>
          </cell>
          <cell r="P28">
            <v>12000</v>
          </cell>
          <cell r="Q28">
            <v>12000</v>
          </cell>
        </row>
        <row r="32">
          <cell r="J32">
            <v>159939</v>
          </cell>
          <cell r="K32">
            <v>140660</v>
          </cell>
          <cell r="L32">
            <v>28584</v>
          </cell>
          <cell r="M32">
            <v>15000</v>
          </cell>
          <cell r="N32">
            <v>15000</v>
          </cell>
          <cell r="O32">
            <v>15000</v>
          </cell>
          <cell r="P32">
            <v>15000</v>
          </cell>
          <cell r="Q32">
            <v>15000</v>
          </cell>
        </row>
        <row r="35">
          <cell r="J35">
            <v>1173.1000000000004</v>
          </cell>
          <cell r="K35">
            <v>1156.7999999999993</v>
          </cell>
          <cell r="L35">
            <v>588</v>
          </cell>
          <cell r="M35">
            <v>450</v>
          </cell>
          <cell r="N35">
            <v>680</v>
          </cell>
          <cell r="O35">
            <v>884</v>
          </cell>
          <cell r="P35">
            <v>928.2000000000007</v>
          </cell>
          <cell r="Q35">
            <v>1254.6100000000006</v>
          </cell>
        </row>
        <row r="36">
          <cell r="J36">
            <v>14805.2</v>
          </cell>
          <cell r="K36">
            <v>15962</v>
          </cell>
          <cell r="L36">
            <v>16550</v>
          </cell>
          <cell r="M36">
            <v>17000</v>
          </cell>
          <cell r="N36">
            <v>17680</v>
          </cell>
          <cell r="O36">
            <v>18564</v>
          </cell>
          <cell r="P36">
            <v>19492.2</v>
          </cell>
          <cell r="Q36">
            <v>20746.81</v>
          </cell>
        </row>
        <row r="41">
          <cell r="J41">
            <v>401650</v>
          </cell>
          <cell r="K41">
            <v>404234.36607312004</v>
          </cell>
          <cell r="L41">
            <v>416660.4591829953</v>
          </cell>
          <cell r="M41">
            <v>419277.04095347377</v>
          </cell>
          <cell r="N41">
            <v>440852.20353462757</v>
          </cell>
          <cell r="O41">
            <v>443606.4190266965</v>
          </cell>
          <cell r="P41">
            <v>456492.7672878851</v>
          </cell>
          <cell r="Q41">
            <v>469818.18304785434</v>
          </cell>
        </row>
        <row r="42">
          <cell r="J42">
            <v>82630</v>
          </cell>
          <cell r="K42">
            <v>75622.552</v>
          </cell>
          <cell r="L42">
            <v>81203.7223981415</v>
          </cell>
          <cell r="M42">
            <v>87186.59914196511</v>
          </cell>
          <cell r="N42">
            <v>93512.9106735463</v>
          </cell>
          <cell r="O42">
            <v>100265.59675267308</v>
          </cell>
          <cell r="P42">
            <v>104868.31908642381</v>
          </cell>
          <cell r="Q42">
            <v>109614.39091529376</v>
          </cell>
        </row>
        <row r="43">
          <cell r="J43">
            <v>17014</v>
          </cell>
          <cell r="K43">
            <v>13956.831</v>
          </cell>
          <cell r="L43">
            <v>14380.68</v>
          </cell>
          <cell r="M43">
            <v>14818.710000000001</v>
          </cell>
          <cell r="N43">
            <v>15270.1</v>
          </cell>
          <cell r="O43">
            <v>14595.1</v>
          </cell>
          <cell r="P43">
            <v>15032.953000000001</v>
          </cell>
          <cell r="Q43">
            <v>15483.941590000002</v>
          </cell>
        </row>
        <row r="51">
          <cell r="J51">
            <v>148052</v>
          </cell>
          <cell r="K51">
            <v>159620</v>
          </cell>
          <cell r="L51">
            <v>165500</v>
          </cell>
          <cell r="M51">
            <v>170000</v>
          </cell>
          <cell r="N51">
            <v>176800</v>
          </cell>
          <cell r="O51">
            <v>185640</v>
          </cell>
          <cell r="P51">
            <v>194922</v>
          </cell>
          <cell r="Q51">
            <v>207468.1</v>
          </cell>
        </row>
        <row r="58">
          <cell r="J58">
            <v>26471</v>
          </cell>
          <cell r="K58">
            <v>28190</v>
          </cell>
          <cell r="L58">
            <v>0</v>
          </cell>
          <cell r="M58">
            <v>134500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60">
          <cell r="J60">
            <v>50000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J61">
            <v>500</v>
          </cell>
          <cell r="K61">
            <v>19779</v>
          </cell>
          <cell r="L61">
            <v>112576</v>
          </cell>
          <cell r="M61">
            <v>14084</v>
          </cell>
          <cell r="N61">
            <v>500</v>
          </cell>
          <cell r="O61">
            <v>500</v>
          </cell>
          <cell r="P61">
            <v>500</v>
          </cell>
          <cell r="Q61">
            <v>500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15551.603515625</v>
          </cell>
          <cell r="N66">
            <v>164636.671875</v>
          </cell>
          <cell r="O66">
            <v>179294.015625</v>
          </cell>
          <cell r="P66">
            <v>157886.3125</v>
          </cell>
          <cell r="Q66">
            <v>139594.921875</v>
          </cell>
        </row>
        <row r="68">
          <cell r="J68">
            <v>250</v>
          </cell>
          <cell r="K68">
            <v>500</v>
          </cell>
          <cell r="L68">
            <v>0</v>
          </cell>
          <cell r="M68">
            <v>311.0320703125</v>
          </cell>
          <cell r="N68">
            <v>3292.7334375</v>
          </cell>
          <cell r="O68">
            <v>3585.8803125</v>
          </cell>
          <cell r="P68">
            <v>3157.72625</v>
          </cell>
          <cell r="Q68">
            <v>2791.8984375</v>
          </cell>
        </row>
        <row r="73">
          <cell r="J73">
            <v>53994.84475</v>
          </cell>
          <cell r="K73">
            <v>50214.581000000006</v>
          </cell>
          <cell r="L73">
            <v>42671.64</v>
          </cell>
          <cell r="M73">
            <v>50237.60375</v>
          </cell>
          <cell r="N73">
            <v>52407.564999999995</v>
          </cell>
          <cell r="O73">
            <v>52342.56125</v>
          </cell>
          <cell r="P73">
            <v>50016.73</v>
          </cell>
          <cell r="Q73">
            <v>49942.2175</v>
          </cell>
        </row>
        <row r="74">
          <cell r="J74">
            <v>159580.14668000003</v>
          </cell>
          <cell r="K74">
            <v>164423.06249999997</v>
          </cell>
          <cell r="L74">
            <v>172187.7625</v>
          </cell>
          <cell r="M74">
            <v>169269.6195673349</v>
          </cell>
          <cell r="N74">
            <v>176718.56957039775</v>
          </cell>
          <cell r="O74">
            <v>189757.45964223353</v>
          </cell>
          <cell r="P74">
            <v>201226.25338453593</v>
          </cell>
          <cell r="Q74">
            <v>211367.1725082929</v>
          </cell>
        </row>
        <row r="84">
          <cell r="J84">
            <v>192197</v>
          </cell>
          <cell r="K84">
            <v>208020</v>
          </cell>
          <cell r="L84">
            <v>219708</v>
          </cell>
          <cell r="M84">
            <v>263490</v>
          </cell>
          <cell r="N84">
            <v>267466</v>
          </cell>
          <cell r="O84">
            <v>275666</v>
          </cell>
          <cell r="P84">
            <v>265134</v>
          </cell>
          <cell r="Q84">
            <v>225617</v>
          </cell>
        </row>
        <row r="88">
          <cell r="J88">
            <v>118557.613677</v>
          </cell>
          <cell r="K88">
            <v>87681.01976923403</v>
          </cell>
          <cell r="L88">
            <v>98154.51805053375</v>
          </cell>
          <cell r="M88">
            <v>95041.75911904193</v>
          </cell>
          <cell r="N88">
            <v>109627.40807768673</v>
          </cell>
          <cell r="O88">
            <v>100846.76108089843</v>
          </cell>
          <cell r="P88">
            <v>109078.30336748621</v>
          </cell>
          <cell r="Q88">
            <v>84734.53712557218</v>
          </cell>
        </row>
        <row r="93">
          <cell r="J93">
            <v>5986</v>
          </cell>
          <cell r="K93">
            <v>7221.270142323225</v>
          </cell>
          <cell r="L93">
            <v>8157.775916837607</v>
          </cell>
          <cell r="M93">
            <v>6925.018169802639</v>
          </cell>
          <cell r="N93">
            <v>9765.412606643287</v>
          </cell>
          <cell r="O93">
            <v>11260.763911234288</v>
          </cell>
          <cell r="P93">
            <v>12079.473064050235</v>
          </cell>
          <cell r="Q93">
            <v>12987.806509004195</v>
          </cell>
        </row>
        <row r="98">
          <cell r="J98">
            <v>26262.694893</v>
          </cell>
          <cell r="K98">
            <v>53079.67066466874</v>
          </cell>
          <cell r="L98">
            <v>52068.90475458928</v>
          </cell>
          <cell r="M98">
            <v>51799.961604589276</v>
          </cell>
          <cell r="N98">
            <v>50896.54995458928</v>
          </cell>
          <cell r="O98">
            <v>52700.056924589284</v>
          </cell>
          <cell r="P98">
            <v>49151.59491458928</v>
          </cell>
          <cell r="Q98">
            <v>48380.56963458929</v>
          </cell>
        </row>
        <row r="107">
          <cell r="J107">
            <v>-29534.4</v>
          </cell>
          <cell r="K107">
            <v>-1260.3999999999996</v>
          </cell>
          <cell r="L107">
            <v>-612.1000000000004</v>
          </cell>
          <cell r="M107">
            <v>-181.20000000000073</v>
          </cell>
          <cell r="N107">
            <v>308</v>
          </cell>
          <cell r="O107">
            <v>459.27943999999843</v>
          </cell>
          <cell r="P107">
            <v>0</v>
          </cell>
          <cell r="Q107">
            <v>761.4409799999976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GO Bond Debt Summary (2)"/>
      <sheetName val="Revenue Debt Summary (3)"/>
      <sheetName val="SRF Fund Loan Summary (4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68"/>
  <sheetViews>
    <sheetView tabSelected="1" view="pageLayout" workbookViewId="0" topLeftCell="A1">
      <selection activeCell="C7" sqref="C7"/>
    </sheetView>
  </sheetViews>
  <sheetFormatPr defaultColWidth="0" defaultRowHeight="15"/>
  <cols>
    <col min="1" max="1" width="42.7109375" style="0" bestFit="1" customWidth="1"/>
    <col min="2" max="2" width="9.57421875" style="0" bestFit="1" customWidth="1"/>
    <col min="3" max="3" width="11.8515625" style="0" bestFit="1" customWidth="1"/>
    <col min="4" max="4" width="11.57421875" style="0" bestFit="1" customWidth="1"/>
    <col min="5" max="6" width="10.8515625" style="0" customWidth="1"/>
    <col min="7" max="8" width="10.8515625" style="0" bestFit="1" customWidth="1"/>
    <col min="9" max="9" width="11.140625" style="0" bestFit="1" customWidth="1"/>
    <col min="10" max="10" width="9.140625" style="0" customWidth="1"/>
    <col min="11" max="41" width="0" style="0" hidden="1" customWidth="1"/>
    <col min="42" max="16384" width="9.140625" style="0" hidden="1" customWidth="1"/>
  </cols>
  <sheetData>
    <row r="1" ht="15.75" thickBot="1"/>
    <row r="2" spans="1:9" ht="18.75">
      <c r="A2" s="1"/>
      <c r="B2" s="62">
        <v>2017</v>
      </c>
      <c r="C2" s="2">
        <v>2018</v>
      </c>
      <c r="D2" s="2">
        <v>2019</v>
      </c>
      <c r="E2" s="2">
        <v>2020</v>
      </c>
      <c r="F2" s="2">
        <v>2021</v>
      </c>
      <c r="G2" s="2">
        <v>2022</v>
      </c>
      <c r="H2" s="2">
        <v>2023</v>
      </c>
      <c r="I2" s="3">
        <v>2024</v>
      </c>
    </row>
    <row r="3" spans="1:9" ht="12" customHeight="1" thickBot="1">
      <c r="A3" s="64" t="s">
        <v>0</v>
      </c>
      <c r="B3" s="63" t="s">
        <v>1</v>
      </c>
      <c r="C3" s="4" t="s">
        <v>2</v>
      </c>
      <c r="D3" s="4" t="s">
        <v>2</v>
      </c>
      <c r="E3" s="4" t="s">
        <v>2</v>
      </c>
      <c r="F3" s="4" t="s">
        <v>2</v>
      </c>
      <c r="G3" s="4" t="s">
        <v>2</v>
      </c>
      <c r="H3" s="4" t="s">
        <v>2</v>
      </c>
      <c r="I3" s="5" t="s">
        <v>2</v>
      </c>
    </row>
    <row r="4" spans="1:9" ht="15">
      <c r="A4" s="6" t="s">
        <v>3</v>
      </c>
      <c r="B4" s="34">
        <f>'[1]RateModel'!J13</f>
        <v>757.243</v>
      </c>
      <c r="C4" s="34">
        <f>'[1]RateModel'!K13</f>
        <v>761.786458</v>
      </c>
      <c r="D4" s="34">
        <f>'[1]RateModel'!L13</f>
        <v>765.976283519</v>
      </c>
      <c r="E4" s="34">
        <f>'[1]RateModel'!M13</f>
        <v>770.7253364768178</v>
      </c>
      <c r="F4" s="18">
        <f>'[1]RateModel'!N13</f>
        <v>775.503833562974</v>
      </c>
      <c r="G4" s="18">
        <f>'[1]RateModel'!O13</f>
        <v>780.3119573310645</v>
      </c>
      <c r="H4" s="18">
        <f>'[1]RateModel'!P13</f>
        <v>785.149891466517</v>
      </c>
      <c r="I4" s="7">
        <f>'[1]RateModel'!Q13</f>
        <v>790.0178207936094</v>
      </c>
    </row>
    <row r="5" spans="1:9" ht="15.75" thickBot="1">
      <c r="A5" s="8" t="s">
        <v>4</v>
      </c>
      <c r="B5" s="9">
        <f>'[1]RateModel'!J7</f>
        <v>44.22</v>
      </c>
      <c r="C5" s="9">
        <f>'[1]RateModel'!K7</f>
        <v>44.22</v>
      </c>
      <c r="D5" s="9">
        <f>'[1]RateModel'!L7</f>
        <v>45.33</v>
      </c>
      <c r="E5" s="9">
        <f>'[1]RateModel'!M7</f>
        <v>45.33359909057617</v>
      </c>
      <c r="F5" s="10">
        <f>'[1]RateModel'!N7</f>
        <v>47.37266540527344</v>
      </c>
      <c r="G5" s="10">
        <f>'[1]RateModel'!O7</f>
        <v>47.374900817871094</v>
      </c>
      <c r="H5" s="10">
        <f>'[1]RateModel'!P7</f>
        <v>48.45070266723633</v>
      </c>
      <c r="I5" s="11">
        <f>'[1]RateModel'!Q7</f>
        <v>49.557762145996094</v>
      </c>
    </row>
    <row r="6" spans="1:9" ht="15">
      <c r="A6" s="12" t="s">
        <v>5</v>
      </c>
      <c r="B6" s="13">
        <v>0.0521</v>
      </c>
      <c r="C6" s="13">
        <f aca="true" t="shared" si="0" ref="C6:I6">-1+C5/B5</f>
        <v>0</v>
      </c>
      <c r="D6" s="13">
        <f t="shared" si="0"/>
        <v>0.025101763907733998</v>
      </c>
      <c r="E6" s="13">
        <f t="shared" si="0"/>
        <v>7.939754194064008E-05</v>
      </c>
      <c r="F6" s="13">
        <f t="shared" si="0"/>
        <v>0.04497914031981498</v>
      </c>
      <c r="G6" s="13">
        <f t="shared" si="0"/>
        <v>4.718781555834717E-05</v>
      </c>
      <c r="H6" s="13">
        <f t="shared" si="0"/>
        <v>0.022708265997243293</v>
      </c>
      <c r="I6" s="14">
        <f t="shared" si="0"/>
        <v>0.022849193465018347</v>
      </c>
    </row>
    <row r="7" spans="1:9" ht="15">
      <c r="A7" s="8" t="s">
        <v>6</v>
      </c>
      <c r="B7" s="15">
        <v>59882.1</v>
      </c>
      <c r="C7" s="15">
        <f aca="true" t="shared" si="1" ref="C7:I7">B31</f>
        <v>61055.2</v>
      </c>
      <c r="D7" s="15">
        <f t="shared" si="1"/>
        <v>62212</v>
      </c>
      <c r="E7" s="15">
        <f t="shared" si="1"/>
        <v>62800</v>
      </c>
      <c r="F7" s="15">
        <f t="shared" si="1"/>
        <v>63250</v>
      </c>
      <c r="G7" s="15">
        <f t="shared" si="1"/>
        <v>63930</v>
      </c>
      <c r="H7" s="15">
        <f t="shared" si="1"/>
        <v>50414</v>
      </c>
      <c r="I7" s="16">
        <f t="shared" si="1"/>
        <v>31492.2</v>
      </c>
    </row>
    <row r="8" spans="1:9" ht="12" customHeight="1">
      <c r="A8" s="17" t="s">
        <v>7</v>
      </c>
      <c r="B8" s="18"/>
      <c r="C8" s="18"/>
      <c r="D8" s="18"/>
      <c r="E8" s="18"/>
      <c r="F8" s="19"/>
      <c r="G8" s="19"/>
      <c r="H8" s="19"/>
      <c r="I8" s="20"/>
    </row>
    <row r="9" spans="1:9" ht="12.75" customHeight="1">
      <c r="A9" s="17" t="s">
        <v>8</v>
      </c>
      <c r="B9" s="15">
        <f>'[1]RateModel'!J41</f>
        <v>401650</v>
      </c>
      <c r="C9" s="15">
        <f>'[1]RateModel'!K41</f>
        <v>404234.36607312004</v>
      </c>
      <c r="D9" s="15">
        <f>'[1]RateModel'!L41</f>
        <v>416660.4591829953</v>
      </c>
      <c r="E9" s="15">
        <f>'[1]RateModel'!M41</f>
        <v>419277.04095347377</v>
      </c>
      <c r="F9" s="15">
        <f>'[1]RateModel'!N41</f>
        <v>440852.20353462757</v>
      </c>
      <c r="G9" s="15">
        <f>'[1]RateModel'!O41</f>
        <v>443606.4190266965</v>
      </c>
      <c r="H9" s="15">
        <f>'[1]RateModel'!P41</f>
        <v>456492.7672878851</v>
      </c>
      <c r="I9" s="16">
        <f>'[1]RateModel'!Q41</f>
        <v>469818.18304785434</v>
      </c>
    </row>
    <row r="10" spans="1:9" ht="12.75" customHeight="1">
      <c r="A10" s="17" t="s">
        <v>9</v>
      </c>
      <c r="B10" s="21">
        <f>'[1]RateModel'!J42</f>
        <v>82630</v>
      </c>
      <c r="C10" s="21">
        <f>'[1]RateModel'!K42</f>
        <v>75622.552</v>
      </c>
      <c r="D10" s="21">
        <f>'[1]RateModel'!L42</f>
        <v>81203.7223981415</v>
      </c>
      <c r="E10" s="21">
        <f>'[1]RateModel'!M42</f>
        <v>87186.59914196511</v>
      </c>
      <c r="F10" s="19">
        <f>'[1]RateModel'!N42</f>
        <v>93512.9106735463</v>
      </c>
      <c r="G10" s="19">
        <f>'[1]RateModel'!O42</f>
        <v>100265.59675267308</v>
      </c>
      <c r="H10" s="19">
        <f>'[1]RateModel'!P42</f>
        <v>104868.31908642381</v>
      </c>
      <c r="I10" s="20">
        <f>'[1]RateModel'!Q42</f>
        <v>109614.39091529376</v>
      </c>
    </row>
    <row r="11" spans="1:9" ht="12.75" customHeight="1">
      <c r="A11" s="17" t="s">
        <v>10</v>
      </c>
      <c r="B11" s="22">
        <f>'[1]RateModel'!J43</f>
        <v>17014</v>
      </c>
      <c r="C11" s="22">
        <f>'[1]RateModel'!K43</f>
        <v>13956.831</v>
      </c>
      <c r="D11" s="21">
        <f>'[1]RateModel'!L43</f>
        <v>14380.68</v>
      </c>
      <c r="E11" s="21">
        <f>'[1]RateModel'!M43</f>
        <v>14818.710000000001</v>
      </c>
      <c r="F11" s="19">
        <f>'[1]RateModel'!N43</f>
        <v>15270.1</v>
      </c>
      <c r="G11" s="19">
        <f>'[1]RateModel'!O43</f>
        <v>14595.1</v>
      </c>
      <c r="H11" s="19">
        <f>'[1]RateModel'!P43</f>
        <v>15032.953000000001</v>
      </c>
      <c r="I11" s="20">
        <f>'[1]RateModel'!Q43</f>
        <v>15483.941590000002</v>
      </c>
    </row>
    <row r="12" spans="1:9" ht="12.75" customHeight="1">
      <c r="A12" s="17" t="s">
        <v>11</v>
      </c>
      <c r="B12" s="21">
        <f>'[1]RateModel'!J93</f>
        <v>5986</v>
      </c>
      <c r="C12" s="21">
        <f>'[1]RateModel'!K93</f>
        <v>7221.270142323225</v>
      </c>
      <c r="D12" s="21">
        <f>'[1]RateModel'!L93</f>
        <v>8157.775916837607</v>
      </c>
      <c r="E12" s="21">
        <f>'[1]RateModel'!M93</f>
        <v>6925.018169802639</v>
      </c>
      <c r="F12" s="19">
        <f>'[1]RateModel'!N93</f>
        <v>9765.412606643287</v>
      </c>
      <c r="G12" s="19">
        <f>'[1]RateModel'!O93</f>
        <v>11260.763911234288</v>
      </c>
      <c r="H12" s="19">
        <f>'[1]RateModel'!P93</f>
        <v>12079.473064050235</v>
      </c>
      <c r="I12" s="20">
        <f>'[1]RateModel'!Q93</f>
        <v>12987.806509004195</v>
      </c>
    </row>
    <row r="13" spans="1:9" ht="12.75" customHeight="1">
      <c r="A13" s="17" t="s">
        <v>12</v>
      </c>
      <c r="B13" s="23">
        <f>-'[1]RateModel'!J27</f>
        <v>0</v>
      </c>
      <c r="C13" s="23">
        <f>-'[1]RateModel'!K27</f>
        <v>0</v>
      </c>
      <c r="D13" s="23">
        <f>-'[1]RateModel'!L27</f>
        <v>0</v>
      </c>
      <c r="E13" s="23">
        <f>-'[1]RateModel'!M27</f>
        <v>0</v>
      </c>
      <c r="F13" s="24">
        <f>-'[1]RateModel'!N27</f>
        <v>0</v>
      </c>
      <c r="G13" s="24">
        <f>-'[1]RateModel'!O27</f>
        <v>14400</v>
      </c>
      <c r="H13" s="24">
        <f>-'[1]RateModel'!P27</f>
        <v>19850</v>
      </c>
      <c r="I13" s="25">
        <f>-'[1]RateModel'!Q27</f>
        <v>0</v>
      </c>
    </row>
    <row r="14" spans="1:9" ht="12.75" customHeight="1">
      <c r="A14" s="17" t="s">
        <v>13</v>
      </c>
      <c r="B14" s="15">
        <f aca="true" t="shared" si="2" ref="B14:F14">SUM(B9:B13)</f>
        <v>507280</v>
      </c>
      <c r="C14" s="15">
        <f t="shared" si="2"/>
        <v>501035.0192154433</v>
      </c>
      <c r="D14" s="15">
        <f t="shared" si="2"/>
        <v>520402.63749797444</v>
      </c>
      <c r="E14" s="15">
        <f t="shared" si="2"/>
        <v>528207.3682652415</v>
      </c>
      <c r="F14" s="15">
        <f t="shared" si="2"/>
        <v>559400.6268148171</v>
      </c>
      <c r="G14" s="15">
        <f aca="true" t="shared" si="3" ref="G14:I14">SUM(G9:G13)</f>
        <v>584127.8796906038</v>
      </c>
      <c r="H14" s="15">
        <f t="shared" si="3"/>
        <v>608323.5124383591</v>
      </c>
      <c r="I14" s="16">
        <f t="shared" si="3"/>
        <v>607904.3220621522</v>
      </c>
    </row>
    <row r="15" spans="1:9" ht="4.5" customHeight="1">
      <c r="A15" s="26"/>
      <c r="B15" s="22"/>
      <c r="C15" s="22"/>
      <c r="D15" s="22"/>
      <c r="E15" s="22"/>
      <c r="F15" s="22"/>
      <c r="G15" s="22"/>
      <c r="H15" s="22"/>
      <c r="I15" s="27"/>
    </row>
    <row r="16" spans="1:9" ht="15">
      <c r="A16" s="28" t="s">
        <v>14</v>
      </c>
      <c r="B16" s="22">
        <f>-'[1]RateModel'!J51</f>
        <v>-148052</v>
      </c>
      <c r="C16" s="22">
        <f>-'[1]RateModel'!K51</f>
        <v>-159620</v>
      </c>
      <c r="D16" s="21">
        <f>-'[1]RateModel'!L51</f>
        <v>-165500</v>
      </c>
      <c r="E16" s="21">
        <f>-'[1]RateModel'!M51</f>
        <v>-170000</v>
      </c>
      <c r="F16" s="22">
        <f>-'[1]RateModel'!N51</f>
        <v>-176800</v>
      </c>
      <c r="G16" s="22">
        <f>-'[1]RateModel'!O51</f>
        <v>-185640</v>
      </c>
      <c r="H16" s="22">
        <f>-'[1]RateModel'!P51</f>
        <v>-194922</v>
      </c>
      <c r="I16" s="27">
        <f>-'[1]RateModel'!Q51</f>
        <v>-207468.1</v>
      </c>
    </row>
    <row r="17" spans="1:9" ht="15">
      <c r="A17" s="28"/>
      <c r="B17" s="22"/>
      <c r="C17" s="22"/>
      <c r="D17" s="22"/>
      <c r="E17" s="22"/>
      <c r="F17" s="22"/>
      <c r="G17" s="22"/>
      <c r="H17" s="22"/>
      <c r="I17" s="27"/>
    </row>
    <row r="18" spans="1:9" ht="15">
      <c r="A18" s="29" t="s">
        <v>15</v>
      </c>
      <c r="B18" s="21">
        <f>-'[1]RateModel'!J74</f>
        <v>-159580.14668000003</v>
      </c>
      <c r="C18" s="21">
        <f>-'[1]RateModel'!K74</f>
        <v>-164423.06249999997</v>
      </c>
      <c r="D18" s="21">
        <f>-'[1]RateModel'!L74</f>
        <v>-172187.7625</v>
      </c>
      <c r="E18" s="21">
        <f>-'[1]RateModel'!M74</f>
        <v>-169269.6195673349</v>
      </c>
      <c r="F18" s="21">
        <f>-'[1]RateModel'!N74</f>
        <v>-176718.56957039775</v>
      </c>
      <c r="G18" s="21">
        <f>-'[1]RateModel'!O74</f>
        <v>-189757.45964223353</v>
      </c>
      <c r="H18" s="21">
        <f>-'[1]RateModel'!P74</f>
        <v>-201226.25338453593</v>
      </c>
      <c r="I18" s="30">
        <f>-'[1]RateModel'!Q74</f>
        <v>-211367.1725082929</v>
      </c>
    </row>
    <row r="19" spans="1:9" ht="12.75" customHeight="1">
      <c r="A19" s="29" t="s">
        <v>16</v>
      </c>
      <c r="B19" s="21">
        <f>-'[1]RateModel'!J73</f>
        <v>-53994.84475</v>
      </c>
      <c r="C19" s="21">
        <f>-'[1]RateModel'!K73</f>
        <v>-50214.581000000006</v>
      </c>
      <c r="D19" s="21">
        <f>-'[1]RateModel'!L73</f>
        <v>-42671.64</v>
      </c>
      <c r="E19" s="21">
        <f>-'[1]RateModel'!M73</f>
        <v>-50237.60375</v>
      </c>
      <c r="F19" s="21">
        <f>-'[1]RateModel'!N73</f>
        <v>-52407.564999999995</v>
      </c>
      <c r="G19" s="21">
        <f>-'[1]RateModel'!O73</f>
        <v>-52342.56125</v>
      </c>
      <c r="H19" s="21">
        <f>-'[1]RateModel'!P73</f>
        <v>-50016.73</v>
      </c>
      <c r="I19" s="30">
        <f>-'[1]RateModel'!Q73</f>
        <v>-49942.2175</v>
      </c>
    </row>
    <row r="20" spans="1:9" ht="12.75" customHeight="1">
      <c r="A20" s="29" t="s">
        <v>17</v>
      </c>
      <c r="B20" s="21">
        <f>-'[1]RateModel'!J98</f>
        <v>-26262.694893</v>
      </c>
      <c r="C20" s="21">
        <f>-'[1]RateModel'!K98</f>
        <v>-53079.67066466874</v>
      </c>
      <c r="D20" s="21">
        <f>-'[1]RateModel'!L98</f>
        <v>-52068.90475458928</v>
      </c>
      <c r="E20" s="21">
        <f>-'[1]RateModel'!M98</f>
        <v>-51799.961604589276</v>
      </c>
      <c r="F20" s="21">
        <f>-'[1]RateModel'!N98</f>
        <v>-50896.54995458928</v>
      </c>
      <c r="G20" s="21">
        <f>-'[1]RateModel'!O98</f>
        <v>-52700.056924589284</v>
      </c>
      <c r="H20" s="21">
        <f>-'[1]RateModel'!P98</f>
        <v>-49151.59491458928</v>
      </c>
      <c r="I20" s="30">
        <f>-'[1]RateModel'!Q98</f>
        <v>-48380.56963458929</v>
      </c>
    </row>
    <row r="21" spans="1:9" ht="15">
      <c r="A21" s="26"/>
      <c r="B21" s="31"/>
      <c r="C21" s="31"/>
      <c r="D21" s="31"/>
      <c r="E21" s="31"/>
      <c r="F21" s="31"/>
      <c r="G21" s="31"/>
      <c r="H21" s="31"/>
      <c r="I21" s="32"/>
    </row>
    <row r="22" spans="1:9" ht="15">
      <c r="A22" s="33" t="s">
        <v>18</v>
      </c>
      <c r="B22" s="34">
        <f aca="true" t="shared" si="4" ref="B22:I22">(B14+B16)/(-B18)</f>
        <v>2.251082026640483</v>
      </c>
      <c r="C22" s="34">
        <f t="shared" si="4"/>
        <v>2.0764424042730827</v>
      </c>
      <c r="D22" s="34">
        <f t="shared" si="4"/>
        <v>2.061137402247006</v>
      </c>
      <c r="E22" s="34">
        <f t="shared" si="4"/>
        <v>2.116194088347601</v>
      </c>
      <c r="F22" s="35">
        <f t="shared" si="4"/>
        <v>2.165027861785651</v>
      </c>
      <c r="G22" s="35">
        <f t="shared" si="4"/>
        <v>2.099985320429079</v>
      </c>
      <c r="H22" s="35">
        <f t="shared" si="4"/>
        <v>2.054411417422577</v>
      </c>
      <c r="I22" s="36">
        <f t="shared" si="4"/>
        <v>1.8945052692439328</v>
      </c>
    </row>
    <row r="23" spans="1:9" ht="15">
      <c r="A23" s="33" t="s">
        <v>19</v>
      </c>
      <c r="B23" s="37">
        <f aca="true" t="shared" si="5" ref="B23:I23">(B14+B16)/(-B18-B19-B20)</f>
        <v>1.4977963034392008</v>
      </c>
      <c r="C23" s="34">
        <f t="shared" si="5"/>
        <v>1.2752818034228606</v>
      </c>
      <c r="D23" s="34">
        <f t="shared" si="5"/>
        <v>1.329580369906132</v>
      </c>
      <c r="E23" s="34">
        <f t="shared" si="5"/>
        <v>1.3203018134898459</v>
      </c>
      <c r="F23" s="35">
        <f t="shared" si="5"/>
        <v>1.366320116042873</v>
      </c>
      <c r="G23" s="35">
        <f t="shared" si="5"/>
        <v>1.3517224372586787</v>
      </c>
      <c r="H23" s="35">
        <f t="shared" si="5"/>
        <v>1.3761949858718971</v>
      </c>
      <c r="I23" s="36">
        <f t="shared" si="5"/>
        <v>1.2930229398586695</v>
      </c>
    </row>
    <row r="24" spans="1:9" ht="15">
      <c r="A24" s="26"/>
      <c r="B24" s="31"/>
      <c r="C24" s="31"/>
      <c r="D24" s="31"/>
      <c r="E24" s="31"/>
      <c r="F24" s="31"/>
      <c r="G24" s="31"/>
      <c r="H24" s="31"/>
      <c r="I24" s="32"/>
    </row>
    <row r="25" spans="1:9" ht="15">
      <c r="A25" s="29" t="s">
        <v>20</v>
      </c>
      <c r="B25" s="22">
        <f>-'[1]Bonds'!J120</f>
        <v>-920</v>
      </c>
      <c r="C25" s="22">
        <f>-'[1]Bonds'!K120</f>
        <v>-1685.2905253640893</v>
      </c>
      <c r="D25" s="22">
        <f>-'[1]Bonds'!L120</f>
        <v>-1778.9162137337498</v>
      </c>
      <c r="E25" s="22">
        <f>-'[1]Bonds'!M120</f>
        <v>-1874.6276892753726</v>
      </c>
      <c r="F25" s="22">
        <f>-'[1]Bonds'!N120</f>
        <v>-1972.5375844962427</v>
      </c>
      <c r="G25" s="22">
        <f>-'[1]Bonds'!O120</f>
        <v>-11177.76461405904</v>
      </c>
      <c r="H25" s="22">
        <f>-'[1]Bonds'!P120</f>
        <v>-12295.433903218229</v>
      </c>
      <c r="I25" s="27">
        <f>-'[1]Bonds'!Q120</f>
        <v>-12960.677333992013</v>
      </c>
    </row>
    <row r="26" spans="1:9" ht="15">
      <c r="A26" s="29" t="s">
        <v>21</v>
      </c>
      <c r="B26" s="19">
        <f>-'[1]RateModel'!J35</f>
        <v>-1173.1000000000004</v>
      </c>
      <c r="C26" s="19">
        <f>-'[1]RateModel'!K35</f>
        <v>-1156.7999999999993</v>
      </c>
      <c r="D26" s="19">
        <f>-'[1]RateModel'!L35</f>
        <v>-588</v>
      </c>
      <c r="E26" s="19">
        <f>-'[1]RateModel'!M35</f>
        <v>-450</v>
      </c>
      <c r="F26" s="31">
        <f>-'[1]RateModel'!N35</f>
        <v>-680</v>
      </c>
      <c r="G26" s="31">
        <f>-'[1]RateModel'!O35</f>
        <v>-884</v>
      </c>
      <c r="H26" s="31">
        <f>-'[1]RateModel'!P35</f>
        <v>-928.2000000000007</v>
      </c>
      <c r="I26" s="32">
        <f>-'[1]RateModel'!Q35</f>
        <v>-1254.6100000000006</v>
      </c>
    </row>
    <row r="27" spans="1:9" ht="15">
      <c r="A27" s="29" t="s">
        <v>22</v>
      </c>
      <c r="B27" s="19">
        <f>-'[1]RateModel'!J88+44025</f>
        <v>-74532.613677</v>
      </c>
      <c r="C27" s="19">
        <f>-'[1]RateModel'!K88</f>
        <v>-87681.01976923403</v>
      </c>
      <c r="D27" s="19">
        <f>-'[1]RateModel'!L88</f>
        <v>-98154.51805053375</v>
      </c>
      <c r="E27" s="19">
        <f>-'[1]RateModel'!M88</f>
        <v>-95041.75911904193</v>
      </c>
      <c r="F27" s="31">
        <f>-'[1]RateModel'!N88</f>
        <v>-109627.40807768673</v>
      </c>
      <c r="G27" s="31">
        <f>-'[1]RateModel'!O88</f>
        <v>-100846.76108089843</v>
      </c>
      <c r="H27" s="31">
        <f>-'[1]RateModel'!P88</f>
        <v>-109078.30336748621</v>
      </c>
      <c r="I27" s="32">
        <f>-'[1]RateModel'!Q88</f>
        <v>-84734.53712557218</v>
      </c>
    </row>
    <row r="28" spans="1:9" ht="6.75" customHeight="1">
      <c r="A28" s="29"/>
      <c r="B28" s="38"/>
      <c r="C28" s="38"/>
      <c r="D28" s="38"/>
      <c r="E28" s="38"/>
      <c r="F28" s="38"/>
      <c r="G28" s="38"/>
      <c r="H28" s="38"/>
      <c r="I28" s="39"/>
    </row>
    <row r="29" spans="1:9" ht="12.75" customHeight="1">
      <c r="A29" s="29" t="s">
        <v>23</v>
      </c>
      <c r="B29" s="15">
        <f>'[1]RateModel'!J28</f>
        <v>46250</v>
      </c>
      <c r="C29" s="15">
        <f>'[1]RateModel'!K28</f>
        <v>46250</v>
      </c>
      <c r="D29" s="15">
        <f>'[1]RateModel'!L28</f>
        <v>46250</v>
      </c>
      <c r="E29" s="15">
        <f>'[1]RateModel'!M28</f>
        <v>46250</v>
      </c>
      <c r="F29" s="15">
        <f>'[1]RateModel'!N28</f>
        <v>46250</v>
      </c>
      <c r="G29" s="15">
        <f>'[1]RateModel'!O28</f>
        <v>31850</v>
      </c>
      <c r="H29" s="15">
        <f>'[1]RateModel'!P28</f>
        <v>12000</v>
      </c>
      <c r="I29" s="16">
        <f>'[1]RateModel'!Q28</f>
        <v>12000</v>
      </c>
    </row>
    <row r="30" spans="1:9" ht="15">
      <c r="A30" s="29" t="s">
        <v>24</v>
      </c>
      <c r="B30" s="40">
        <f>'[1]RateModel'!J36</f>
        <v>14805.2</v>
      </c>
      <c r="C30" s="40">
        <f>'[1]RateModel'!K36</f>
        <v>15962</v>
      </c>
      <c r="D30" s="40">
        <f>'[1]RateModel'!L36</f>
        <v>16550</v>
      </c>
      <c r="E30" s="40">
        <f>'[1]RateModel'!M36</f>
        <v>17000</v>
      </c>
      <c r="F30" s="40">
        <f>'[1]RateModel'!N36</f>
        <v>17680</v>
      </c>
      <c r="G30" s="40">
        <f>'[1]RateModel'!O36</f>
        <v>18564</v>
      </c>
      <c r="H30" s="40">
        <f>'[1]RateModel'!P36</f>
        <v>19492.2</v>
      </c>
      <c r="I30" s="41">
        <f>'[1]RateModel'!Q36</f>
        <v>20746.81</v>
      </c>
    </row>
    <row r="31" spans="1:9" ht="15.75" thickBot="1">
      <c r="A31" s="42" t="s">
        <v>25</v>
      </c>
      <c r="B31" s="43">
        <f aca="true" t="shared" si="6" ref="B31:I31">SUM(B29:B30)</f>
        <v>61055.2</v>
      </c>
      <c r="C31" s="43">
        <f t="shared" si="6"/>
        <v>62212</v>
      </c>
      <c r="D31" s="43">
        <f t="shared" si="6"/>
        <v>62800</v>
      </c>
      <c r="E31" s="43">
        <f t="shared" si="6"/>
        <v>63250</v>
      </c>
      <c r="F31" s="44">
        <f t="shared" si="6"/>
        <v>63930</v>
      </c>
      <c r="G31" s="44">
        <f t="shared" si="6"/>
        <v>50414</v>
      </c>
      <c r="H31" s="44">
        <f t="shared" si="6"/>
        <v>31492.2</v>
      </c>
      <c r="I31" s="45">
        <f t="shared" si="6"/>
        <v>32746.81</v>
      </c>
    </row>
    <row r="32" spans="1:9" ht="15" customHeight="1" thickBot="1">
      <c r="A32" s="46" t="s">
        <v>26</v>
      </c>
      <c r="B32" s="47"/>
      <c r="C32" s="47"/>
      <c r="D32" s="47"/>
      <c r="E32" s="47"/>
      <c r="F32" s="47"/>
      <c r="G32" s="47"/>
      <c r="H32" s="47"/>
      <c r="I32" s="48"/>
    </row>
    <row r="33" spans="1:9" ht="15">
      <c r="A33" s="6" t="s">
        <v>27</v>
      </c>
      <c r="B33" s="49">
        <v>92977.96423606668</v>
      </c>
      <c r="C33" s="49">
        <f aca="true" t="shared" si="7" ref="C33:I33">B49</f>
        <v>77445.17791306667</v>
      </c>
      <c r="D33" s="49">
        <f t="shared" si="7"/>
        <v>4999.797682300676</v>
      </c>
      <c r="E33" s="49">
        <f t="shared" si="7"/>
        <v>5000.215732834418</v>
      </c>
      <c r="F33" s="50">
        <f t="shared" si="7"/>
        <v>5000.096297188924</v>
      </c>
      <c r="G33" s="50">
        <f t="shared" si="7"/>
        <v>5001.017809312849</v>
      </c>
      <c r="H33" s="50">
        <f t="shared" si="7"/>
        <v>5001.443184934498</v>
      </c>
      <c r="I33" s="51">
        <f t="shared" si="7"/>
        <v>5000.222963336448</v>
      </c>
    </row>
    <row r="34" spans="1:9" ht="15">
      <c r="A34" s="8" t="s">
        <v>28</v>
      </c>
      <c r="B34" s="31"/>
      <c r="C34" s="31"/>
      <c r="D34" s="31"/>
      <c r="E34" s="31"/>
      <c r="F34" s="31"/>
      <c r="G34" s="31"/>
      <c r="H34" s="31"/>
      <c r="I34" s="32"/>
    </row>
    <row r="35" spans="1:9" ht="15">
      <c r="A35" s="8" t="s">
        <v>29</v>
      </c>
      <c r="B35" s="19">
        <f>'[1]RateModel'!J66</f>
        <v>0</v>
      </c>
      <c r="C35" s="19">
        <f>'[1]RateModel'!K66</f>
        <v>0</v>
      </c>
      <c r="D35" s="19">
        <f>'[1]RateModel'!L66</f>
        <v>0</v>
      </c>
      <c r="E35" s="19">
        <f>'[1]RateModel'!M66</f>
        <v>15551.603515625</v>
      </c>
      <c r="F35" s="19">
        <f>'[1]RateModel'!N66</f>
        <v>164636.671875</v>
      </c>
      <c r="G35" s="31">
        <f>'[1]RateModel'!O66</f>
        <v>179294.015625</v>
      </c>
      <c r="H35" s="31">
        <f>'[1]RateModel'!P66</f>
        <v>157886.3125</v>
      </c>
      <c r="I35" s="32">
        <f>'[1]RateModel'!Q66</f>
        <v>139594.921875</v>
      </c>
    </row>
    <row r="36" spans="1:9" ht="15">
      <c r="A36" s="8" t="s">
        <v>30</v>
      </c>
      <c r="B36" s="19">
        <f>'[1]RateModel'!J60</f>
        <v>50000</v>
      </c>
      <c r="C36" s="19">
        <f>'[1]RateModel'!K60</f>
        <v>0</v>
      </c>
      <c r="D36" s="19">
        <f>'[1]RateModel'!L60</f>
        <v>0</v>
      </c>
      <c r="E36" s="19">
        <f>'[1]RateModel'!M60</f>
        <v>0</v>
      </c>
      <c r="F36" s="19">
        <f>'[1]RateModel'!N60</f>
        <v>0</v>
      </c>
      <c r="G36" s="19">
        <f>'[1]RateModel'!O60</f>
        <v>0</v>
      </c>
      <c r="H36" s="19">
        <f>'[1]RateModel'!P60</f>
        <v>0</v>
      </c>
      <c r="I36" s="20">
        <f>'[1]RateModel'!Q60</f>
        <v>0</v>
      </c>
    </row>
    <row r="37" spans="1:9" ht="15">
      <c r="A37" s="8" t="s">
        <v>31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f aca="true" t="shared" si="8" ref="G37:I37">-G25</f>
        <v>11177.76461405904</v>
      </c>
      <c r="H37" s="19">
        <f t="shared" si="8"/>
        <v>12295.433903218229</v>
      </c>
      <c r="I37" s="20">
        <f t="shared" si="8"/>
        <v>12960.677333992013</v>
      </c>
    </row>
    <row r="38" spans="1:9" ht="15">
      <c r="A38" s="17" t="s">
        <v>32</v>
      </c>
      <c r="B38" s="19">
        <f>'[1]RateModel'!J58</f>
        <v>26471</v>
      </c>
      <c r="C38" s="19">
        <f>'[1]RateModel'!K58</f>
        <v>28190</v>
      </c>
      <c r="D38" s="19">
        <f>'[1]RateModel'!L58</f>
        <v>0</v>
      </c>
      <c r="E38" s="52">
        <f>'[1]RateModel'!M58</f>
        <v>134500</v>
      </c>
      <c r="F38" s="52">
        <f>'[1]RateModel'!N58</f>
        <v>0</v>
      </c>
      <c r="G38" s="52">
        <f>'[1]RateModel'!O58</f>
        <v>0</v>
      </c>
      <c r="H38" s="19">
        <f>'[1]RateModel'!P58</f>
        <v>0</v>
      </c>
      <c r="I38" s="36">
        <f>'[1]RateModel'!Q58</f>
        <v>0</v>
      </c>
    </row>
    <row r="39" spans="1:9" ht="15">
      <c r="A39" s="17" t="s">
        <v>33</v>
      </c>
      <c r="B39" s="19">
        <f>'[1]RateModel'!J61</f>
        <v>500</v>
      </c>
      <c r="C39" s="19">
        <f>'[1]RateModel'!K61</f>
        <v>19779</v>
      </c>
      <c r="D39" s="19">
        <f>'[1]RateModel'!L61</f>
        <v>112576</v>
      </c>
      <c r="E39" s="19">
        <f>'[1]RateModel'!M61</f>
        <v>14084</v>
      </c>
      <c r="F39" s="31">
        <f>'[1]RateModel'!N61</f>
        <v>500</v>
      </c>
      <c r="G39" s="31">
        <f>'[1]RateModel'!O61</f>
        <v>500</v>
      </c>
      <c r="H39" s="31">
        <f>'[1]RateModel'!P61</f>
        <v>500</v>
      </c>
      <c r="I39" s="32">
        <f>'[1]RateModel'!Q61</f>
        <v>500</v>
      </c>
    </row>
    <row r="40" spans="1:9" ht="15">
      <c r="A40" s="17" t="s">
        <v>34</v>
      </c>
      <c r="B40" s="53">
        <f aca="true" t="shared" si="9" ref="B40:I40">-B27</f>
        <v>74532.613677</v>
      </c>
      <c r="C40" s="53">
        <f t="shared" si="9"/>
        <v>87681.01976923403</v>
      </c>
      <c r="D40" s="53">
        <f t="shared" si="9"/>
        <v>98154.51805053375</v>
      </c>
      <c r="E40" s="53">
        <f t="shared" si="9"/>
        <v>95041.75911904193</v>
      </c>
      <c r="F40" s="24">
        <f t="shared" si="9"/>
        <v>109627.40807768673</v>
      </c>
      <c r="G40" s="24">
        <f t="shared" si="9"/>
        <v>100846.76108089843</v>
      </c>
      <c r="H40" s="24">
        <f t="shared" si="9"/>
        <v>109078.30336748621</v>
      </c>
      <c r="I40" s="25">
        <f t="shared" si="9"/>
        <v>84734.53712557218</v>
      </c>
    </row>
    <row r="41" spans="1:9" ht="15">
      <c r="A41" s="17" t="s">
        <v>35</v>
      </c>
      <c r="B41" s="15">
        <f aca="true" t="shared" si="10" ref="B41:I41">SUM(B35:B40)</f>
        <v>151503.613677</v>
      </c>
      <c r="C41" s="15">
        <f t="shared" si="10"/>
        <v>135650.01976923403</v>
      </c>
      <c r="D41" s="15">
        <f t="shared" si="10"/>
        <v>210730.51805053375</v>
      </c>
      <c r="E41" s="15">
        <f t="shared" si="10"/>
        <v>259177.36263466693</v>
      </c>
      <c r="F41" s="15">
        <f t="shared" si="10"/>
        <v>274764.07995268673</v>
      </c>
      <c r="G41" s="15">
        <f t="shared" si="10"/>
        <v>291818.54131995747</v>
      </c>
      <c r="H41" s="15">
        <f t="shared" si="10"/>
        <v>279760.0497707044</v>
      </c>
      <c r="I41" s="16">
        <f t="shared" si="10"/>
        <v>237790.1363345642</v>
      </c>
    </row>
    <row r="42" spans="1:9" ht="6" customHeight="1">
      <c r="A42" s="17"/>
      <c r="B42" s="31"/>
      <c r="C42" s="31"/>
      <c r="D42" s="31"/>
      <c r="E42" s="31"/>
      <c r="F42" s="31"/>
      <c r="G42" s="31"/>
      <c r="H42" s="31"/>
      <c r="I42" s="32"/>
    </row>
    <row r="43" spans="1:9" ht="15">
      <c r="A43" s="17" t="s">
        <v>36</v>
      </c>
      <c r="B43" s="54">
        <f>-'[1]RateModel'!J84</f>
        <v>-192197</v>
      </c>
      <c r="C43" s="54">
        <f>-'[1]RateModel'!K84</f>
        <v>-208020</v>
      </c>
      <c r="D43" s="54">
        <f>-'[1]RateModel'!L84</f>
        <v>-219708</v>
      </c>
      <c r="E43" s="54">
        <f>-'[1]RateModel'!M84</f>
        <v>-263490</v>
      </c>
      <c r="F43" s="31">
        <f>-'[1]RateModel'!N84</f>
        <v>-267466</v>
      </c>
      <c r="G43" s="31">
        <f>-'[1]RateModel'!O84</f>
        <v>-275666</v>
      </c>
      <c r="H43" s="31">
        <f>-'[1]RateModel'!P84</f>
        <v>-265134</v>
      </c>
      <c r="I43" s="32">
        <f>-'[1]RateModel'!Q84</f>
        <v>-225617</v>
      </c>
    </row>
    <row r="44" spans="1:9" ht="7.5" customHeight="1">
      <c r="A44" s="17"/>
      <c r="B44" s="55"/>
      <c r="C44" s="55"/>
      <c r="D44" s="55"/>
      <c r="E44" s="55"/>
      <c r="F44" s="31"/>
      <c r="G44" s="31"/>
      <c r="H44" s="31"/>
      <c r="I44" s="32"/>
    </row>
    <row r="45" spans="1:9" ht="12.75" customHeight="1">
      <c r="A45" s="26" t="s">
        <v>37</v>
      </c>
      <c r="B45" s="56">
        <f>-'[1]RateModel'!J68</f>
        <v>-250</v>
      </c>
      <c r="C45" s="56">
        <f>-'[1]RateModel'!K68</f>
        <v>-500</v>
      </c>
      <c r="D45" s="56">
        <f>-'[1]RateModel'!L68</f>
        <v>0</v>
      </c>
      <c r="E45" s="56">
        <f>-'[1]RateModel'!M68</f>
        <v>-311.0320703125</v>
      </c>
      <c r="F45" s="31">
        <f>-'[1]RateModel'!N68</f>
        <v>-3292.7334375</v>
      </c>
      <c r="G45" s="31">
        <f>-'[1]RateModel'!O68</f>
        <v>-3585.8803125</v>
      </c>
      <c r="H45" s="31">
        <f>-'[1]RateModel'!P68</f>
        <v>-3157.72625</v>
      </c>
      <c r="I45" s="32">
        <f>-'[1]RateModel'!Q68</f>
        <v>-2791.8984375</v>
      </c>
    </row>
    <row r="46" spans="1:9" ht="12.75" customHeight="1">
      <c r="A46" s="28" t="s">
        <v>38</v>
      </c>
      <c r="B46" s="56">
        <f>-'[1]RateModel'!J19</f>
        <v>10000</v>
      </c>
      <c r="C46" s="56">
        <f>-'[1]RateModel'!K19</f>
        <v>0</v>
      </c>
      <c r="D46" s="56">
        <f>-'[1]RateModel'!L19</f>
        <v>7811</v>
      </c>
      <c r="E46" s="56">
        <f>-'[1]RateModel'!M19</f>
        <v>2929.750000000029</v>
      </c>
      <c r="F46" s="31">
        <f>-'[1]RateModel'!N19</f>
        <v>-6285.425003062846</v>
      </c>
      <c r="G46" s="31">
        <f>-'[1]RateModel'!O19</f>
        <v>-13025.515071835747</v>
      </c>
      <c r="H46" s="31">
        <f>-'[1]RateModel'!P19</f>
        <v>-11469.543742302427</v>
      </c>
      <c r="I46" s="32">
        <f>-'[1]RateModel'!Q19</f>
        <v>-10141.419123756932</v>
      </c>
    </row>
    <row r="47" spans="1:9" ht="12.75" customHeight="1">
      <c r="A47" s="28" t="s">
        <v>39</v>
      </c>
      <c r="B47" s="31">
        <f>'[1]RateModel'!J107+44541+920</f>
        <v>15926.599999999999</v>
      </c>
      <c r="C47" s="31">
        <f>'[1]RateModel'!K107+1685</f>
        <v>424.60000000000036</v>
      </c>
      <c r="D47" s="31">
        <f>'[1]RateModel'!L107+1779</f>
        <v>1166.8999999999996</v>
      </c>
      <c r="E47" s="31">
        <f>'[1]RateModel'!M107+1875</f>
        <v>1693.7999999999993</v>
      </c>
      <c r="F47" s="31">
        <f>'[1]RateModel'!N107+1973</f>
        <v>2281</v>
      </c>
      <c r="G47" s="31">
        <f>'[1]RateModel'!O107</f>
        <v>459.27943999999843</v>
      </c>
      <c r="H47" s="31">
        <f>'[1]RateModel'!P107</f>
        <v>0</v>
      </c>
      <c r="I47" s="32">
        <f>'[1]RateModel'!Q107</f>
        <v>761.4409799999976</v>
      </c>
    </row>
    <row r="48" spans="1:9" ht="6" customHeight="1">
      <c r="A48" s="29"/>
      <c r="B48" s="40"/>
      <c r="C48" s="40"/>
      <c r="D48" s="40"/>
      <c r="E48" s="40"/>
      <c r="F48" s="40"/>
      <c r="G48" s="40"/>
      <c r="H48" s="40"/>
      <c r="I48" s="41"/>
    </row>
    <row r="49" spans="1:9" ht="15">
      <c r="A49" s="29" t="s">
        <v>40</v>
      </c>
      <c r="B49" s="15">
        <f>SUM(B33:B48)-B41-2526+2010</f>
        <v>77445.17791306667</v>
      </c>
      <c r="C49" s="15">
        <f aca="true" t="shared" si="11" ref="C49:F49">SUM(C33:C48)-C41</f>
        <v>4999.797682300676</v>
      </c>
      <c r="D49" s="15">
        <f t="shared" si="11"/>
        <v>5000.215732834418</v>
      </c>
      <c r="E49" s="15">
        <f t="shared" si="11"/>
        <v>5000.096297188924</v>
      </c>
      <c r="F49" s="15">
        <f t="shared" si="11"/>
        <v>5001.017809312849</v>
      </c>
      <c r="G49" s="15">
        <f aca="true" t="shared" si="12" ref="G49:I49">SUM(G33:G48)-G41</f>
        <v>5001.443184934498</v>
      </c>
      <c r="H49" s="15">
        <f t="shared" si="12"/>
        <v>5000.222963336448</v>
      </c>
      <c r="I49" s="16">
        <f t="shared" si="12"/>
        <v>5001.482716643688</v>
      </c>
    </row>
    <row r="50" spans="1:9" ht="4.5" customHeight="1">
      <c r="A50" s="29"/>
      <c r="B50" s="31"/>
      <c r="C50" s="31"/>
      <c r="D50" s="31"/>
      <c r="E50" s="31"/>
      <c r="F50" s="31"/>
      <c r="G50" s="31"/>
      <c r="H50" s="31"/>
      <c r="I50" s="32"/>
    </row>
    <row r="51" spans="1:9" ht="12.75" customHeight="1">
      <c r="A51" s="26" t="s">
        <v>41</v>
      </c>
      <c r="B51" s="31"/>
      <c r="C51" s="31"/>
      <c r="D51" s="31"/>
      <c r="E51" s="31"/>
      <c r="F51" s="31"/>
      <c r="G51" s="31"/>
      <c r="H51" s="31"/>
      <c r="I51" s="32"/>
    </row>
    <row r="52" spans="1:9" ht="12.75" customHeight="1">
      <c r="A52" s="33" t="s">
        <v>42</v>
      </c>
      <c r="B52" s="31">
        <f>'[1]RateModel'!J20</f>
        <v>150490.7625</v>
      </c>
      <c r="C52" s="31">
        <f>'[1]RateModel'!K20</f>
        <v>150490.7625</v>
      </c>
      <c r="D52" s="31">
        <f>'[1]RateModel'!L20</f>
        <v>142679.7625</v>
      </c>
      <c r="E52" s="31">
        <f>'[1]RateModel'!M20</f>
        <v>139750.01249999998</v>
      </c>
      <c r="F52" s="31">
        <f>'[1]RateModel'!N20</f>
        <v>146035.43750306283</v>
      </c>
      <c r="G52" s="31">
        <f>'[1]RateModel'!O20</f>
        <v>159060.95257489858</v>
      </c>
      <c r="H52" s="31">
        <f>'[1]RateModel'!P20</f>
        <v>170530.496317201</v>
      </c>
      <c r="I52" s="32">
        <f>'[1]RateModel'!Q20</f>
        <v>180671.91544095794</v>
      </c>
    </row>
    <row r="53" spans="1:9" ht="15">
      <c r="A53" s="33" t="s">
        <v>43</v>
      </c>
      <c r="B53" s="31">
        <f>'[1]RateModel'!J24</f>
        <v>11612.4</v>
      </c>
      <c r="C53" s="31">
        <f>'[1]RateModel'!K24</f>
        <v>12872.8</v>
      </c>
      <c r="D53" s="31">
        <f>'[1]RateModel'!L24</f>
        <v>13484.9</v>
      </c>
      <c r="E53" s="31">
        <f>'[1]RateModel'!M24</f>
        <v>13666.1</v>
      </c>
      <c r="F53" s="31">
        <f>'[1]RateModel'!N24</f>
        <v>13358.1</v>
      </c>
      <c r="G53" s="31">
        <f>'[1]RateModel'!O24</f>
        <v>12898.820560000002</v>
      </c>
      <c r="H53" s="31">
        <f>'[1]RateModel'!P24</f>
        <v>12898.820560000002</v>
      </c>
      <c r="I53" s="32">
        <f>'[1]RateModel'!Q24</f>
        <v>12137.379580000004</v>
      </c>
    </row>
    <row r="54" spans="1:9" ht="15">
      <c r="A54" s="33" t="s">
        <v>44</v>
      </c>
      <c r="B54" s="40">
        <f>'[1]RateModel'!J32</f>
        <v>159939</v>
      </c>
      <c r="C54" s="40">
        <f>'[1]RateModel'!K32</f>
        <v>140660</v>
      </c>
      <c r="D54" s="40">
        <f>'[1]RateModel'!L32</f>
        <v>28584</v>
      </c>
      <c r="E54" s="40">
        <f>'[1]RateModel'!M32</f>
        <v>15000</v>
      </c>
      <c r="F54" s="40">
        <f>'[1]RateModel'!N32</f>
        <v>15000</v>
      </c>
      <c r="G54" s="40">
        <f>'[1]RateModel'!O32</f>
        <v>15000</v>
      </c>
      <c r="H54" s="40">
        <f>'[1]RateModel'!P32</f>
        <v>15000</v>
      </c>
      <c r="I54" s="41">
        <f>'[1]RateModel'!Q32</f>
        <v>15000</v>
      </c>
    </row>
    <row r="55" spans="1:9" ht="15">
      <c r="A55" s="26" t="s">
        <v>45</v>
      </c>
      <c r="B55" s="15">
        <f aca="true" t="shared" si="13" ref="B55:I55">SUM(B52:B54)</f>
        <v>322042.1625</v>
      </c>
      <c r="C55" s="15">
        <f t="shared" si="13"/>
        <v>304023.5625</v>
      </c>
      <c r="D55" s="15">
        <f t="shared" si="13"/>
        <v>184748.6625</v>
      </c>
      <c r="E55" s="15">
        <f t="shared" si="13"/>
        <v>168416.1125</v>
      </c>
      <c r="F55" s="15">
        <f t="shared" si="13"/>
        <v>174393.53750306283</v>
      </c>
      <c r="G55" s="15">
        <f t="shared" si="13"/>
        <v>186959.77313489857</v>
      </c>
      <c r="H55" s="15">
        <f t="shared" si="13"/>
        <v>198429.316877201</v>
      </c>
      <c r="I55" s="16">
        <f t="shared" si="13"/>
        <v>207809.29502095794</v>
      </c>
    </row>
    <row r="56" spans="1:9" ht="6" customHeight="1">
      <c r="A56" s="26"/>
      <c r="B56" s="31"/>
      <c r="C56" s="31"/>
      <c r="D56" s="31"/>
      <c r="E56" s="31"/>
      <c r="F56" s="31"/>
      <c r="G56" s="31"/>
      <c r="H56" s="31"/>
      <c r="I56" s="32"/>
    </row>
    <row r="57" spans="1:9" ht="15.75" thickBot="1">
      <c r="A57" s="57" t="s">
        <v>46</v>
      </c>
      <c r="B57" s="43">
        <f aca="true" t="shared" si="14" ref="B57:I57">B49+B55</f>
        <v>399487.3404130667</v>
      </c>
      <c r="C57" s="43">
        <f t="shared" si="14"/>
        <v>309023.3601823007</v>
      </c>
      <c r="D57" s="43">
        <f t="shared" si="14"/>
        <v>189748.87823283442</v>
      </c>
      <c r="E57" s="43">
        <f t="shared" si="14"/>
        <v>173416.2087971889</v>
      </c>
      <c r="F57" s="58">
        <f t="shared" si="14"/>
        <v>179394.55531237568</v>
      </c>
      <c r="G57" s="58">
        <f t="shared" si="14"/>
        <v>191961.21631983307</v>
      </c>
      <c r="H57" s="58">
        <f t="shared" si="14"/>
        <v>203429.53984053744</v>
      </c>
      <c r="I57" s="59">
        <f t="shared" si="14"/>
        <v>212810.77773760163</v>
      </c>
    </row>
    <row r="58" ht="5.45" customHeight="1">
      <c r="A58" s="29"/>
    </row>
    <row r="60" ht="15">
      <c r="C60" s="60"/>
    </row>
    <row r="61" ht="15">
      <c r="C61" s="60"/>
    </row>
    <row r="62" ht="15">
      <c r="C62" s="60"/>
    </row>
    <row r="63" ht="15">
      <c r="C63" s="60"/>
    </row>
    <row r="64" spans="3:4" ht="15">
      <c r="C64" s="60"/>
      <c r="D64" s="61"/>
    </row>
    <row r="65" ht="15">
      <c r="C65" s="60"/>
    </row>
    <row r="66" ht="15">
      <c r="C66" s="60"/>
    </row>
    <row r="67" ht="15">
      <c r="C67" s="60"/>
    </row>
    <row r="68" ht="15">
      <c r="C68" s="60"/>
    </row>
  </sheetData>
  <printOptions horizontalCentered="1"/>
  <pageMargins left="0.25" right="0.25" top="0.5" bottom="0.5" header="0.05" footer="0.3"/>
  <pageSetup fitToHeight="1" fitToWidth="1" horizontalDpi="600" verticalDpi="600" orientation="landscape" paperSize="17" scale="97" r:id="rId3"/>
  <headerFooter>
    <oddHeader>&amp;L&amp;14Attachment A: Wastewater Treatment Division Financial Plan for the 2019 Proposed Sewer Rate&amp;COrdinance 18745</oddHeader>
  </headerFooter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1F0C0F611B4429E193719A16F2C75" ma:contentTypeVersion="4" ma:contentTypeDescription="Create a new document." ma:contentTypeScope="" ma:versionID="c8b0fb8b38812d521d483759f6a81b79">
  <xsd:schema xmlns:xsd="http://www.w3.org/2001/XMLSchema" xmlns:xs="http://www.w3.org/2001/XMLSchema" xmlns:p="http://schemas.microsoft.com/office/2006/metadata/properties" xmlns:ns2="92810d9f-85a8-4947-9fd6-c4bbade4f97f" xmlns:ns3="9cbac090-067b-4a33-b0e0-69bfbc2148ee" targetNamespace="http://schemas.microsoft.com/office/2006/metadata/properties" ma:root="true" ma:fieldsID="dbd36b4ba64550f15eb6bdd6f469667f" ns2:_="" ns3:_="">
    <xsd:import namespace="92810d9f-85a8-4947-9fd6-c4bbade4f97f"/>
    <xsd:import namespace="9cbac090-067b-4a33-b0e0-69bfbc2148e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ac090-067b-4a33-b0e0-69bfbc2148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EE204D-887B-49B7-8EE7-753A57381E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1AF654-317F-4227-8632-E807D4689704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A88DAEA5-F508-4D1D-BAAB-9EBC5CBF57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10d9f-85a8-4947-9fd6-c4bbade4f97f"/>
    <ds:schemaRef ds:uri="9cbac090-067b-4a33-b0e0-69bfbc2148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9C295AE-2FA5-4392-B66B-A17DB72C4999}">
  <ds:schemaRefs>
    <ds:schemaRef ds:uri="http://www.w3.org/XML/1998/namespace"/>
    <ds:schemaRef ds:uri="http://schemas.openxmlformats.org/package/2006/metadata/core-properties"/>
    <ds:schemaRef ds:uri="92810d9f-85a8-4947-9fd6-c4bbade4f97f"/>
    <ds:schemaRef ds:uri="9cbac090-067b-4a33-b0e0-69bfbc2148e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Kaplan, Dan</dc:creator>
  <cp:keywords/>
  <dc:description/>
  <cp:lastModifiedBy>Masuo, Janet</cp:lastModifiedBy>
  <cp:lastPrinted>2018-06-12T16:55:53Z</cp:lastPrinted>
  <dcterms:created xsi:type="dcterms:W3CDTF">2018-03-27T20:30:42Z</dcterms:created>
  <dcterms:modified xsi:type="dcterms:W3CDTF">2018-06-12T16:56:07Z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0x010100B371F0C0F611B4429E193719A16F2C75</vt:lpwstr>
  </property>
</Properties>
</file>