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<sst xmlns="http://schemas.openxmlformats.org/spreadsheetml/2006/main" count="681" uniqueCount="172">
  <si>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</si>
  <si>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</si>
  <si>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</si>
  <si>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</si>
  <si>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</si>
  <si>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</si>
  <si>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</si>
  <si>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</si>
  <si>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</si>
  <si>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</si>
  <si>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</si>
  <si>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</si>
  <si>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</si>
  <si>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</si>
  <si>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</si>
  <si>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</si>
  <si>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</si>
  <si>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</si>
  <si>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</si>
  <si>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</si>
  <si>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</si>
  <si>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</si>
  <si>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</si>
  <si>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</si>
  <si>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</si>
  <si>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</si>
  <si>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</si>
  <si>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</si>
  <si>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</si>
  <si>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</si>
  <si>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</si>
  <si>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</si>
  <si>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</si>
  <si>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</si>
  <si>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</si>
  <si>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</si>
  <si>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</si>
  <si>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</si>
  <si>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</si>
  <si>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</si>
  <si>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</si>
  <si>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</si>
  <si>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</si>
  <si>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</si>
  <si>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</si>
  <si>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</si>
  <si>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</si>
  <si>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</si>
  <si>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</si>
  <si>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</si>
  <si>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</si>
  <si>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</si>
  <si>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</si>
  <si>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</si>
  <si>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</si>
  <si>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</si>
  <si>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</si>
  <si>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</si>
  <si>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</si>
  <si>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</si>
  <si>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</si>
  <si>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</si>
  <si>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</si>
  <si>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</si>
  <si>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</si>
  <si>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</si>
  <si>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</si>
  <si>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</si>
  <si>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</si>
  <si>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</si>
  <si>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</si>
  <si>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</si>
  <si>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</si>
  <si>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</si>
  <si>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</si>
  <si>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</si>
  <si>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</si>
  <si>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</si>
  <si>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</si>
  <si>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</si>
  <si>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</si>
  <si>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</si>
  <si>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</si>
  <si>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</si>
  <si>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</si>
  <si>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</si>
  <si>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</si>
  <si>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</si>
  <si>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</si>
  <si>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</si>
  <si>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</si>
  <si>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</si>
  <si>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</si>
  <si>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</si>
  <si>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</si>
  <si>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</si>
  <si>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</si>
  <si>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</si>
  <si>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</si>
  <si>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</si>
  <si>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</si>
  <si>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</si>
  <si>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</si>
  <si>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</si>
  <si>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</si>
  <si>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</si>
  <si>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</si>
  <si>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</si>
  <si>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</si>
  <si>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</si>
  <si>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</si>
  <si>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</si>
  <si>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</si>
  <si>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</si>
  <si>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</si>
  <si>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</si>
  <si>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</si>
  <si>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</si>
  <si>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</si>
  <si>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</si>
  <si>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</si>
  <si>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</si>
  <si>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</si>
  <si>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</si>
  <si>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</si>
  <si>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</si>
  <si>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</si>
  <si>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</si>
  <si>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</si>
  <si>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</si>
  <si>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</si>
  <si>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</si>
  <si>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</si>
  <si>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</si>
  <si>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</si>
  <si>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</si>
  <si>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</si>
  <si>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</si>
  <si>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</si>
  <si>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</si>
  <si>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</si>
  <si>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</si>
  <si>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</si>
  <si>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</si>
  <si>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</si>
  <si>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</si>
  <si>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</si>
  <si>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</si>
  <si>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</si>
  <si>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</si>
  <si>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</si>
  <si>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</si>
  <si>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</si>
  <si>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</si>
  <si>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</si>
  <si>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KC Public Health</t>
  </si>
  <si>
    <t>Stand Alone</t>
  </si>
  <si>
    <t>Carolyn Mock / Julie Porter</t>
  </si>
  <si>
    <t>9/18/17</t>
  </si>
  <si>
    <t>5 years</t>
  </si>
  <si>
    <t xml:space="preserve">NA </t>
  </si>
  <si>
    <t>Public Health</t>
  </si>
  <si>
    <t>Extend existing lease</t>
  </si>
  <si>
    <t>An NPV analysis was not performed because this is an extension of an exisiting lease.</t>
  </si>
  <si>
    <t>Navos Lease</t>
  </si>
  <si>
    <t>Lease with Navos Mental Health Solutions for Public Health clinic</t>
  </si>
  <si>
    <t>- This agreement is for 60 months and includes 2 successive 60 month options. Estimated lease commencement February, 2018</t>
  </si>
  <si>
    <t>- All operating costs are included in the rent.</t>
  </si>
  <si>
    <t>Rent - includes all operating costs</t>
  </si>
  <si>
    <t>1800</t>
  </si>
  <si>
    <t>1111527</t>
  </si>
  <si>
    <t>A80000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</si>
</sst>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56">
      <selection activeCell="I80" sqref="I8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165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164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155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162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156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157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158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159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 t="s">
        <v>160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137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161</v>
      </c>
      <c r="H21" s="144"/>
      <c r="I21" s="145"/>
      <c r="J21" s="146" t="s">
        <v>171</v>
      </c>
      <c r="K21" s="146"/>
      <c r="L21" s="335" t="s">
        <v>169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170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5" t="s">
        <v>142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163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161</v>
      </c>
      <c r="F80" s="121"/>
      <c r="G80" s="243" t="s">
        <v>11</v>
      </c>
      <c r="H80" s="119"/>
      <c r="I80" s="159" t="s">
        <v>170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168</v>
      </c>
      <c r="F84" s="154"/>
      <c r="G84" s="155"/>
      <c r="H84" s="151">
        <v>67512</v>
      </c>
      <c r="I84" s="151">
        <v>73650</v>
      </c>
      <c r="J84" s="151">
        <v>73650</v>
      </c>
      <c r="K84" s="151">
        <v>73650</v>
      </c>
      <c r="L84" s="151">
        <v>73650</v>
      </c>
      <c r="M84" s="151">
        <v>6137</v>
      </c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153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166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167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154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1111527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G35" sqref="G3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Navos Lease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5 years</v>
      </c>
      <c r="S6" s="71"/>
      <c r="T6" s="11"/>
    </row>
    <row r="7" spans="1:20" ht="13.5" customHeight="1">
      <c r="A7" s="415" t="s">
        <v>150</v>
      </c>
      <c r="B7" s="406"/>
      <c r="C7" s="416" t="str">
        <f>IF('2a.  Simple Form Data Entry'!G12="","   ",'2a.  Simple Form Data Entry'!G12)</f>
        <v>KC Public Health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 t="str">
        <f>'2a.  Simple Form Data Entry'!G18</f>
        <v xml:space="preserve">NA 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Julie Porter</v>
      </c>
      <c r="E8" s="292"/>
      <c r="F8" s="408" t="s">
        <v>8</v>
      </c>
      <c r="G8" s="408"/>
      <c r="H8" s="329" t="str">
        <f>IF('2a.  Simple Form Data Entry'!G15=""," ",'2a.  Simple Form Data Entry'!G16)</f>
        <v>9/18/17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Extend existing lease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3" t="str">
        <f>IF('2a.  Simple Form Data Entry'!G10=""," ",'2a.  Simple Form Data Entry'!G10)</f>
        <v>Lease with Navos Mental Health Solutions for Public Health clinic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143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151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Public Health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>1111527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- includes all operating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67512</v>
      </c>
      <c r="L38" s="80">
        <f t="shared" si="7"/>
        <v>67512</v>
      </c>
      <c r="M38" s="80">
        <f>'2a.  Simple Form Data Entry'!I84</f>
        <v>73650</v>
      </c>
      <c r="N38" s="80">
        <f>'2a.  Simple Form Data Entry'!J84</f>
        <v>73650</v>
      </c>
      <c r="O38" s="80">
        <f t="shared" si="5"/>
        <v>147300</v>
      </c>
      <c r="P38" s="80">
        <f>'2a.  Simple Form Data Entry'!K84</f>
        <v>73650</v>
      </c>
      <c r="Q38" s="80">
        <f>'2a.  Simple Form Data Entry'!L84</f>
        <v>73650</v>
      </c>
      <c r="R38" s="80">
        <f t="shared" si="6"/>
        <v>147300</v>
      </c>
      <c r="S38" s="83">
        <f>'2a.  Simple Form Data Entry'!M84</f>
        <v>6137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67512</v>
      </c>
      <c r="L43" s="63">
        <f t="shared" si="7"/>
        <v>67512</v>
      </c>
      <c r="M43" s="63">
        <f t="shared" si="8"/>
        <v>73650</v>
      </c>
      <c r="N43" s="63">
        <f t="shared" si="8"/>
        <v>73650</v>
      </c>
      <c r="O43" s="63">
        <f t="shared" si="5"/>
        <v>147300</v>
      </c>
      <c r="P43" s="63">
        <f aca="true" t="shared" si="9" ref="P43:Q43">SUM(P36:P42)</f>
        <v>73650</v>
      </c>
      <c r="Q43" s="63">
        <f t="shared" si="9"/>
        <v>73650</v>
      </c>
      <c r="R43" s="63">
        <f t="shared" si="6"/>
        <v>147300</v>
      </c>
      <c r="S43" s="64">
        <f t="shared" si="8"/>
        <v>6137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67512</v>
      </c>
      <c r="L95" s="56">
        <f t="shared" si="10"/>
        <v>67512</v>
      </c>
      <c r="M95" s="56">
        <f t="shared" si="23"/>
        <v>73650</v>
      </c>
      <c r="N95" s="56">
        <f t="shared" si="23"/>
        <v>73650</v>
      </c>
      <c r="O95" s="56">
        <f t="shared" si="11"/>
        <v>147300</v>
      </c>
      <c r="P95" s="56">
        <f aca="true" t="shared" si="24" ref="P95:Q95">P73+P63+P53+P43+P83+P93</f>
        <v>73650</v>
      </c>
      <c r="Q95" s="56">
        <f t="shared" si="24"/>
        <v>73650</v>
      </c>
      <c r="R95" s="56">
        <f t="shared" si="12"/>
        <v>147300</v>
      </c>
      <c r="S95" s="65">
        <f t="shared" si="23"/>
        <v>6137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1" t="str">
        <f>CONCATENATE(L24," Appropriation Change")</f>
        <v>2017 / 2018 Appropriation Change</v>
      </c>
      <c r="P101" s="42"/>
      <c r="Q101" s="314"/>
      <c r="R101" s="433" t="s">
        <v>135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2" t="str">
        <f>IF('2a.  Simple Form Data Entry'!G39="Y","See note 5 below.",'2a.  Simple Form Data Entry'!D43)</f>
        <v>An NPV analysis was not performed because this is an extension of an exisiting lease.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148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This agreement is for 60 months and includes 2 successive 60 month options. Estimated lease commencement February, 2018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 t="str">
        <f>'2a.  Simple Form Data Entry'!C175</f>
        <v>- All operating costs are included in the rent.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 t="str">
        <f>'2a.  Simple Form Data Entry'!C176</f>
        <v xml:space="preserve">- </v>
      </c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 t="str">
        <f>'2a.  Simple Form Data Entry'!C177</f>
        <v xml:space="preserve">- </v>
      </c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137</v>
      </c>
      <c r="E19" s="356"/>
      <c r="F19" s="35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5" t="s">
        <v>142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152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139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138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150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143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151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150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1" t="str">
        <f>CONCATENATE(L34," Appropriation Change")</f>
        <v>2015 / 2016 Appropriation Change</v>
      </c>
      <c r="O112" s="303"/>
      <c r="P112" s="303"/>
      <c r="Q112" s="303"/>
      <c r="R112" s="433" t="s">
        <v>136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148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YQKKTEHHRR7V-1353-2417</_dlc_DocId>
    <_dlc_DocIdUrl xmlns="cfc4bdfe-72e7-4bcf-8777-527aa6965755">
      <Url>https://kc1-portal38.sharepoint.com/FMD/Legislation2015/_layouts/15/DocIdRedir.aspx?ID=YQKKTEHHRR7V-1353-2417</Url>
      <Description>YQKKTEHHRR7V-1353-2417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955EBD5-F498-4F1E-B5DE-6843BA656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dcmitype/"/>
    <ds:schemaRef ds:uri="http://schemas.microsoft.com/office/infopath/2007/PartnerControls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b516f40b-13c9-483a-b8d0-25e20c0c5f62"/>
    <ds:schemaRef ds:uri="1ff4bbbe-e948-4d8f-bbf3-024ce416f147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B4B46AB5-A8B7-4C35-983F-35E77C818D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Mock, Carolyn</cp:lastModifiedBy>
  <cp:lastPrinted>2015-03-19T18:52:03Z</cp:lastPrinted>
  <dcterms:created xsi:type="dcterms:W3CDTF">1999-06-02T23:29:55Z</dcterms:created>
  <dcterms:modified xsi:type="dcterms:W3CDTF">2017-11-30T19:15:23Z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0x01010055F3145C9B4BC643A0A9D21F052A005B</vt:lpwstr>
  </property>
  <property fmtid="{D5CDD505-2E9C-101B-9397-08002B2CF9AE}" pid="5" name="_dlc_DocIdItemGuid">
    <vt:lpwstr>070e2074-0b81-4a86-9ce2-d33f8e8b7597</vt:lpwstr>
  </property>
</Properties>
</file>