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372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<sst xmlns="http://schemas.openxmlformats.org/spreadsheetml/2006/main" count="690" uniqueCount="176">
  <si>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</si>
  <si>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</si>
  <si>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</si>
  <si>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</si>
  <si>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</si>
  <si>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</si>
  <si>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</si>
  <si>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</si>
  <si>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</si>
  <si>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</si>
  <si>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</si>
  <si>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</si>
  <si>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</si>
  <si>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</si>
  <si>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</si>
  <si>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</si>
  <si>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</si>
  <si>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</si>
  <si>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</si>
  <si>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</si>
  <si>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</si>
  <si>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</si>
  <si>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</si>
  <si>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</si>
  <si>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</si>
  <si>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</si>
  <si>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</si>
  <si>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</si>
  <si>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</si>
  <si>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</si>
  <si>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</si>
  <si>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</si>
  <si>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</si>
  <si>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</si>
  <si>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</si>
  <si>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</si>
  <si>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</si>
  <si>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</si>
  <si>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</si>
  <si>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</si>
  <si>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</si>
  <si>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</si>
  <si>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</si>
  <si>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</si>
  <si>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</si>
  <si>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</si>
  <si>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</si>
  <si>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</si>
  <si>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</si>
  <si>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</si>
  <si>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</si>
  <si>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</si>
  <si>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</si>
  <si>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</si>
  <si>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</si>
  <si>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</si>
  <si>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</si>
  <si>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</si>
  <si>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</si>
  <si>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</si>
  <si>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</si>
  <si>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</si>
  <si>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</si>
  <si>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</si>
  <si>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</si>
  <si>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</si>
  <si>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</si>
  <si>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</si>
  <si>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</si>
  <si>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</si>
  <si>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</si>
  <si>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</si>
  <si>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</si>
  <si>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</si>
  <si>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</si>
  <si>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</si>
  <si>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</si>
  <si>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</si>
  <si>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</si>
  <si>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</si>
  <si>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</si>
  <si>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</si>
  <si>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</si>
  <si>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</si>
  <si>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</si>
  <si>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</si>
  <si>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</si>
  <si>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</si>
  <si>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</si>
  <si>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</si>
  <si>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</si>
  <si>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</si>
  <si>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</si>
  <si>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</si>
  <si>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</si>
  <si>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</si>
  <si>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</si>
  <si>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</si>
  <si>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</si>
  <si>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</si>
  <si>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</si>
  <si>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</si>
  <si>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</si>
  <si>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</si>
  <si>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</si>
  <si>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</si>
  <si>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</si>
  <si>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</si>
  <si>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</si>
  <si>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</si>
  <si>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</si>
  <si>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</si>
  <si>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</si>
  <si>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</si>
  <si>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</si>
  <si>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</si>
  <si>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</si>
  <si>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</si>
  <si>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</si>
  <si>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</si>
  <si>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</si>
  <si>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</si>
  <si>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</si>
  <si>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</si>
  <si>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</si>
  <si>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</si>
  <si>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</si>
  <si>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</si>
  <si>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</si>
  <si>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</si>
  <si>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</si>
  <si>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</si>
  <si>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</si>
  <si>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</si>
  <si>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</si>
  <si>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</si>
  <si>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</si>
  <si>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</si>
  <si>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</si>
  <si>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</si>
  <si>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</si>
  <si>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</si>
  <si>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</si>
  <si>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</si>
  <si>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</si>
  <si>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</si>
  <si>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</si>
  <si>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</si>
  <si>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</si>
  <si>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</si>
  <si>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</si>
  <si>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</si>
  <si>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</si>
  <si>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</si>
  <si>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</si>
  <si>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</si>
  <si>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</si>
  <si>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WLRD Real Property at 56xx 328th Avenue NE, Carnation, Parcel #152507-9005, 152507-9010, 152507-9049</t>
  </si>
  <si>
    <t>Carnation Fields Surplus Property Sale</t>
  </si>
  <si>
    <t xml:space="preserve">DNRP-WLRD </t>
  </si>
  <si>
    <t>Sale</t>
  </si>
  <si>
    <t>Stand Alone Ordinance</t>
  </si>
  <si>
    <t>N/A</t>
  </si>
  <si>
    <t>Carolyn Mock / Steve Rizika</t>
  </si>
  <si>
    <t>10/17/17</t>
  </si>
  <si>
    <t>FMD/Real Estate Services</t>
  </si>
  <si>
    <t>A44000</t>
  </si>
  <si>
    <t>DES</t>
  </si>
  <si>
    <t>0010</t>
  </si>
  <si>
    <t>An NPV analysis was not performed because this is a sale of property to fulfill obligations created by Ordinance 18194 and further the goals of the Farmland Preservation Program and Local Food Initiative.</t>
  </si>
  <si>
    <t>39512 Sale of Real Property</t>
  </si>
  <si>
    <t>34187 Cost Real Property Sales</t>
  </si>
  <si>
    <t>RES Labor</t>
  </si>
  <si>
    <t>Estimated Closing Cost</t>
  </si>
  <si>
    <t>Estimated Closing Costs deducted by escrow co.</t>
  </si>
  <si>
    <t>-  Proceeds go to Farmland and Open Space Acquistion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</si>
</sst>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66">
      <selection activeCell="C175" sqref="C175:N17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163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164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 t="s">
        <v>162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>
        <v>165000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159</v>
      </c>
      <c r="H21" s="144"/>
      <c r="I21" s="145"/>
      <c r="J21" s="146"/>
      <c r="K21" s="146"/>
      <c r="L21" s="146">
        <v>3840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165</v>
      </c>
      <c r="H22" s="144"/>
      <c r="I22" s="145"/>
      <c r="J22" s="146" t="s">
        <v>166</v>
      </c>
      <c r="K22" s="146" t="s">
        <v>167</v>
      </c>
      <c r="L22" s="335" t="s">
        <v>168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169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159</v>
      </c>
      <c r="D58" s="158" t="s">
        <v>50</v>
      </c>
      <c r="E58" s="352" t="s">
        <v>170</v>
      </c>
      <c r="F58" s="353"/>
      <c r="G58" s="151">
        <f>+G18-G82-G88</f>
        <v>157500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165</v>
      </c>
      <c r="D59" s="158" t="s">
        <v>50</v>
      </c>
      <c r="E59" s="149" t="s">
        <v>171</v>
      </c>
      <c r="F59" s="150"/>
      <c r="G59" s="151">
        <f>+G82</f>
        <v>4500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 t="s">
        <v>174</v>
      </c>
      <c r="F60" s="150"/>
      <c r="G60" s="151">
        <f>+G88</f>
        <v>3000</v>
      </c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159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 t="s">
        <v>172</v>
      </c>
      <c r="F82" s="154"/>
      <c r="G82" s="155">
        <v>4500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 t="s">
        <v>173</v>
      </c>
      <c r="F88" s="154"/>
      <c r="G88" s="155">
        <v>3000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155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175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156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40">
      <selection activeCell="E127" sqref="E127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IF('2a.  Simple Form Data Entry'!G11="","   ",'2a.  Simple Form Data Entry'!G11)</f>
        <v>Carnation Fields Surplus Property Sale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IF('2a.  Simple Form Data Entry'!G12="","   ",'2a.  Simple Form Data Entry'!G12)</f>
        <v xml:space="preserve">DNRP-WLRD 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>
        <f>'2a.  Simple Form Data Entry'!G18</f>
        <v>165000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 / Steve Rizika</v>
      </c>
      <c r="E8" s="292"/>
      <c r="F8" s="408" t="s">
        <v>8</v>
      </c>
      <c r="G8" s="408"/>
      <c r="H8" s="329" t="str">
        <f>IF('2a.  Simple Form Data Entry'!G15=""," ",'2a.  Simple Form Data Entry'!G16)</f>
        <v>10/17/17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53" t="str">
        <f>IF('2a.  Simple Form Data Entry'!G10=""," ",'2a.  Simple Form Data Entry'!G10)</f>
        <v>Sale of WLRD Real Property at 56xx 328th Avenue NE, Carnation, Parcel #152507-9005, 152507-9010, 152507-9049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145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153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DNRP-WLRD </v>
      </c>
      <c r="B25" s="78"/>
      <c r="C25" s="78"/>
      <c r="D25" s="177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0</v>
      </c>
      <c r="E25" s="89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3840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>39512 Sale of Real Property</v>
      </c>
      <c r="I25" s="80">
        <f>'2a.  Simple Form Data Entry'!N58</f>
        <v>0</v>
      </c>
      <c r="J25" s="80">
        <f>'2a.  Simple Form Data Entry'!G58</f>
        <v>157500</v>
      </c>
      <c r="K25" s="80">
        <f>'2a.  Simple Form Data Entry'!H58</f>
        <v>0</v>
      </c>
      <c r="L25" s="80">
        <f>J25+K25</f>
        <v>157500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FMD/Real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34187 Cost Real Property Sales</v>
      </c>
      <c r="I26" s="80">
        <f>'2a.  Simple Form Data Entry'!N59</f>
        <v>0</v>
      </c>
      <c r="J26" s="77">
        <f>'2a.  Simple Form Data Entry'!G59</f>
        <v>4500</v>
      </c>
      <c r="K26" s="77">
        <f>'2a.  Simple Form Data Entry'!H59</f>
        <v>0</v>
      </c>
      <c r="L26" s="80">
        <f aca="true" t="shared" si="2" ref="L26:L31">J26+K26</f>
        <v>4500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>Estimated Closing Costs deducted by escrow co.</v>
      </c>
      <c r="I27" s="80">
        <f>'2a.  Simple Form Data Entry'!N60</f>
        <v>0</v>
      </c>
      <c r="J27" s="77">
        <f>'2a.  Simple Form Data Entry'!G60</f>
        <v>3000</v>
      </c>
      <c r="K27" s="77">
        <f>'2a.  Simple Form Data Entry'!H60</f>
        <v>0</v>
      </c>
      <c r="L27" s="80">
        <f t="shared" si="2"/>
        <v>3000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165000</v>
      </c>
      <c r="K31" s="56">
        <f t="shared" si="3"/>
        <v>0</v>
      </c>
      <c r="L31" s="56">
        <f t="shared" si="2"/>
        <v>165000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46" t="str">
        <f>IF('2a.  Simple Form Data Entry'!E80="","   ",'2a.  Simple Form Data Entry'!E80)</f>
        <v xml:space="preserve">DNRP-WLRD </v>
      </c>
      <c r="B35" s="447"/>
      <c r="C35" s="448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3840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4500</v>
      </c>
      <c r="K36" s="80">
        <f>'2a.  Simple Form Data Entry'!H82</f>
        <v>0</v>
      </c>
      <c r="L36" s="80">
        <f>J36+K36</f>
        <v>4500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>Estimated Closing Cost</v>
      </c>
      <c r="I42" s="80">
        <f>'2a.  Simple Form Data Entry'!N88</f>
        <v>0</v>
      </c>
      <c r="J42" s="80">
        <f>'2a.  Simple Form Data Entry'!G88</f>
        <v>3000</v>
      </c>
      <c r="K42" s="80">
        <f>'2a.  Simple Form Data Entry'!H88</f>
        <v>0</v>
      </c>
      <c r="L42" s="80">
        <f t="shared" si="7"/>
        <v>3000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7500</v>
      </c>
      <c r="K43" s="63">
        <f t="shared" si="8"/>
        <v>0</v>
      </c>
      <c r="L43" s="63">
        <f t="shared" si="7"/>
        <v>7500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Entry'!E91="","   ",'2a.  Simple Form Data Entry'!E91)</f>
        <v xml:space="preserve">   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7500</v>
      </c>
      <c r="K95" s="56">
        <f t="shared" si="23"/>
        <v>0</v>
      </c>
      <c r="L95" s="56">
        <f t="shared" si="10"/>
        <v>7500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27" t="s">
        <v>19</v>
      </c>
      <c r="E101" s="427" t="s">
        <v>5</v>
      </c>
      <c r="F101" s="449" t="s">
        <v>104</v>
      </c>
      <c r="G101" s="427" t="s">
        <v>11</v>
      </c>
      <c r="H101" s="440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51" t="str">
        <f>CONCATENATE(L24," Appropriation Change")</f>
        <v>2017 / 2018 Appropriation Change</v>
      </c>
      <c r="P101" s="42"/>
      <c r="Q101" s="314"/>
      <c r="R101" s="433" t="s">
        <v>137</v>
      </c>
      <c r="S101" s="434"/>
      <c r="T101" s="42"/>
    </row>
    <row r="102" spans="1:20" ht="27.75" customHeight="1" thickBot="1">
      <c r="A102" s="399"/>
      <c r="B102" s="400"/>
      <c r="C102" s="401"/>
      <c r="D102" s="428"/>
      <c r="E102" s="428"/>
      <c r="F102" s="450"/>
      <c r="G102" s="428"/>
      <c r="H102" s="441"/>
      <c r="I102" s="316"/>
      <c r="J102" s="191" t="s">
        <v>24</v>
      </c>
      <c r="K102" s="287" t="str">
        <f>'2a.  Simple Form Data Entry'!H156</f>
        <v>Allocation Change</v>
      </c>
      <c r="L102" s="452"/>
      <c r="P102" s="42"/>
      <c r="Q102" s="314"/>
      <c r="R102" s="435"/>
      <c r="S102" s="43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9">
        <f>'2a.  Simple Form Data Entry'!J157</f>
        <v>0</v>
      </c>
      <c r="S103" s="43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1">
        <f>'2a.  Simple Form Data Entry'!J158</f>
        <v>0</v>
      </c>
      <c r="S104" s="43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1">
        <f>'2a.  Simple Form Data Entry'!J159</f>
        <v>0</v>
      </c>
      <c r="S105" s="43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1">
        <f>'2a.  Simple Form Data Entry'!J160</f>
        <v>0</v>
      </c>
      <c r="S106" s="43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1">
        <f>'2a.  Simple Form Data Entry'!J161</f>
        <v>0</v>
      </c>
      <c r="S107" s="43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1">
        <f>'2a.  Simple Form Data Entry'!J162</f>
        <v>0</v>
      </c>
      <c r="S108" s="43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4">
        <f>SUM(R103:S107)</f>
        <v>0</v>
      </c>
      <c r="S109" s="44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2" t="str">
        <f>IF('2a.  Simple Form Data Entry'!G39="Y","See note 5 below.",'2a.  Simple Form Data Entry'!D43)</f>
        <v>An NPV analysis was not performed because this is a sale of property to fulfill obligations created by Ordinance 18194 and further the goals of the Farmland Preservation Program and Local Food Initiative.</v>
      </c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5"/>
    </row>
    <row r="113" spans="1:20" ht="13.5">
      <c r="A113" s="68" t="s">
        <v>112</v>
      </c>
      <c r="B113" s="437" t="s">
        <v>150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5"/>
    </row>
    <row r="114" spans="1:20" ht="15" customHeight="1">
      <c r="A114" s="69" t="s">
        <v>52</v>
      </c>
      <c r="B114" s="438" t="s">
        <v>116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5"/>
    </row>
    <row r="115" spans="1:20" ht="13.5">
      <c r="A115" s="69" t="s">
        <v>113</v>
      </c>
      <c r="B115" s="43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5"/>
    </row>
    <row r="116" spans="1:20" ht="13.5" customHeight="1">
      <c r="A116" s="67" t="s">
        <v>114</v>
      </c>
      <c r="B116" s="42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5"/>
    </row>
    <row r="117" spans="1:20" ht="16.5" customHeight="1">
      <c r="A117" s="67" t="s">
        <v>118</v>
      </c>
      <c r="B117" s="425" t="s">
        <v>111</v>
      </c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5"/>
    </row>
    <row r="118" spans="1:19" ht="14.25" customHeight="1">
      <c r="A118" s="67"/>
      <c r="B118" s="443" t="str">
        <f>'2a.  Simple Form Data Entry'!C174</f>
        <v>-  Proceeds go to Farmland and Open Space Acquistion Fund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</row>
    <row r="119" spans="1:19" ht="13.5">
      <c r="A119" s="67"/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</row>
    <row r="120" spans="1:19" ht="12.75" customHeight="1">
      <c r="A120" s="67"/>
      <c r="B120" s="443"/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</row>
    <row r="121" spans="1:19" ht="15" customHeight="1">
      <c r="A121" s="67"/>
      <c r="B121" s="443"/>
      <c r="C121" s="443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</row>
    <row r="122" spans="1:20" ht="13.5">
      <c r="A122" s="67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5"/>
    </row>
    <row r="123" spans="1:19" ht="13.5">
      <c r="A123" s="67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</row>
    <row r="124" spans="1:19" ht="13.5">
      <c r="A124" t="str">
        <f>IF('2a.  Simple Form Data Entry'!C180=""," ","6.")</f>
        <v xml:space="preserve"> 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</row>
    <row r="125" spans="1:19" ht="13.5">
      <c r="A125" s="69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</row>
    <row r="126" spans="1:19" ht="13.5">
      <c r="A126" s="69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F45" sqref="F4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154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141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140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53" t="str">
        <f>IF('2b.  Complex Form Data Entry'!G10=""," ",'2b.  Complex Form Data Entry'!G10)</f>
        <v xml:space="preserve"> 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145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153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2017</v>
      </c>
      <c r="J24" s="95">
        <f>'2b.  Complex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2017</v>
      </c>
      <c r="J34" s="95">
        <f>'2b.  Complex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46" t="str">
        <f>IF('2b.  Complex Form Data Entry'!E80="","   ",'2b.  Complex Form Data Entry'!E80)</f>
        <v xml:space="preserve">   </v>
      </c>
      <c r="B35" s="447"/>
      <c r="C35" s="44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152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53" t="str">
        <f>IF('2b.  Complex Form Data Entry'!G10=""," ",'2b.  Complex Form Data Entry'!G10)</f>
        <v xml:space="preserve"> 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4"/>
      <c r="T106" s="11"/>
    </row>
    <row r="107" spans="1:20" ht="13.5" thickBot="1">
      <c r="A107" s="332"/>
      <c r="B107" s="333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6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27" t="s">
        <v>19</v>
      </c>
      <c r="E112" s="427" t="s">
        <v>5</v>
      </c>
      <c r="F112" s="449" t="s">
        <v>104</v>
      </c>
      <c r="G112" s="427" t="s">
        <v>11</v>
      </c>
      <c r="H112" s="440" t="s">
        <v>23</v>
      </c>
      <c r="I112" s="315"/>
      <c r="J112" s="190">
        <f>'2b.  Complex Form Data Entry'!G19</f>
        <v>2017</v>
      </c>
      <c r="K112" s="286">
        <f>'2b.  Complex Form Data Entry'!H155</f>
        <v>2018</v>
      </c>
      <c r="L112" s="451" t="str">
        <f>CONCATENATE(L34," Appropriation Change")</f>
        <v>2017 / 2018 Appropriation Change</v>
      </c>
      <c r="O112" s="303"/>
      <c r="P112" s="303"/>
      <c r="Q112" s="303"/>
      <c r="R112" s="433" t="s">
        <v>138</v>
      </c>
      <c r="S112" s="434"/>
      <c r="T112" s="42"/>
    </row>
    <row r="113" spans="1:20" ht="37.5" customHeight="1" thickBot="1">
      <c r="A113" s="399"/>
      <c r="B113" s="400"/>
      <c r="C113" s="401"/>
      <c r="D113" s="428"/>
      <c r="E113" s="428"/>
      <c r="F113" s="450"/>
      <c r="G113" s="428"/>
      <c r="H113" s="441"/>
      <c r="I113" s="316"/>
      <c r="J113" s="191" t="s">
        <v>24</v>
      </c>
      <c r="K113" s="287" t="str">
        <f>'2b.  Complex Form Data Entry'!H156</f>
        <v>Allocation Change</v>
      </c>
      <c r="L113" s="452"/>
      <c r="O113" s="303"/>
      <c r="P113" s="303"/>
      <c r="Q113" s="303"/>
      <c r="R113" s="435"/>
      <c r="S113" s="43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2" t="str">
        <f>IF('2b.  Complex Form Data Entry'!G39="Y","See note 5 below.",'2b.  Complex Form Data Entry'!D43)</f>
        <v>An NPV analysis was not performed because …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5"/>
    </row>
    <row r="124" spans="1:20" ht="13.5">
      <c r="A124" s="68" t="s">
        <v>112</v>
      </c>
      <c r="B124" s="437" t="s">
        <v>150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5"/>
    </row>
    <row r="127" spans="1:20" ht="14.25" customHeight="1">
      <c r="A127" s="67" t="s">
        <v>114</v>
      </c>
      <c r="B127" s="42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5"/>
    </row>
    <row r="128" spans="1:20" ht="16.5" customHeight="1">
      <c r="A128" s="67" t="s">
        <v>118</v>
      </c>
      <c r="B128" s="425" t="s">
        <v>111</v>
      </c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5"/>
    </row>
    <row r="129" spans="1:19" ht="14.25" customHeight="1">
      <c r="A129" s="67"/>
      <c r="B129" s="443" t="str">
        <f>'2b.  Complex Form Data Entry'!C174</f>
        <v>-</v>
      </c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</row>
    <row r="130" spans="1:19" ht="13.5">
      <c r="A130" s="67"/>
      <c r="B130" s="443" t="str">
        <f>'2b.  Complex Form Data Entry'!C175</f>
        <v xml:space="preserve">- </v>
      </c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</row>
    <row r="131" spans="1:19" ht="12.75" customHeight="1">
      <c r="A131" s="67"/>
      <c r="B131" s="443" t="str">
        <f>'2b.  Complex Form Data Entry'!C176</f>
        <v xml:space="preserve">- </v>
      </c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</row>
    <row r="132" spans="1:19" ht="15" customHeight="1">
      <c r="A132" s="67"/>
      <c r="B132" s="443" t="str">
        <f>'2b.  Complex Form Data Entry'!C177</f>
        <v xml:space="preserve">- </v>
      </c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</row>
    <row r="133" spans="1:20" ht="13.5">
      <c r="A133" s="67"/>
      <c r="B133" s="443" t="str">
        <f>'2b.  Complex Form Data Entry'!C178</f>
        <v xml:space="preserve">- </v>
      </c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5"/>
    </row>
    <row r="134" spans="1:19" ht="13.5">
      <c r="A134" s="67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</row>
    <row r="135" spans="1:19" ht="13.5">
      <c r="A135" t="str">
        <f>IF('2b.  Complex Form Data Entry'!C181=""," ","6.")</f>
        <v xml:space="preserve"> </v>
      </c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</row>
    <row r="136" spans="1:19" ht="13.5">
      <c r="A136" s="69"/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</row>
    <row r="137" spans="1:19" ht="13.5">
      <c r="A137" s="69"/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9" ma:contentTypeDescription="Create a new document." ma:contentTypeScope="" ma:versionID="4baa3e16726784544393c56f24a38adf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7865630754987b1c6af56567661bab1f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YQKKTEHHRR7V-1353-2508</_dlc_DocId>
    <_dlc_DocIdUrl xmlns="cfc4bdfe-72e7-4bcf-8777-527aa6965755">
      <Url>https://kc1-portal38.sharepoint.com/FMD/Legislation2015/_layouts/15/DocIdRedir.aspx?ID=YQKKTEHHRR7V-1353-2508</Url>
      <Description>YQKKTEHHRR7V-1353-2508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D164332-DF9F-4305-A627-25C04881A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schemas.microsoft.com/office/2006/metadata/properties"/>
    <ds:schemaRef ds:uri="http://schemas.microsoft.com/office/2006/documentManagement/types"/>
    <ds:schemaRef ds:uri="1ff4bbbe-e948-4d8f-bbf3-024ce416f147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cfc4bdfe-72e7-4bcf-8777-527aa6965755"/>
    <ds:schemaRef ds:uri="b516f40b-13c9-483a-b8d0-25e20c0c5f62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2017-12-20T18:24:37Z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842ba422-f5fd-4467-a618-c8dfe510c3d7</vt:lpwstr>
  </property>
  <property fmtid="{D5CDD505-2E9C-101B-9397-08002B2CF9AE}" pid="4" name="ContentTypeId">
    <vt:lpwstr>0x01010055F3145C9B4BC643A0A9D21F052A005B</vt:lpwstr>
  </property>
  <property fmtid="{D5CDD505-2E9C-101B-9397-08002B2CF9AE}" pid="5" name="SV_QUERY_LIST_4F35BF76-6C0D-4D9B-82B2-816C12CF3733">
    <vt:lpwstr>empty_477D106A-C0D6-4607-AEBD-E2C9D60EA279</vt:lpwstr>
  </property>
</Properties>
</file>