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44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<sst xmlns="http://schemas.openxmlformats.org/spreadsheetml/2006/main" count="687" uniqueCount="175">
  <si>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</si>
  <si>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</si>
  <si>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</si>
  <si>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</si>
  <si>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</si>
  <si>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</si>
  <si>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</si>
  <si>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</si>
  <si>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</si>
  <si>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</si>
  <si>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</si>
  <si>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</si>
  <si>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</si>
  <si>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</si>
  <si>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</si>
  <si>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</si>
  <si>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</si>
  <si>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</si>
  <si>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</si>
  <si>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</si>
  <si>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</si>
  <si>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</si>
  <si>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</si>
  <si>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</si>
  <si>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</si>
  <si>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</si>
  <si>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</si>
  <si>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</si>
  <si>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</si>
  <si>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</si>
  <si>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</si>
  <si>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</si>
  <si>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</si>
  <si>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</si>
  <si>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</si>
  <si>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</si>
  <si>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</si>
  <si>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</si>
  <si>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</si>
  <si>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</si>
  <si>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</si>
  <si>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</si>
  <si>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</si>
  <si>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</si>
  <si>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</si>
  <si>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</si>
  <si>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</si>
  <si>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</si>
  <si>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</si>
  <si>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</si>
  <si>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</si>
  <si>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</si>
  <si>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</si>
  <si>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</si>
  <si>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</si>
  <si>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</si>
  <si>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</si>
  <si>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</si>
  <si>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</si>
  <si>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</si>
  <si>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</si>
  <si>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</si>
  <si>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</si>
  <si>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</si>
  <si>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</si>
  <si>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</si>
  <si>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</si>
  <si>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</si>
  <si>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</si>
  <si>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</si>
  <si>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</si>
  <si>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</si>
  <si>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</si>
  <si>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</si>
  <si>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</si>
  <si>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</si>
  <si>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</si>
  <si>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</si>
  <si>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</si>
  <si>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</si>
  <si>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</si>
  <si>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</si>
  <si>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</si>
  <si>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</si>
  <si>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</si>
  <si>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</si>
  <si>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</si>
  <si>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</si>
  <si>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</si>
  <si>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</si>
  <si>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</si>
  <si>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</si>
  <si>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</si>
  <si>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</si>
  <si>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</si>
  <si>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</si>
  <si>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</si>
  <si>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</si>
  <si>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</si>
  <si>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</si>
  <si>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</si>
  <si>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</si>
  <si>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</si>
  <si>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</si>
  <si>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</si>
  <si>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</si>
  <si>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</si>
  <si>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</si>
  <si>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</si>
  <si>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</si>
  <si>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</si>
  <si>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</si>
  <si>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</si>
  <si>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</si>
  <si>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</si>
  <si>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</si>
  <si>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</si>
  <si>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</si>
  <si>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</si>
  <si>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</si>
  <si>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</si>
  <si>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</si>
  <si>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</si>
  <si>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</si>
  <si>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</si>
  <si>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</si>
  <si>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</si>
  <si>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</si>
  <si>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</si>
  <si>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</si>
  <si>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</si>
  <si>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</si>
  <si>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</si>
  <si>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</si>
  <si>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</si>
  <si>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</si>
  <si>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</si>
  <si>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</si>
  <si>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</si>
  <si>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</si>
  <si>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</si>
  <si>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</si>
  <si>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</si>
  <si>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</si>
  <si>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</si>
  <si>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</si>
  <si>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</si>
  <si>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</si>
  <si>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</si>
  <si>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</si>
  <si>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</si>
  <si>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</si>
  <si>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</si>
  <si>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</si>
  <si>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</si>
  <si>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property at 1111 Fairview Ave N, Seattle; Parcel #408880-2995</t>
  </si>
  <si>
    <t>1111 Fairview Ave N</t>
  </si>
  <si>
    <t>General Fund</t>
  </si>
  <si>
    <t xml:space="preserve">Sale  </t>
  </si>
  <si>
    <t>Stand Alone</t>
  </si>
  <si>
    <t>Carolyn Mock/ Bob Stier</t>
  </si>
  <si>
    <t>10/16/17</t>
  </si>
  <si>
    <t>0010</t>
  </si>
  <si>
    <t>39512 Sale of Real Property</t>
  </si>
  <si>
    <t>34187 Cost Real Property Sale</t>
  </si>
  <si>
    <t>FMD/Real Estate Services</t>
  </si>
  <si>
    <t>A44000</t>
  </si>
  <si>
    <t>FMD total Labor</t>
  </si>
  <si>
    <t>Appraisal and Consulting services</t>
  </si>
  <si>
    <t>- Current annual lease revenue to General Fund is $202,130</t>
  </si>
  <si>
    <t>The revenue will be received when the sale closes.</t>
  </si>
  <si>
    <t>- Purchase price was reduced by $200,000 to account for clean-up costs associated with contamination found on the property</t>
  </si>
  <si>
    <t>-  Ordinance #15570 authorized a ballot measure proposing KC be authorized to sell real property purchased with 1910 Harbor Bond funds and proceeds from the sale be used solely for county capital purposes.</t>
  </si>
  <si>
    <t>-  Net Present Value calculation uses current 20 year LTGO-based discount rate of 6.6% on revenues and reversion value.  Assumes 3% inflation and 3.5% cost of borrowing for the county.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</si>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</sst>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4" fontId="21" fillId="0" borderId="0" xfId="0" applyNumberFormat="1" applyFont="1" applyFill="1" applyBorder="1" applyAlignment="1">
      <alignment horizontal="left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1"/>
  <sheetViews>
    <sheetView showGridLines="0" zoomScale="80" zoomScaleNormal="80" workbookViewId="0" topLeftCell="A1">
      <selection activeCell="D14" sqref="D14:F14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3" t="s">
        <v>60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7" t="s">
        <v>76</v>
      </c>
      <c r="E11" s="357"/>
      <c r="F11" s="358"/>
      <c r="G11" s="138" t="s">
        <v>156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1" t="s">
        <v>75</v>
      </c>
      <c r="E12" s="351"/>
      <c r="F12" s="352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1" t="s">
        <v>74</v>
      </c>
      <c r="E13" s="351"/>
      <c r="F13" s="352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7" t="s">
        <v>73</v>
      </c>
      <c r="E14" s="351"/>
      <c r="F14" s="352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1" t="s">
        <v>72</v>
      </c>
      <c r="E15" s="351"/>
      <c r="F15" s="352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1" t="s">
        <v>103</v>
      </c>
      <c r="E16" s="351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1" t="s">
        <v>69</v>
      </c>
      <c r="E17" s="351"/>
      <c r="F17" s="352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7" t="s">
        <v>70</v>
      </c>
      <c r="E18" s="357"/>
      <c r="F18" s="358"/>
      <c r="G18" s="142">
        <v>5612171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7" t="s">
        <v>137</v>
      </c>
      <c r="E19" s="357"/>
      <c r="F19" s="358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5" t="s">
        <v>34</v>
      </c>
      <c r="H20" s="375"/>
      <c r="I20" s="375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157</v>
      </c>
      <c r="H21" s="144"/>
      <c r="I21" s="145"/>
      <c r="J21" s="146"/>
      <c r="K21" s="146"/>
      <c r="L21" s="335" t="s">
        <v>162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165</v>
      </c>
      <c r="H22" s="144"/>
      <c r="I22" s="145"/>
      <c r="J22" s="146" t="s">
        <v>166</v>
      </c>
      <c r="K22" s="146"/>
      <c r="L22" s="335" t="s">
        <v>162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6" t="s">
        <v>125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66" t="s">
        <v>142</v>
      </c>
      <c r="E39" s="366"/>
      <c r="F39" s="366"/>
      <c r="G39" s="195" t="s">
        <v>43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1" t="s">
        <v>77</v>
      </c>
      <c r="E40" s="371"/>
      <c r="F40" s="372"/>
      <c r="G40" s="324">
        <v>5812171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1" t="s">
        <v>78</v>
      </c>
      <c r="E41" s="371"/>
      <c r="F41" s="372"/>
      <c r="G41" s="325">
        <v>5812171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9"/>
      <c r="E43" s="360"/>
      <c r="F43" s="360"/>
      <c r="G43" s="360"/>
      <c r="H43" s="360"/>
      <c r="I43" s="361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2" t="s">
        <v>99</v>
      </c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7" t="s">
        <v>20</v>
      </c>
      <c r="F57" s="377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4.5" thickBot="1">
      <c r="B58" s="210"/>
      <c r="C58" s="157" t="s">
        <v>157</v>
      </c>
      <c r="D58" s="158" t="s">
        <v>50</v>
      </c>
      <c r="E58" s="353" t="s">
        <v>163</v>
      </c>
      <c r="F58" s="354"/>
      <c r="G58" s="151">
        <f>+G18-G59</f>
        <v>5472340.47</v>
      </c>
      <c r="H58" s="151"/>
      <c r="I58" s="151"/>
      <c r="J58" s="151"/>
      <c r="K58" s="151"/>
      <c r="L58" s="151"/>
      <c r="M58" s="151"/>
      <c r="N58" s="193"/>
      <c r="O58" s="211"/>
    </row>
    <row r="59" spans="2:15" ht="14.5" thickBot="1">
      <c r="B59" s="210"/>
      <c r="C59" s="157" t="s">
        <v>165</v>
      </c>
      <c r="D59" s="158" t="s">
        <v>50</v>
      </c>
      <c r="E59" s="149" t="s">
        <v>164</v>
      </c>
      <c r="F59" s="150"/>
      <c r="G59" s="151">
        <f>SUM(G82:G88)</f>
        <v>139830.53</v>
      </c>
      <c r="H59" s="151"/>
      <c r="I59" s="152"/>
      <c r="J59" s="152"/>
      <c r="K59" s="152"/>
      <c r="L59" s="152"/>
      <c r="M59" s="152"/>
      <c r="N59" s="193"/>
      <c r="O59" s="211"/>
    </row>
    <row r="60" spans="2:15" ht="14.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4.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4.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4.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3" t="s">
        <v>84</v>
      </c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4"/>
      <c r="D69" s="374"/>
      <c r="E69" s="374"/>
      <c r="F69" s="37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1" t="s">
        <v>85</v>
      </c>
      <c r="F71" s="371"/>
      <c r="G71" s="371"/>
      <c r="H71" s="371"/>
      <c r="I71" s="371"/>
      <c r="J71" s="371"/>
      <c r="K71" s="371"/>
      <c r="L71" s="371"/>
      <c r="M71" s="371"/>
      <c r="N71" s="180"/>
      <c r="O71" s="211"/>
    </row>
    <row r="72" spans="2:15" ht="13.5" customHeight="1">
      <c r="B72" s="210"/>
      <c r="C72" s="268" t="s">
        <v>25</v>
      </c>
      <c r="D72" s="269"/>
      <c r="E72" s="355" t="s">
        <v>86</v>
      </c>
      <c r="F72" s="355"/>
      <c r="G72" s="355"/>
      <c r="H72" s="355"/>
      <c r="I72" s="355"/>
      <c r="J72" s="355"/>
      <c r="K72" s="355"/>
      <c r="L72" s="355"/>
      <c r="M72" s="355"/>
      <c r="N72" s="181"/>
      <c r="O72" s="211"/>
    </row>
    <row r="73" spans="2:15" ht="14.5">
      <c r="B73" s="210"/>
      <c r="C73" s="268" t="s">
        <v>53</v>
      </c>
      <c r="D73" s="269"/>
      <c r="E73" s="355" t="s">
        <v>87</v>
      </c>
      <c r="F73" s="356"/>
      <c r="G73" s="356"/>
      <c r="H73" s="356"/>
      <c r="I73" s="356"/>
      <c r="J73" s="356"/>
      <c r="K73" s="356"/>
      <c r="L73" s="356"/>
      <c r="M73" s="356"/>
      <c r="N73" s="179"/>
      <c r="O73" s="211"/>
    </row>
    <row r="74" spans="2:15" ht="14.5">
      <c r="B74" s="210"/>
      <c r="C74" s="365" t="s">
        <v>55</v>
      </c>
      <c r="D74" s="365"/>
      <c r="E74" s="355" t="s">
        <v>88</v>
      </c>
      <c r="F74" s="356"/>
      <c r="G74" s="356"/>
      <c r="H74" s="356"/>
      <c r="I74" s="356"/>
      <c r="J74" s="356"/>
      <c r="K74" s="356"/>
      <c r="L74" s="356"/>
      <c r="M74" s="356"/>
      <c r="N74" s="179"/>
      <c r="O74" s="211"/>
    </row>
    <row r="75" spans="2:15" ht="14.25" customHeight="1">
      <c r="B75" s="210"/>
      <c r="C75" s="369" t="s">
        <v>56</v>
      </c>
      <c r="D75" s="369"/>
      <c r="E75" s="355" t="s">
        <v>89</v>
      </c>
      <c r="F75" s="355"/>
      <c r="G75" s="355"/>
      <c r="H75" s="355"/>
      <c r="I75" s="355"/>
      <c r="J75" s="355"/>
      <c r="K75" s="355"/>
      <c r="L75" s="355"/>
      <c r="M75" s="355"/>
      <c r="N75" s="181"/>
      <c r="O75" s="211"/>
    </row>
    <row r="76" spans="2:15" ht="14.5">
      <c r="B76" s="210"/>
      <c r="C76" s="365" t="s">
        <v>57</v>
      </c>
      <c r="D76" s="365"/>
      <c r="E76" s="355"/>
      <c r="F76" s="356"/>
      <c r="G76" s="356"/>
      <c r="H76" s="356"/>
      <c r="I76" s="356"/>
      <c r="J76" s="356"/>
      <c r="K76" s="356"/>
      <c r="L76" s="356"/>
      <c r="M76" s="356"/>
      <c r="N76" s="179"/>
      <c r="O76" s="211"/>
    </row>
    <row r="77" spans="2:15" ht="15" customHeight="1">
      <c r="B77" s="210"/>
      <c r="C77" s="370" t="s">
        <v>26</v>
      </c>
      <c r="D77" s="370"/>
      <c r="E77" s="355" t="s">
        <v>90</v>
      </c>
      <c r="F77" s="356"/>
      <c r="G77" s="356"/>
      <c r="H77" s="356"/>
      <c r="I77" s="356"/>
      <c r="J77" s="356"/>
      <c r="K77" s="356"/>
      <c r="L77" s="356"/>
      <c r="M77" s="356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 t="s">
        <v>157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38" t="s">
        <v>40</v>
      </c>
      <c r="D81" s="338"/>
      <c r="E81" s="337" t="s">
        <v>22</v>
      </c>
      <c r="F81" s="337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4.5" thickBot="1">
      <c r="B82" s="210"/>
      <c r="C82" s="273" t="s">
        <v>21</v>
      </c>
      <c r="D82" s="274"/>
      <c r="E82" s="153" t="s">
        <v>167</v>
      </c>
      <c r="F82" s="154"/>
      <c r="G82" s="155">
        <v>112791.98</v>
      </c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1" t="s">
        <v>55</v>
      </c>
      <c r="D85" s="342"/>
      <c r="E85" s="153" t="s">
        <v>168</v>
      </c>
      <c r="F85" s="154"/>
      <c r="G85" s="155">
        <v>27038.55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9" t="s">
        <v>56</v>
      </c>
      <c r="D86" s="340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1" t="s">
        <v>57</v>
      </c>
      <c r="D87" s="342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43" t="s">
        <v>26</v>
      </c>
      <c r="D88" s="34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38" t="s">
        <v>40</v>
      </c>
      <c r="D92" s="338"/>
      <c r="E92" s="337" t="s">
        <v>22</v>
      </c>
      <c r="F92" s="337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41" t="s">
        <v>55</v>
      </c>
      <c r="D96" s="342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39" t="s">
        <v>56</v>
      </c>
      <c r="D97" s="34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41" t="s">
        <v>57</v>
      </c>
      <c r="D98" s="342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43" t="s">
        <v>26</v>
      </c>
      <c r="D99" s="34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hidden="1" thickBot="1">
      <c r="B103" s="210"/>
      <c r="C103" s="338" t="s">
        <v>40</v>
      </c>
      <c r="D103" s="338"/>
      <c r="E103" s="337" t="s">
        <v>22</v>
      </c>
      <c r="F103" s="337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4.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hidden="1" thickBot="1">
      <c r="B107" s="210"/>
      <c r="C107" s="341" t="s">
        <v>55</v>
      </c>
      <c r="D107" s="34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hidden="1" thickBot="1">
      <c r="B108" s="210"/>
      <c r="C108" s="339" t="s">
        <v>56</v>
      </c>
      <c r="D108" s="34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hidden="1" thickBot="1">
      <c r="B109" s="210"/>
      <c r="C109" s="341" t="s">
        <v>57</v>
      </c>
      <c r="D109" s="34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hidden="1" thickBot="1">
      <c r="B110" s="210"/>
      <c r="C110" s="343" t="s">
        <v>26</v>
      </c>
      <c r="D110" s="34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38" t="s">
        <v>40</v>
      </c>
      <c r="D114" s="338"/>
      <c r="E114" s="337" t="s">
        <v>22</v>
      </c>
      <c r="F114" s="337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4.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hidden="1" thickBot="1">
      <c r="B118" s="210"/>
      <c r="C118" s="347" t="s">
        <v>55</v>
      </c>
      <c r="D118" s="34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hidden="1" thickBot="1">
      <c r="B119" s="210"/>
      <c r="C119" s="345" t="s">
        <v>56</v>
      </c>
      <c r="D119" s="34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hidden="1" thickBot="1">
      <c r="B120" s="210"/>
      <c r="C120" s="347" t="s">
        <v>57</v>
      </c>
      <c r="D120" s="34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hidden="1" thickBot="1">
      <c r="B121" s="210"/>
      <c r="C121" s="349" t="s">
        <v>26</v>
      </c>
      <c r="D121" s="35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38" t="s">
        <v>40</v>
      </c>
      <c r="D125" s="338"/>
      <c r="E125" s="337" t="s">
        <v>22</v>
      </c>
      <c r="F125" s="337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4.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hidden="1" thickBot="1">
      <c r="B129" s="210"/>
      <c r="C129" s="347" t="s">
        <v>55</v>
      </c>
      <c r="D129" s="34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hidden="1" thickBot="1">
      <c r="B130" s="210"/>
      <c r="C130" s="345" t="s">
        <v>56</v>
      </c>
      <c r="D130" s="34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hidden="1" thickBot="1">
      <c r="B131" s="210"/>
      <c r="C131" s="347" t="s">
        <v>57</v>
      </c>
      <c r="D131" s="34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hidden="1" thickBot="1">
      <c r="B132" s="210"/>
      <c r="C132" s="349" t="s">
        <v>26</v>
      </c>
      <c r="D132" s="35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38" t="s">
        <v>40</v>
      </c>
      <c r="D136" s="338"/>
      <c r="E136" s="337" t="s">
        <v>22</v>
      </c>
      <c r="F136" s="337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4.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hidden="1" thickBot="1">
      <c r="B140" s="210"/>
      <c r="C140" s="347" t="s">
        <v>55</v>
      </c>
      <c r="D140" s="34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hidden="1" thickBot="1">
      <c r="B141" s="210"/>
      <c r="C141" s="345" t="s">
        <v>56</v>
      </c>
      <c r="D141" s="34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hidden="1" thickBot="1">
      <c r="B142" s="210"/>
      <c r="C142" s="347" t="s">
        <v>57</v>
      </c>
      <c r="D142" s="34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hidden="1" thickBot="1">
      <c r="B143" s="210"/>
      <c r="C143" s="349" t="s">
        <v>26</v>
      </c>
      <c r="D143" s="35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6" t="s">
        <v>100</v>
      </c>
      <c r="D148" s="356"/>
      <c r="E148" s="356"/>
      <c r="F148" s="356"/>
      <c r="G148" s="356"/>
      <c r="H148" s="356"/>
      <c r="I148" s="356"/>
      <c r="J148" s="356"/>
      <c r="K148" s="356"/>
      <c r="L148" s="356"/>
      <c r="M148" s="356"/>
      <c r="N148" s="179"/>
      <c r="O148" s="224"/>
      <c r="P148" s="225"/>
      <c r="Q148" s="225"/>
    </row>
    <row r="149" spans="2:17" ht="12.75" customHeight="1">
      <c r="B149" s="210"/>
      <c r="C149" s="356" t="s">
        <v>132</v>
      </c>
      <c r="D149" s="356"/>
      <c r="E149" s="356"/>
      <c r="F149" s="356"/>
      <c r="G149" s="356"/>
      <c r="H149" s="356"/>
      <c r="I149" s="356"/>
      <c r="J149" s="356"/>
      <c r="K149" s="356"/>
      <c r="L149" s="356"/>
      <c r="M149" s="356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68" t="s">
        <v>18</v>
      </c>
      <c r="D155" s="368" t="s">
        <v>39</v>
      </c>
      <c r="E155" s="378" t="s">
        <v>23</v>
      </c>
      <c r="F155" s="378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37"/>
      <c r="D156" s="337"/>
      <c r="E156" s="379"/>
      <c r="F156" s="379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1" t="s">
        <v>170</v>
      </c>
      <c r="G171" s="382"/>
      <c r="H171" s="382"/>
      <c r="I171" s="382"/>
      <c r="J171" s="382"/>
      <c r="K171" s="382"/>
      <c r="L171" s="382"/>
      <c r="M171" s="382"/>
      <c r="N171" s="38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6" t="s">
        <v>153</v>
      </c>
      <c r="D173" s="356"/>
      <c r="E173" s="356"/>
      <c r="F173" s="356"/>
      <c r="G173" s="356"/>
      <c r="H173" s="356"/>
      <c r="I173" s="356"/>
      <c r="J173" s="356"/>
      <c r="K173" s="356"/>
      <c r="L173" s="356"/>
      <c r="M173" s="356"/>
      <c r="N173" s="179"/>
      <c r="O173" s="224"/>
    </row>
    <row r="174" spans="2:15" ht="34.5" customHeight="1" thickBot="1">
      <c r="B174" s="210"/>
      <c r="C174" s="384" t="s">
        <v>169</v>
      </c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6"/>
      <c r="O174" s="224"/>
    </row>
    <row r="175" spans="2:15" ht="34.5" customHeight="1" thickBot="1">
      <c r="B175" s="210"/>
      <c r="C175" s="387" t="s">
        <v>171</v>
      </c>
      <c r="D175" s="388"/>
      <c r="E175" s="388"/>
      <c r="F175" s="388"/>
      <c r="G175" s="388"/>
      <c r="H175" s="388"/>
      <c r="I175" s="388"/>
      <c r="J175" s="388"/>
      <c r="K175" s="388"/>
      <c r="L175" s="388"/>
      <c r="M175" s="388"/>
      <c r="N175" s="389"/>
      <c r="O175" s="224"/>
    </row>
    <row r="176" spans="2:15" ht="34.5" customHeight="1" thickBot="1">
      <c r="B176" s="210"/>
      <c r="C176" s="387" t="s">
        <v>173</v>
      </c>
      <c r="D176" s="388"/>
      <c r="E176" s="388"/>
      <c r="F176" s="388"/>
      <c r="G176" s="388"/>
      <c r="H176" s="388"/>
      <c r="I176" s="388"/>
      <c r="J176" s="388"/>
      <c r="K176" s="388"/>
      <c r="L176" s="388"/>
      <c r="M176" s="388"/>
      <c r="N176" s="389"/>
      <c r="O176" s="224"/>
    </row>
    <row r="177" spans="2:15" ht="34.5" customHeight="1" thickBot="1">
      <c r="B177" s="210"/>
      <c r="C177" s="387" t="s">
        <v>172</v>
      </c>
      <c r="D177" s="388"/>
      <c r="E177" s="388"/>
      <c r="F177" s="388"/>
      <c r="G177" s="388"/>
      <c r="H177" s="388"/>
      <c r="I177" s="388"/>
      <c r="J177" s="388"/>
      <c r="K177" s="388"/>
      <c r="L177" s="388"/>
      <c r="M177" s="388"/>
      <c r="N177" s="389"/>
      <c r="O177" s="224"/>
    </row>
    <row r="178" spans="2:15" ht="18.75" customHeight="1">
      <c r="B178" s="210"/>
      <c r="C178" s="356" t="s">
        <v>154</v>
      </c>
      <c r="D178" s="356"/>
      <c r="E178" s="356"/>
      <c r="F178" s="356"/>
      <c r="G178" s="356"/>
      <c r="H178" s="356"/>
      <c r="I178" s="356"/>
      <c r="J178" s="356"/>
      <c r="K178" s="356"/>
      <c r="L178" s="356"/>
      <c r="M178" s="356"/>
      <c r="N178" s="116"/>
      <c r="O178" s="211"/>
    </row>
    <row r="179" spans="2:15" ht="14.5" thickBot="1">
      <c r="B179" s="217"/>
      <c r="C179" s="134"/>
      <c r="D179" s="134"/>
      <c r="E179" s="134"/>
      <c r="F179" s="134"/>
      <c r="G179" s="134"/>
      <c r="H179" s="134"/>
      <c r="I179" s="134"/>
      <c r="J179" s="135"/>
      <c r="K179" s="135"/>
      <c r="L179" s="135"/>
      <c r="M179" s="135"/>
      <c r="N179" s="135"/>
      <c r="O179" s="218"/>
    </row>
    <row r="180" spans="3:9" ht="13" thickTop="1">
      <c r="C180" s="108"/>
      <c r="D180" s="108"/>
      <c r="E180" s="108"/>
      <c r="F180" s="108"/>
      <c r="G180" s="108"/>
      <c r="H180" s="108"/>
      <c r="I180" s="108"/>
    </row>
    <row r="181" spans="3:9" ht="12.75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17" ht="12.75">
      <c r="C194" s="227" t="s">
        <v>122</v>
      </c>
      <c r="D194" s="228"/>
      <c r="E194" s="228"/>
      <c r="F194" s="228"/>
      <c r="G194" s="228"/>
      <c r="H194" s="228"/>
      <c r="I194" s="228"/>
      <c r="J194" s="229"/>
      <c r="K194" s="229"/>
      <c r="L194" s="229"/>
      <c r="M194" s="229"/>
      <c r="N194" s="229"/>
      <c r="O194" s="229"/>
      <c r="P194" s="229"/>
      <c r="Q194" s="229"/>
    </row>
    <row r="195" spans="3:17" ht="12.75">
      <c r="C195" s="228" t="str">
        <f>IF(F167="N","The transaction is not backed by new revenue. ","The transaction is backed by new revenue. ")</f>
        <v xml:space="preserve">The transaction is not backed by new revenue. 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7" t="str">
        <f>IF(F167="N","",IF(F168="N","The new revenue does not include grant revenue. ","The new revenue includes grant revenue. "))</f>
        <v/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 ",IF(F168="N"," ",IF(F169="N","The grant has not been awarded. ","The grant has been awarded. ")))</f>
        <v xml:space="preserve">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8" t="str">
        <f>IF(F167="N"," ",IF(F170="N","The new revenue has not been received. ","The new revenue has been received. "))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327" t="str">
        <f>IF(F167="N"," ",IF(F170="N",F171,"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7" t="s">
        <v>110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1.25" customHeight="1">
      <c r="C201" s="380"/>
      <c r="D201" s="380"/>
      <c r="E201" s="380"/>
      <c r="F201" s="380"/>
      <c r="G201" s="380"/>
      <c r="H201" s="380"/>
      <c r="I201" s="380"/>
      <c r="J201" s="380"/>
      <c r="K201" s="380"/>
      <c r="L201" s="380"/>
      <c r="M201" s="380"/>
      <c r="N201" s="380"/>
      <c r="O201" s="380"/>
      <c r="P201" s="380"/>
      <c r="Q201" s="380"/>
    </row>
    <row r="202" spans="3:17" ht="12.75">
      <c r="C202" s="228"/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2.75">
      <c r="C203" s="230">
        <f>G29</f>
        <v>0</v>
      </c>
      <c r="D203" s="227" t="s">
        <v>43</v>
      </c>
      <c r="E203" s="228" t="str">
        <f>IF(D52="Y",CONCATENATE(F52," in fund balance is being used to cover indicated expenditures.  "),"")</f>
        <v/>
      </c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H29</f>
        <v>0</v>
      </c>
      <c r="D204" s="227" t="s">
        <v>44</v>
      </c>
      <c r="E204" s="228" t="str">
        <f>IF(D54="Y",CONCATENATE(F54," in reallocated grant funding is being used to cover indicated expenditures."),"")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I29</f>
        <v>0</v>
      </c>
      <c r="D205" s="228"/>
      <c r="E205" s="228"/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I30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G30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H30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 t="str">
        <f>I31</f>
        <v>NA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J31</f>
        <v xml:space="preserve"> 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1"/>
      <c r="D211" s="227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/>
      <c r="D212" s="227" t="s">
        <v>48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9" ht="12.75">
      <c r="C213" s="226"/>
      <c r="D213" s="108"/>
      <c r="E213" s="108"/>
      <c r="F213" s="108"/>
      <c r="G213" s="108"/>
      <c r="H213" s="108"/>
      <c r="I213" s="108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108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</sheetData>
  <mergeCells count="81">
    <mergeCell ref="C201:Q201"/>
    <mergeCell ref="F171:N171"/>
    <mergeCell ref="C174:N174"/>
    <mergeCell ref="C178:M178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G39 F166:F170 F151:F152 D52">
      <formula1>$D$203:$D$204</formula1>
    </dataValidation>
    <dataValidation type="list" allowBlank="1" showInputMessage="1" showErrorMessage="1" sqref="D157:D162 I135 I113 D58:D63 I80 I91 I102 I124">
      <formula1>$C$203:$C$218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H9" sqref="H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18" t="s">
        <v>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0" t="s">
        <v>31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1"/>
    </row>
    <row r="4" spans="1:20" ht="3" customHeight="1" thickBot="1" thickTop="1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1"/>
    </row>
    <row r="5" spans="1:19" ht="13.5">
      <c r="A5" s="415" t="s">
        <v>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4"/>
    </row>
    <row r="6" spans="1:20" ht="13.5">
      <c r="A6" s="411" t="s">
        <v>0</v>
      </c>
      <c r="B6" s="412"/>
      <c r="C6" s="410" t="str">
        <f>IF('2a.  Simple Form Data Entry'!G11="","   ",'2a.  Simple Form Data Entry'!G11)</f>
        <v>1111 Fairview Ave N</v>
      </c>
      <c r="D6" s="410"/>
      <c r="E6" s="410"/>
      <c r="F6" s="410"/>
      <c r="G6" s="410"/>
      <c r="H6" s="410"/>
      <c r="I6" s="410"/>
      <c r="J6" s="410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16" t="s">
        <v>150</v>
      </c>
      <c r="B7" s="407"/>
      <c r="C7" s="417" t="str">
        <f>IF('2a.  Simple Form Data Entry'!G12="","   ",'2a.  Simple Form Data Entry'!G12)</f>
        <v>General Fund</v>
      </c>
      <c r="D7" s="417"/>
      <c r="E7" s="417"/>
      <c r="F7" s="417"/>
      <c r="G7" s="417"/>
      <c r="H7" s="417"/>
      <c r="I7" s="417"/>
      <c r="J7" s="417"/>
      <c r="L7" s="102" t="s">
        <v>27</v>
      </c>
      <c r="M7" s="102"/>
      <c r="P7" s="73"/>
      <c r="Q7" s="73"/>
      <c r="R7" s="320">
        <f>'2a.  Simple Form Data Entry'!G18</f>
        <v>5612171</v>
      </c>
      <c r="S7" s="54"/>
      <c r="T7" s="11"/>
    </row>
    <row r="8" spans="1:24" ht="13.5" customHeight="1">
      <c r="A8" s="408" t="s">
        <v>2</v>
      </c>
      <c r="B8" s="409"/>
      <c r="C8" s="292" t="str">
        <f>IF('2a.  Simple Form Data Entry'!G15="","   ",'2a.  Simple Form Data Entry'!G15)</f>
        <v>Carolyn Mock/ Bob Stier</v>
      </c>
      <c r="E8" s="292"/>
      <c r="F8" s="409" t="s">
        <v>8</v>
      </c>
      <c r="G8" s="409"/>
      <c r="H8" s="329" t="str">
        <f>IF('2a.  Simple Form Data Entry'!G15=""," ",'2a.  Simple Form Data Entry'!G16)</f>
        <v>10/16/17</v>
      </c>
      <c r="I8" s="292"/>
      <c r="J8" s="292"/>
      <c r="L8" s="407" t="s">
        <v>10</v>
      </c>
      <c r="M8" s="407"/>
      <c r="N8" s="407"/>
      <c r="O8" s="407"/>
      <c r="P8" s="74"/>
      <c r="Q8" s="74"/>
      <c r="R8" s="292" t="str">
        <f>IF('2a.  Simple Form Data Entry'!G13="","   ",'2a.  Simple Form Data Entry'!G13)</f>
        <v xml:space="preserve">Sale  </v>
      </c>
      <c r="S8" s="328"/>
      <c r="T8" s="292"/>
      <c r="U8" s="292"/>
      <c r="V8" s="292"/>
      <c r="W8" s="292"/>
      <c r="X8" s="292"/>
    </row>
    <row r="9" spans="1:24" ht="13.5" customHeight="1">
      <c r="A9" s="408" t="s">
        <v>3</v>
      </c>
      <c r="B9" s="409"/>
      <c r="C9" s="295" t="s">
        <v>174</v>
      </c>
      <c r="D9" s="292"/>
      <c r="E9" s="292"/>
      <c r="F9" s="409" t="s">
        <v>13</v>
      </c>
      <c r="G9" s="409"/>
      <c r="H9" s="336">
        <v>43096</v>
      </c>
      <c r="I9" s="292"/>
      <c r="J9" s="292"/>
      <c r="L9" s="407" t="s">
        <v>9</v>
      </c>
      <c r="M9" s="407"/>
      <c r="N9" s="407"/>
      <c r="O9" s="407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26" t="str">
        <f>IF('2a.  Simple Form Data Entry'!G10=""," ",'2a.  Simple Form Data Entry'!G10)</f>
        <v>Sale of property at 1111 Fairview Ave N, Seattle; Parcel #408880-2995</v>
      </c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7"/>
      <c r="T10" s="11"/>
    </row>
    <row r="11" spans="1:20" ht="13" thickBot="1">
      <c r="A11" s="332"/>
      <c r="B11" s="333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0" t="s">
        <v>14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1" t="s">
        <v>32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5" t="s">
        <v>143</v>
      </c>
      <c r="B17" s="425"/>
      <c r="C17" s="425"/>
      <c r="D17" s="425"/>
      <c r="E17" s="422">
        <f>IF('2a.  Simple Form Data Entry'!G39="N","NA",'2a.  Simple Form Data Entry'!G40)</f>
        <v>5812171</v>
      </c>
      <c r="F17" s="423"/>
      <c r="G17" s="424"/>
      <c r="H17" s="461" t="s">
        <v>151</v>
      </c>
      <c r="I17" s="462"/>
      <c r="J17" s="462"/>
      <c r="K17" s="462"/>
      <c r="L17" s="462"/>
      <c r="M17" s="462"/>
      <c r="N17" s="310"/>
      <c r="O17" s="458">
        <f>IF('2a.  Simple Form Data Entry'!G39="N","NA",'2a.  Simple Form Data Entry'!G41)</f>
        <v>5812171</v>
      </c>
      <c r="P17" s="459"/>
      <c r="Q17" s="459"/>
      <c r="R17" s="459"/>
      <c r="S17" s="460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1" t="s">
        <v>33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General Fund</v>
      </c>
      <c r="B25" s="78"/>
      <c r="C25" s="78"/>
      <c r="D25" s="177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0</v>
      </c>
      <c r="E25" s="89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39512 Sale of Real Property</v>
      </c>
      <c r="I25" s="80">
        <f>'2a.  Simple Form Data Entry'!N58</f>
        <v>0</v>
      </c>
      <c r="J25" s="80">
        <f>'2a.  Simple Form Data Entry'!G58</f>
        <v>5472340.47</v>
      </c>
      <c r="K25" s="80">
        <f>'2a.  Simple Form Data Entry'!H58</f>
        <v>0</v>
      </c>
      <c r="L25" s="80">
        <f>J25+K25</f>
        <v>5472340.47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34187 Cost Real Property Sale</v>
      </c>
      <c r="I26" s="80">
        <f>'2a.  Simple Form Data Entry'!N59</f>
        <v>0</v>
      </c>
      <c r="J26" s="77">
        <f>'2a.  Simple Form Data Entry'!G59</f>
        <v>139830.53</v>
      </c>
      <c r="K26" s="77">
        <f>'2a.  Simple Form Data Entry'!H59</f>
        <v>0</v>
      </c>
      <c r="L26" s="80">
        <f aca="true" t="shared" si="2" ref="L26:L31">J26+K26</f>
        <v>139830.53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5612171</v>
      </c>
      <c r="K31" s="56">
        <f t="shared" si="3"/>
        <v>0</v>
      </c>
      <c r="L31" s="56">
        <f t="shared" si="2"/>
        <v>5612171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51" t="str">
        <f>IF('2a.  Simple Form Data Entry'!E80="","   ",'2a.  Simple Form Data Entry'!E80)</f>
        <v>General Fund</v>
      </c>
      <c r="B35" s="452"/>
      <c r="C35" s="453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FMD total Labor</v>
      </c>
      <c r="I36" s="80">
        <f>'2a.  Simple Form Data Entry'!N82</f>
        <v>0</v>
      </c>
      <c r="J36" s="80">
        <f>'2a.  Simple Form Data Entry'!G82</f>
        <v>112791.98</v>
      </c>
      <c r="K36" s="80">
        <f>'2a.  Simple Form Data Entry'!H82</f>
        <v>0</v>
      </c>
      <c r="L36" s="80">
        <f>J36+K36</f>
        <v>112791.98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3" t="s">
        <v>55</v>
      </c>
      <c r="C39" s="404"/>
      <c r="D39" s="45"/>
      <c r="E39" s="45"/>
      <c r="F39" s="45"/>
      <c r="G39" s="45"/>
      <c r="H39" s="200" t="str">
        <f>IF('2a.  Simple Form Data Entry'!E85="","  ",'2a.  Simple Form Data Entry'!E85)</f>
        <v>Appraisal and Consulting services</v>
      </c>
      <c r="I39" s="80">
        <f>'2a.  Simple Form Data Entry'!N85</f>
        <v>0</v>
      </c>
      <c r="J39" s="80">
        <f>'2a.  Simple Form Data Entry'!G85</f>
        <v>27038.55</v>
      </c>
      <c r="K39" s="80">
        <f>'2a.  Simple Form Data Entry'!H85</f>
        <v>0</v>
      </c>
      <c r="L39" s="80">
        <f t="shared" si="7"/>
        <v>27038.55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0" t="s">
        <v>56</v>
      </c>
      <c r="C40" s="391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3" t="s">
        <v>57</v>
      </c>
      <c r="C41" s="404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2" t="s">
        <v>26</v>
      </c>
      <c r="C42" s="393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139830.53</v>
      </c>
      <c r="K43" s="63">
        <f t="shared" si="8"/>
        <v>0</v>
      </c>
      <c r="L43" s="63">
        <f t="shared" si="7"/>
        <v>139830.53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4" t="str">
        <f>IF('2a.  Simple Form Data Entry'!E91="","   ",'2a.  Simple Form Data Entry'!E91)</f>
        <v xml:space="preserve">   </v>
      </c>
      <c r="B45" s="395"/>
      <c r="C45" s="396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3" t="s">
        <v>55</v>
      </c>
      <c r="C49" s="404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0" t="s">
        <v>56</v>
      </c>
      <c r="C50" s="391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3" t="s">
        <v>57</v>
      </c>
      <c r="C51" s="404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2" t="s">
        <v>26</v>
      </c>
      <c r="C52" s="393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4" t="str">
        <f>IF('2a.  Simple Form Data Entry'!E102="","   ",'2a.  Simple Form Data Entry'!E102)</f>
        <v xml:space="preserve">   </v>
      </c>
      <c r="B55" s="395"/>
      <c r="C55" s="396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3" t="s">
        <v>55</v>
      </c>
      <c r="C59" s="404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0" t="s">
        <v>56</v>
      </c>
      <c r="C60" s="391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3" t="s">
        <v>57</v>
      </c>
      <c r="C61" s="404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2" t="s">
        <v>26</v>
      </c>
      <c r="C62" s="393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4" t="str">
        <f>IF('2a.  Simple Form Data Entry'!E113="","   ",'2a.  Simple Form Data Entry'!E113)</f>
        <v xml:space="preserve">   </v>
      </c>
      <c r="B65" s="395"/>
      <c r="C65" s="396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3" t="s">
        <v>55</v>
      </c>
      <c r="C69" s="404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0" t="s">
        <v>56</v>
      </c>
      <c r="C70" s="391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3" t="s">
        <v>57</v>
      </c>
      <c r="C71" s="404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2" t="s">
        <v>26</v>
      </c>
      <c r="C72" s="393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4" t="str">
        <f>IF('2a.  Simple Form Data Entry'!E124="","   ",'2a.  Simple Form Data Entry'!E124)</f>
        <v xml:space="preserve">   </v>
      </c>
      <c r="B75" s="395"/>
      <c r="C75" s="396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3" t="s">
        <v>55</v>
      </c>
      <c r="C79" s="404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0" t="s">
        <v>56</v>
      </c>
      <c r="C80" s="391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3" t="s">
        <v>57</v>
      </c>
      <c r="C81" s="404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2" t="s">
        <v>26</v>
      </c>
      <c r="C82" s="393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4" t="str">
        <f>IF('2a.  Simple Form Data Entry'!E135="","   ",'2a.  Simple Form Data Entry'!E135)</f>
        <v xml:space="preserve">   </v>
      </c>
      <c r="B85" s="395"/>
      <c r="C85" s="396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3" t="s">
        <v>55</v>
      </c>
      <c r="C89" s="404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0" t="s">
        <v>56</v>
      </c>
      <c r="C90" s="391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3" t="s">
        <v>57</v>
      </c>
      <c r="C91" s="404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2" t="s">
        <v>26</v>
      </c>
      <c r="C92" s="393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139830.53</v>
      </c>
      <c r="K95" s="56">
        <f t="shared" si="23"/>
        <v>0</v>
      </c>
      <c r="L95" s="56">
        <f t="shared" si="10"/>
        <v>139830.53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9" t="s">
        <v>15</v>
      </c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7" t="s">
        <v>18</v>
      </c>
      <c r="B101" s="398"/>
      <c r="C101" s="399"/>
      <c r="D101" s="432" t="s">
        <v>19</v>
      </c>
      <c r="E101" s="432" t="s">
        <v>5</v>
      </c>
      <c r="F101" s="454" t="s">
        <v>104</v>
      </c>
      <c r="G101" s="432" t="s">
        <v>11</v>
      </c>
      <c r="H101" s="445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56" t="str">
        <f>CONCATENATE(L24," Appropriation Change")</f>
        <v>2017 / 2018 Appropriation Change</v>
      </c>
      <c r="P101" s="42"/>
      <c r="Q101" s="314"/>
      <c r="R101" s="438" t="s">
        <v>135</v>
      </c>
      <c r="S101" s="439"/>
      <c r="T101" s="42"/>
    </row>
    <row r="102" spans="1:20" ht="27.75" customHeight="1" thickBot="1">
      <c r="A102" s="400"/>
      <c r="B102" s="401"/>
      <c r="C102" s="402"/>
      <c r="D102" s="433"/>
      <c r="E102" s="433"/>
      <c r="F102" s="455"/>
      <c r="G102" s="433"/>
      <c r="H102" s="446"/>
      <c r="I102" s="316"/>
      <c r="J102" s="191" t="s">
        <v>24</v>
      </c>
      <c r="K102" s="287" t="str">
        <f>'2a.  Simple Form Data Entry'!H156</f>
        <v>Allocation Change</v>
      </c>
      <c r="L102" s="457"/>
      <c r="P102" s="42"/>
      <c r="Q102" s="314"/>
      <c r="R102" s="440"/>
      <c r="S102" s="441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4">
        <f>'2a.  Simple Form Data Entry'!J157</f>
        <v>0</v>
      </c>
      <c r="S103" s="435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6">
        <f>'2a.  Simple Form Data Entry'!J158</f>
        <v>0</v>
      </c>
      <c r="S104" s="437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6">
        <f>'2a.  Simple Form Data Entry'!J159</f>
        <v>0</v>
      </c>
      <c r="S105" s="437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6">
        <f>'2a.  Simple Form Data Entry'!J160</f>
        <v>0</v>
      </c>
      <c r="S106" s="437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6">
        <f>'2a.  Simple Form Data Entry'!J161</f>
        <v>0</v>
      </c>
      <c r="S107" s="437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6">
        <f>'2a.  Simple Form Data Entry'!J162</f>
        <v>0</v>
      </c>
      <c r="S108" s="437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9">
        <f>SUM(R103:S107)</f>
        <v>0</v>
      </c>
      <c r="S109" s="450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47" t="str">
        <f>IF('2a.  Simple Form Data Entry'!G39="Y","See note 5 below.",'2a.  Simple Form Data Entry'!D43)</f>
        <v>See note 5 below.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5"/>
    </row>
    <row r="113" spans="1:20" ht="13.5">
      <c r="A113" s="68" t="s">
        <v>112</v>
      </c>
      <c r="B113" s="442" t="s">
        <v>148</v>
      </c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5"/>
    </row>
    <row r="114" spans="1:20" ht="15" customHeight="1">
      <c r="A114" s="69" t="s">
        <v>52</v>
      </c>
      <c r="B114" s="443" t="s">
        <v>116</v>
      </c>
      <c r="C114" s="443"/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3"/>
      <c r="R114" s="443"/>
      <c r="S114" s="443"/>
      <c r="T114" s="5"/>
    </row>
    <row r="115" spans="1:20" ht="13.5">
      <c r="A115" s="69" t="s">
        <v>113</v>
      </c>
      <c r="B115" s="444" t="str">
        <f>IF(OR('2a.  Simple Form Data Entry'!D52="Y",'2a.  Simple Form Data Entry'!D54="Y"),CONCATENATE('2a.  Simple Form Data Entry'!E203,'2a.  Simple Form Data Entry'!E204),"This transaction does not require the use of fund balance or reallocated grant funding.")</f>
        <v>This transaction does not require the use of fund balance or reallocated grant funding.</v>
      </c>
      <c r="C115" s="444"/>
      <c r="D115" s="444"/>
      <c r="E115" s="444"/>
      <c r="F115" s="444"/>
      <c r="G115" s="444"/>
      <c r="H115" s="444"/>
      <c r="I115" s="444"/>
      <c r="J115" s="444"/>
      <c r="K115" s="444"/>
      <c r="L115" s="444"/>
      <c r="M115" s="444"/>
      <c r="N115" s="444"/>
      <c r="O115" s="444"/>
      <c r="P115" s="444"/>
      <c r="Q115" s="444"/>
      <c r="R115" s="444"/>
      <c r="S115" s="444"/>
      <c r="T115" s="5"/>
    </row>
    <row r="116" spans="1:20" ht="13.5" customHeight="1">
      <c r="A116" s="67" t="s">
        <v>114</v>
      </c>
      <c r="B116" s="431" t="str">
        <f>IF('2a.  Simple Form Data Entry'!F166="Y",'2a.  Simple Form Data Entry'!C194,CONCATENATE('2a.  Simple Form Data Entry'!C195,'2a.  Simple Form Data Entry'!C196,'2a.  Simple Form Data Entry'!C197,'2a.  Simple Form Data Entry'!C198,'2a.  Simple Form Data Entry'!C199))</f>
        <v>The transaction involves the sale of a property and the expenditures associated with this sale are limited to transaction costs.  No long-term expenditures requiring resource backing are associated with this transaction.</v>
      </c>
      <c r="C116" s="431"/>
      <c r="D116" s="431"/>
      <c r="E116" s="431"/>
      <c r="F116" s="431"/>
      <c r="G116" s="431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5"/>
    </row>
    <row r="117" spans="1:20" ht="16.5" customHeight="1">
      <c r="A117" s="67" t="s">
        <v>118</v>
      </c>
      <c r="B117" s="430" t="s">
        <v>111</v>
      </c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30"/>
      <c r="R117" s="430"/>
      <c r="S117" s="430"/>
      <c r="T117" s="5"/>
    </row>
    <row r="118" spans="1:19" ht="14.25" customHeight="1">
      <c r="A118" s="67"/>
      <c r="B118" s="448" t="str">
        <f>'2a.  Simple Form Data Entry'!C174</f>
        <v>- Current annual lease revenue to General Fund is $202,130</v>
      </c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  <c r="O118" s="448"/>
      <c r="P118" s="448"/>
      <c r="Q118" s="448"/>
      <c r="R118" s="448"/>
      <c r="S118" s="448"/>
    </row>
    <row r="119" spans="1:19" ht="13.5">
      <c r="A119" s="67"/>
      <c r="B119" s="448" t="str">
        <f>'2a.  Simple Form Data Entry'!C175</f>
        <v>- Purchase price was reduced by $200,000 to account for clean-up costs associated with contamination found on the property</v>
      </c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</row>
    <row r="120" spans="1:19" ht="12.75" customHeight="1">
      <c r="A120" s="67"/>
      <c r="B120" s="448" t="str">
        <f>'2a.  Simple Form Data Entry'!C176</f>
        <v>-  Net Present Value calculation uses current 20 year LTGO-based discount rate of 6.6% on revenues and reversion value.  Assumes 3% inflation and 3.5% cost of borrowing for the county.</v>
      </c>
      <c r="C120" s="448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  <c r="O120" s="448"/>
      <c r="P120" s="448"/>
      <c r="Q120" s="448"/>
      <c r="R120" s="448"/>
      <c r="S120" s="448"/>
    </row>
    <row r="121" spans="1:19" ht="15" customHeight="1">
      <c r="A121" s="67"/>
      <c r="B121" s="448" t="str">
        <f>'2a.  Simple Form Data Entry'!C177</f>
        <v>-  Ordinance #15570 authorized a ballot measure proposing KC be authorized to sell real property purchased with 1910 Harbor Bond funds and proceeds from the sale be used solely for county capital purposes.</v>
      </c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8"/>
      <c r="R121" s="448"/>
      <c r="S121" s="448"/>
    </row>
    <row r="122" spans="1:20" ht="13.5">
      <c r="A122" s="67"/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5"/>
    </row>
    <row r="123" spans="1:19" ht="13.5">
      <c r="A123" s="67"/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48"/>
    </row>
    <row r="124" spans="1:19" ht="13.5">
      <c r="A124" t="str">
        <f>IF('2a.  Simple Form Data Entry'!C179=""," ","6.")</f>
        <v xml:space="preserve"> </v>
      </c>
      <c r="B124" s="448"/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8"/>
      <c r="R124" s="448"/>
      <c r="S124" s="448"/>
    </row>
    <row r="125" spans="1:19" ht="13.5">
      <c r="A125" s="69"/>
      <c r="B125" s="448"/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48"/>
      <c r="R125" s="448"/>
      <c r="S125" s="448"/>
    </row>
    <row r="126" spans="1:19" ht="13.5">
      <c r="A126" s="69"/>
      <c r="B126" s="448"/>
      <c r="C126" s="448"/>
      <c r="D126" s="448"/>
      <c r="E126" s="448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8"/>
      <c r="S126" s="448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3" t="s">
        <v>126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7" t="s">
        <v>76</v>
      </c>
      <c r="E11" s="357"/>
      <c r="F11" s="358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1" t="s">
        <v>75</v>
      </c>
      <c r="E12" s="351"/>
      <c r="F12" s="352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1" t="s">
        <v>74</v>
      </c>
      <c r="E13" s="351"/>
      <c r="F13" s="352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7" t="s">
        <v>73</v>
      </c>
      <c r="E14" s="351"/>
      <c r="F14" s="352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1" t="s">
        <v>72</v>
      </c>
      <c r="E15" s="351"/>
      <c r="F15" s="352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1" t="s">
        <v>103</v>
      </c>
      <c r="E16" s="351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1" t="s">
        <v>69</v>
      </c>
      <c r="E17" s="351"/>
      <c r="F17" s="352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7" t="s">
        <v>70</v>
      </c>
      <c r="E18" s="357"/>
      <c r="F18" s="358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7" t="s">
        <v>137</v>
      </c>
      <c r="E19" s="357"/>
      <c r="F19" s="358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5" t="s">
        <v>34</v>
      </c>
      <c r="H20" s="375"/>
      <c r="I20" s="375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6" t="s">
        <v>125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66" t="s">
        <v>142</v>
      </c>
      <c r="E39" s="366"/>
      <c r="F39" s="366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1" t="s">
        <v>77</v>
      </c>
      <c r="E40" s="371"/>
      <c r="F40" s="372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1" t="s">
        <v>78</v>
      </c>
      <c r="E41" s="371"/>
      <c r="F41" s="372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9" t="s">
        <v>134</v>
      </c>
      <c r="E43" s="360"/>
      <c r="F43" s="360"/>
      <c r="G43" s="360"/>
      <c r="H43" s="360"/>
      <c r="I43" s="361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2" t="s">
        <v>99</v>
      </c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7" t="s">
        <v>20</v>
      </c>
      <c r="F57" s="377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5" thickBot="1">
      <c r="B58" s="210"/>
      <c r="C58" s="157"/>
      <c r="D58" s="158" t="s">
        <v>50</v>
      </c>
      <c r="E58" s="353"/>
      <c r="F58" s="354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3" t="s">
        <v>84</v>
      </c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4"/>
      <c r="D69" s="374"/>
      <c r="E69" s="374"/>
      <c r="F69" s="37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1" t="s">
        <v>85</v>
      </c>
      <c r="F71" s="371"/>
      <c r="G71" s="371"/>
      <c r="H71" s="371"/>
      <c r="I71" s="371"/>
      <c r="J71" s="371"/>
      <c r="K71" s="371"/>
      <c r="L71" s="371"/>
      <c r="M71" s="371"/>
      <c r="N71" s="180"/>
      <c r="O71" s="211"/>
    </row>
    <row r="72" spans="2:15" ht="13.5" customHeight="1">
      <c r="B72" s="210"/>
      <c r="C72" s="268" t="s">
        <v>25</v>
      </c>
      <c r="D72" s="269"/>
      <c r="E72" s="355" t="s">
        <v>86</v>
      </c>
      <c r="F72" s="355"/>
      <c r="G72" s="355"/>
      <c r="H72" s="355"/>
      <c r="I72" s="355"/>
      <c r="J72" s="355"/>
      <c r="K72" s="355"/>
      <c r="L72" s="355"/>
      <c r="M72" s="355"/>
      <c r="N72" s="181"/>
      <c r="O72" s="211"/>
    </row>
    <row r="73" spans="2:15" ht="14.5">
      <c r="B73" s="210"/>
      <c r="C73" s="268" t="s">
        <v>53</v>
      </c>
      <c r="D73" s="269"/>
      <c r="E73" s="355" t="s">
        <v>87</v>
      </c>
      <c r="F73" s="356"/>
      <c r="G73" s="356"/>
      <c r="H73" s="356"/>
      <c r="I73" s="356"/>
      <c r="J73" s="356"/>
      <c r="K73" s="356"/>
      <c r="L73" s="356"/>
      <c r="M73" s="356"/>
      <c r="N73" s="179"/>
      <c r="O73" s="211"/>
    </row>
    <row r="74" spans="2:15" ht="14.5">
      <c r="B74" s="210"/>
      <c r="C74" s="365" t="s">
        <v>55</v>
      </c>
      <c r="D74" s="365"/>
      <c r="E74" s="355" t="s">
        <v>88</v>
      </c>
      <c r="F74" s="356"/>
      <c r="G74" s="356"/>
      <c r="H74" s="356"/>
      <c r="I74" s="356"/>
      <c r="J74" s="356"/>
      <c r="K74" s="356"/>
      <c r="L74" s="356"/>
      <c r="M74" s="356"/>
      <c r="N74" s="179"/>
      <c r="O74" s="211"/>
    </row>
    <row r="75" spans="2:15" ht="14.25" customHeight="1">
      <c r="B75" s="210"/>
      <c r="C75" s="369" t="s">
        <v>56</v>
      </c>
      <c r="D75" s="369"/>
      <c r="E75" s="355" t="s">
        <v>89</v>
      </c>
      <c r="F75" s="355"/>
      <c r="G75" s="355"/>
      <c r="H75" s="355"/>
      <c r="I75" s="355"/>
      <c r="J75" s="355"/>
      <c r="K75" s="355"/>
      <c r="L75" s="355"/>
      <c r="M75" s="355"/>
      <c r="N75" s="181"/>
      <c r="O75" s="211"/>
    </row>
    <row r="76" spans="2:15" ht="14.5">
      <c r="B76" s="210"/>
      <c r="C76" s="365" t="s">
        <v>57</v>
      </c>
      <c r="D76" s="365"/>
      <c r="E76" s="355"/>
      <c r="F76" s="356"/>
      <c r="G76" s="356"/>
      <c r="H76" s="356"/>
      <c r="I76" s="356"/>
      <c r="J76" s="356"/>
      <c r="K76" s="356"/>
      <c r="L76" s="356"/>
      <c r="M76" s="356"/>
      <c r="N76" s="179"/>
      <c r="O76" s="211"/>
    </row>
    <row r="77" spans="2:15" ht="15" customHeight="1">
      <c r="B77" s="210"/>
      <c r="C77" s="370" t="s">
        <v>26</v>
      </c>
      <c r="D77" s="370"/>
      <c r="E77" s="355" t="s">
        <v>90</v>
      </c>
      <c r="F77" s="356"/>
      <c r="G77" s="356"/>
      <c r="H77" s="356"/>
      <c r="I77" s="356"/>
      <c r="J77" s="356"/>
      <c r="K77" s="356"/>
      <c r="L77" s="356"/>
      <c r="M77" s="356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38" t="s">
        <v>40</v>
      </c>
      <c r="D81" s="338"/>
      <c r="E81" s="337" t="s">
        <v>22</v>
      </c>
      <c r="F81" s="337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1" t="s">
        <v>55</v>
      </c>
      <c r="D85" s="342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9" t="s">
        <v>56</v>
      </c>
      <c r="D86" s="340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1" t="s">
        <v>57</v>
      </c>
      <c r="D87" s="342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43" t="s">
        <v>26</v>
      </c>
      <c r="D88" s="34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38" t="s">
        <v>40</v>
      </c>
      <c r="D92" s="338"/>
      <c r="E92" s="337" t="s">
        <v>22</v>
      </c>
      <c r="F92" s="337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41" t="s">
        <v>55</v>
      </c>
      <c r="D96" s="342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39" t="s">
        <v>56</v>
      </c>
      <c r="D97" s="34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41" t="s">
        <v>57</v>
      </c>
      <c r="D98" s="342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43" t="s">
        <v>26</v>
      </c>
      <c r="D99" s="34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thickBot="1">
      <c r="B103" s="210"/>
      <c r="C103" s="338" t="s">
        <v>40</v>
      </c>
      <c r="D103" s="338"/>
      <c r="E103" s="337" t="s">
        <v>22</v>
      </c>
      <c r="F103" s="337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thickBot="1">
      <c r="B107" s="210"/>
      <c r="C107" s="341" t="s">
        <v>55</v>
      </c>
      <c r="D107" s="34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thickBot="1">
      <c r="B108" s="210"/>
      <c r="C108" s="339" t="s">
        <v>56</v>
      </c>
      <c r="D108" s="34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thickBot="1">
      <c r="B109" s="210"/>
      <c r="C109" s="341" t="s">
        <v>57</v>
      </c>
      <c r="D109" s="34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thickBot="1">
      <c r="B110" s="210"/>
      <c r="C110" s="343" t="s">
        <v>26</v>
      </c>
      <c r="D110" s="34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38" t="s">
        <v>40</v>
      </c>
      <c r="D114" s="338"/>
      <c r="E114" s="337" t="s">
        <v>22</v>
      </c>
      <c r="F114" s="337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thickBot="1">
      <c r="B118" s="210"/>
      <c r="C118" s="347" t="s">
        <v>55</v>
      </c>
      <c r="D118" s="34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thickBot="1">
      <c r="B119" s="210"/>
      <c r="C119" s="345" t="s">
        <v>56</v>
      </c>
      <c r="D119" s="34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thickBot="1">
      <c r="B120" s="210"/>
      <c r="C120" s="347" t="s">
        <v>57</v>
      </c>
      <c r="D120" s="34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thickBot="1">
      <c r="B121" s="210"/>
      <c r="C121" s="349" t="s">
        <v>26</v>
      </c>
      <c r="D121" s="35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38" t="s">
        <v>40</v>
      </c>
      <c r="D125" s="338"/>
      <c r="E125" s="337" t="s">
        <v>22</v>
      </c>
      <c r="F125" s="337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thickBot="1">
      <c r="B129" s="210"/>
      <c r="C129" s="347" t="s">
        <v>55</v>
      </c>
      <c r="D129" s="34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thickBot="1">
      <c r="B130" s="210"/>
      <c r="C130" s="345" t="s">
        <v>56</v>
      </c>
      <c r="D130" s="34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thickBot="1">
      <c r="B131" s="210"/>
      <c r="C131" s="347" t="s">
        <v>57</v>
      </c>
      <c r="D131" s="34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thickBot="1">
      <c r="B132" s="210"/>
      <c r="C132" s="349" t="s">
        <v>26</v>
      </c>
      <c r="D132" s="35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38" t="s">
        <v>40</v>
      </c>
      <c r="D136" s="338"/>
      <c r="E136" s="337" t="s">
        <v>22</v>
      </c>
      <c r="F136" s="337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thickBot="1">
      <c r="B140" s="210"/>
      <c r="C140" s="347" t="s">
        <v>55</v>
      </c>
      <c r="D140" s="34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thickBot="1">
      <c r="B141" s="210"/>
      <c r="C141" s="345" t="s">
        <v>56</v>
      </c>
      <c r="D141" s="34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thickBot="1">
      <c r="B142" s="210"/>
      <c r="C142" s="347" t="s">
        <v>57</v>
      </c>
      <c r="D142" s="34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thickBot="1">
      <c r="B143" s="210"/>
      <c r="C143" s="349" t="s">
        <v>26</v>
      </c>
      <c r="D143" s="35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6" t="s">
        <v>100</v>
      </c>
      <c r="D148" s="356"/>
      <c r="E148" s="356"/>
      <c r="F148" s="356"/>
      <c r="G148" s="356"/>
      <c r="H148" s="356"/>
      <c r="I148" s="356"/>
      <c r="J148" s="356"/>
      <c r="K148" s="356"/>
      <c r="L148" s="356"/>
      <c r="M148" s="356"/>
      <c r="N148" s="179"/>
      <c r="O148" s="224"/>
      <c r="P148" s="225"/>
      <c r="Q148" s="225"/>
    </row>
    <row r="149" spans="2:17" ht="15" customHeight="1">
      <c r="B149" s="210"/>
      <c r="C149" s="356" t="s">
        <v>132</v>
      </c>
      <c r="D149" s="356"/>
      <c r="E149" s="356"/>
      <c r="F149" s="356"/>
      <c r="G149" s="356"/>
      <c r="H149" s="356"/>
      <c r="I149" s="356"/>
      <c r="J149" s="356"/>
      <c r="K149" s="356"/>
      <c r="L149" s="356"/>
      <c r="M149" s="356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68" t="s">
        <v>18</v>
      </c>
      <c r="D155" s="368" t="s">
        <v>39</v>
      </c>
      <c r="E155" s="378" t="s">
        <v>23</v>
      </c>
      <c r="F155" s="378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37"/>
      <c r="D156" s="337"/>
      <c r="E156" s="379"/>
      <c r="F156" s="379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1" t="s">
        <v>147</v>
      </c>
      <c r="G171" s="382"/>
      <c r="H171" s="382"/>
      <c r="I171" s="382"/>
      <c r="J171" s="382"/>
      <c r="K171" s="382"/>
      <c r="L171" s="382"/>
      <c r="M171" s="382"/>
      <c r="N171" s="38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6" t="s">
        <v>152</v>
      </c>
      <c r="D173" s="356"/>
      <c r="E173" s="356"/>
      <c r="F173" s="356"/>
      <c r="G173" s="356"/>
      <c r="H173" s="356"/>
      <c r="I173" s="356"/>
      <c r="J173" s="356"/>
      <c r="K173" s="356"/>
      <c r="L173" s="356"/>
      <c r="M173" s="356"/>
      <c r="N173" s="179"/>
      <c r="O173" s="224"/>
    </row>
    <row r="174" spans="2:15" ht="34.5" customHeight="1" thickBot="1">
      <c r="B174" s="210"/>
      <c r="C174" s="384" t="s">
        <v>139</v>
      </c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6"/>
      <c r="O174" s="224"/>
    </row>
    <row r="175" spans="2:15" ht="34.5" customHeight="1" thickBot="1">
      <c r="B175" s="210"/>
      <c r="C175" s="387" t="s">
        <v>123</v>
      </c>
      <c r="D175" s="388"/>
      <c r="E175" s="388"/>
      <c r="F175" s="388"/>
      <c r="G175" s="388"/>
      <c r="H175" s="388"/>
      <c r="I175" s="388"/>
      <c r="J175" s="388"/>
      <c r="K175" s="388"/>
      <c r="L175" s="388"/>
      <c r="M175" s="388"/>
      <c r="N175" s="389"/>
      <c r="O175" s="224"/>
    </row>
    <row r="176" spans="2:15" ht="34.5" customHeight="1" thickBot="1">
      <c r="B176" s="210"/>
      <c r="C176" s="387" t="s">
        <v>123</v>
      </c>
      <c r="D176" s="388"/>
      <c r="E176" s="388"/>
      <c r="F176" s="388"/>
      <c r="G176" s="388"/>
      <c r="H176" s="388"/>
      <c r="I176" s="388"/>
      <c r="J176" s="388"/>
      <c r="K176" s="388"/>
      <c r="L176" s="388"/>
      <c r="M176" s="388"/>
      <c r="N176" s="389"/>
      <c r="O176" s="224"/>
    </row>
    <row r="177" spans="2:15" ht="34.5" customHeight="1" thickBot="1">
      <c r="B177" s="210"/>
      <c r="C177" s="387" t="s">
        <v>123</v>
      </c>
      <c r="D177" s="388"/>
      <c r="E177" s="388"/>
      <c r="F177" s="388"/>
      <c r="G177" s="388"/>
      <c r="H177" s="388"/>
      <c r="I177" s="388"/>
      <c r="J177" s="388"/>
      <c r="K177" s="388"/>
      <c r="L177" s="388"/>
      <c r="M177" s="388"/>
      <c r="N177" s="389"/>
      <c r="O177" s="224"/>
    </row>
    <row r="178" spans="2:15" ht="34.5" customHeight="1" thickBot="1">
      <c r="B178" s="210"/>
      <c r="C178" s="387" t="s">
        <v>123</v>
      </c>
      <c r="D178" s="388"/>
      <c r="E178" s="388"/>
      <c r="F178" s="388"/>
      <c r="G178" s="388"/>
      <c r="H178" s="388"/>
      <c r="I178" s="388"/>
      <c r="J178" s="388"/>
      <c r="K178" s="388"/>
      <c r="L178" s="388"/>
      <c r="M178" s="388"/>
      <c r="N178" s="389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6" t="s">
        <v>138</v>
      </c>
      <c r="D180" s="356"/>
      <c r="E180" s="356"/>
      <c r="F180" s="356"/>
      <c r="G180" s="356"/>
      <c r="H180" s="356"/>
      <c r="I180" s="356"/>
      <c r="J180" s="356"/>
      <c r="K180" s="356"/>
      <c r="L180" s="356"/>
      <c r="M180" s="356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0"/>
      <c r="D203" s="380"/>
      <c r="E203" s="380"/>
      <c r="F203" s="380"/>
      <c r="G203" s="380"/>
      <c r="H203" s="380"/>
      <c r="I203" s="380"/>
      <c r="J203" s="380"/>
      <c r="K203" s="380"/>
      <c r="L203" s="380"/>
      <c r="M203" s="380"/>
      <c r="N203" s="380"/>
      <c r="O203" s="380"/>
      <c r="P203" s="380"/>
      <c r="Q203" s="380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18" t="s">
        <v>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0" t="s">
        <v>31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1"/>
    </row>
    <row r="4" spans="1:20" ht="3" customHeight="1" thickBot="1" thickTop="1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1"/>
    </row>
    <row r="5" spans="1:19" ht="13.5">
      <c r="A5" s="415" t="s">
        <v>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4"/>
    </row>
    <row r="6" spans="1:20" ht="13.5">
      <c r="A6" s="411" t="s">
        <v>0</v>
      </c>
      <c r="B6" s="412"/>
      <c r="C6" s="410" t="str">
        <f>IF('2b.  Complex Form Data Entry'!G11="","   ",'2b.  Complex Form Data Entry'!G11)</f>
        <v xml:space="preserve">   </v>
      </c>
      <c r="D6" s="410"/>
      <c r="E6" s="410"/>
      <c r="F6" s="410"/>
      <c r="G6" s="410"/>
      <c r="H6" s="410"/>
      <c r="I6" s="410"/>
      <c r="J6" s="410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6" t="s">
        <v>150</v>
      </c>
      <c r="B7" s="407"/>
      <c r="C7" s="417" t="str">
        <f>IF('2b.  Complex Form Data Entry'!G12="","   ",'2b.  Complex Form Data Entry'!G12)</f>
        <v xml:space="preserve">   </v>
      </c>
      <c r="D7" s="417"/>
      <c r="E7" s="417"/>
      <c r="F7" s="417"/>
      <c r="G7" s="417"/>
      <c r="H7" s="417"/>
      <c r="I7" s="417"/>
      <c r="J7" s="417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8" t="s">
        <v>2</v>
      </c>
      <c r="B8" s="409"/>
      <c r="C8" s="292" t="str">
        <f>IF('2b.  Complex Form Data Entry'!G15="","   ",'2b.  Complex Form Data Entry'!G15)</f>
        <v xml:space="preserve">   </v>
      </c>
      <c r="E8" s="292"/>
      <c r="F8" s="409" t="s">
        <v>8</v>
      </c>
      <c r="G8" s="409"/>
      <c r="H8" s="329" t="str">
        <f>IF('2b.  Complex Form Data Entry'!G15=""," ",'2b.  Complex Form Data Entry'!G16)</f>
        <v xml:space="preserve"> </v>
      </c>
      <c r="I8" s="292"/>
      <c r="J8" s="292"/>
      <c r="L8" s="407" t="s">
        <v>10</v>
      </c>
      <c r="M8" s="407"/>
      <c r="N8" s="407"/>
      <c r="O8" s="407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8" t="s">
        <v>3</v>
      </c>
      <c r="B9" s="409"/>
      <c r="C9" s="295"/>
      <c r="D9" s="292"/>
      <c r="E9" s="292"/>
      <c r="F9" s="409" t="s">
        <v>13</v>
      </c>
      <c r="G9" s="409"/>
      <c r="H9" s="292"/>
      <c r="I9" s="292"/>
      <c r="J9" s="292"/>
      <c r="L9" s="407" t="s">
        <v>9</v>
      </c>
      <c r="M9" s="407"/>
      <c r="N9" s="407"/>
      <c r="O9" s="407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26" t="str">
        <f>IF('2b.  Complex Form Data Entry'!G10=""," ",'2b.  Complex Form Data Entry'!G10)</f>
        <v xml:space="preserve"> </v>
      </c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7"/>
      <c r="T10" s="11"/>
    </row>
    <row r="11" spans="1:20" ht="13" thickBot="1">
      <c r="A11" s="332"/>
      <c r="B11" s="333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0" t="s">
        <v>14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1" t="s">
        <v>32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5" t="s">
        <v>143</v>
      </c>
      <c r="B17" s="425"/>
      <c r="C17" s="425"/>
      <c r="D17" s="425"/>
      <c r="E17" s="463" t="str">
        <f>IF('2b.  Complex Form Data Entry'!G39="N","NA",'2b.  Complex Form Data Entry'!G40)</f>
        <v>NA</v>
      </c>
      <c r="F17" s="464"/>
      <c r="G17" s="465"/>
      <c r="H17" s="461" t="s">
        <v>151</v>
      </c>
      <c r="I17" s="462"/>
      <c r="J17" s="462"/>
      <c r="K17" s="462"/>
      <c r="L17" s="462"/>
      <c r="M17" s="462"/>
      <c r="N17" s="310"/>
      <c r="O17" s="463" t="str">
        <f>IF('2b.  Complex Form Data Entry'!G39="N","NA",'2b.  Complex Form Data Entry'!G41)</f>
        <v>NA</v>
      </c>
      <c r="P17" s="464"/>
      <c r="Q17" s="464"/>
      <c r="R17" s="464"/>
      <c r="S17" s="465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1" t="s">
        <v>33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51" t="str">
        <f>IF('2b.  Complex Form Data Entry'!E80="","   ",'2b.  Complex Form Data Entry'!E80)</f>
        <v xml:space="preserve">   </v>
      </c>
      <c r="B35" s="452"/>
      <c r="C35" s="453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3" t="s">
        <v>55</v>
      </c>
      <c r="C39" s="404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0" t="s">
        <v>56</v>
      </c>
      <c r="C40" s="391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3" t="s">
        <v>57</v>
      </c>
      <c r="C41" s="404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2" t="s">
        <v>26</v>
      </c>
      <c r="C42" s="393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4" t="str">
        <f>IF('2b.  Complex Form Data Entry'!E91="","   ",'2b.  Complex Form Data Entry'!E91)</f>
        <v xml:space="preserve">   </v>
      </c>
      <c r="B45" s="395"/>
      <c r="C45" s="396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3" t="s">
        <v>55</v>
      </c>
      <c r="C49" s="404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0" t="s">
        <v>56</v>
      </c>
      <c r="C50" s="391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3" t="s">
        <v>57</v>
      </c>
      <c r="C51" s="404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2" t="s">
        <v>26</v>
      </c>
      <c r="C52" s="393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4" t="str">
        <f>IF('2b.  Complex Form Data Entry'!E102="","   ",'2b.  Complex Form Data Entry'!E102)</f>
        <v xml:space="preserve">   </v>
      </c>
      <c r="B55" s="395"/>
      <c r="C55" s="396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3" t="s">
        <v>55</v>
      </c>
      <c r="C59" s="404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0" t="s">
        <v>56</v>
      </c>
      <c r="C60" s="391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3" t="s">
        <v>57</v>
      </c>
      <c r="C61" s="404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2" t="s">
        <v>26</v>
      </c>
      <c r="C62" s="393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4" t="str">
        <f>IF('2b.  Complex Form Data Entry'!E113="","   ",'2b.  Complex Form Data Entry'!E113)</f>
        <v xml:space="preserve">   </v>
      </c>
      <c r="B65" s="395"/>
      <c r="C65" s="396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3" t="s">
        <v>55</v>
      </c>
      <c r="C69" s="404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0" t="s">
        <v>56</v>
      </c>
      <c r="C70" s="391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3" t="s">
        <v>57</v>
      </c>
      <c r="C71" s="404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2" t="s">
        <v>26</v>
      </c>
      <c r="C72" s="393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4" t="str">
        <f>IF('2b.  Complex Form Data Entry'!E124="","   ",'2b.  Complex Form Data Entry'!E124)</f>
        <v xml:space="preserve">   </v>
      </c>
      <c r="B75" s="395"/>
      <c r="C75" s="396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3" t="s">
        <v>55</v>
      </c>
      <c r="C79" s="404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0" t="s">
        <v>56</v>
      </c>
      <c r="C80" s="391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3" t="s">
        <v>57</v>
      </c>
      <c r="C81" s="404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2" t="s">
        <v>26</v>
      </c>
      <c r="C82" s="393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4" t="str">
        <f>IF('2b.  Complex Form Data Entry'!E135="","   ",'2b.  Complex Form Data Entry'!E135)</f>
        <v xml:space="preserve">   </v>
      </c>
      <c r="B85" s="395"/>
      <c r="C85" s="396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3" t="s">
        <v>55</v>
      </c>
      <c r="C89" s="404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0" t="s">
        <v>56</v>
      </c>
      <c r="C90" s="391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3" t="s">
        <v>57</v>
      </c>
      <c r="C91" s="404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2" t="s">
        <v>26</v>
      </c>
      <c r="C92" s="393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18" t="s">
        <v>133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0" t="s">
        <v>31</v>
      </c>
      <c r="B99" s="420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1"/>
    </row>
    <row r="100" spans="1:20" ht="3" customHeight="1" thickBot="1" thickTop="1">
      <c r="A100" s="405"/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1"/>
    </row>
    <row r="101" spans="1:19" ht="13.5">
      <c r="A101" s="415" t="s">
        <v>7</v>
      </c>
      <c r="B101" s="413"/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4"/>
    </row>
    <row r="102" spans="1:20" ht="13.5">
      <c r="A102" s="411" t="s">
        <v>0</v>
      </c>
      <c r="B102" s="412"/>
      <c r="C102" s="410" t="str">
        <f>IF('2b.  Complex Form Data Entry'!G11="","   ",'2b.  Complex Form Data Entry'!G11)</f>
        <v xml:space="preserve">   </v>
      </c>
      <c r="D102" s="410"/>
      <c r="E102" s="410"/>
      <c r="F102" s="410"/>
      <c r="G102" s="410"/>
      <c r="H102" s="410"/>
      <c r="I102" s="410"/>
      <c r="J102" s="410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6" t="s">
        <v>150</v>
      </c>
      <c r="B103" s="407"/>
      <c r="C103" s="417" t="str">
        <f>IF('2b.  Complex Form Data Entry'!G12="","   ",'2b.  Complex Form Data Entry'!G12)</f>
        <v xml:space="preserve">   </v>
      </c>
      <c r="D103" s="417"/>
      <c r="E103" s="417"/>
      <c r="F103" s="417"/>
      <c r="G103" s="417"/>
      <c r="H103" s="417"/>
      <c r="I103" s="417"/>
      <c r="J103" s="417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8" t="s">
        <v>2</v>
      </c>
      <c r="B104" s="409"/>
      <c r="C104" s="298" t="str">
        <f>IF('2b.  Complex Form Data Entry'!G15="","   ",'2b.  Complex Form Data Entry'!G15)</f>
        <v xml:space="preserve">   </v>
      </c>
      <c r="E104" s="298"/>
      <c r="F104" s="409" t="s">
        <v>8</v>
      </c>
      <c r="G104" s="409"/>
      <c r="H104" s="329" t="str">
        <f>IF('2b.  Complex Form Data Entry'!G15=""," ",'2b.  Complex Form Data Entry'!G16)</f>
        <v xml:space="preserve"> </v>
      </c>
      <c r="I104" s="298"/>
      <c r="J104" s="298"/>
      <c r="L104" s="407" t="s">
        <v>10</v>
      </c>
      <c r="M104" s="407"/>
      <c r="N104" s="407"/>
      <c r="O104" s="407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8" t="s">
        <v>3</v>
      </c>
      <c r="B105" s="409"/>
      <c r="C105" s="300"/>
      <c r="D105" s="298"/>
      <c r="E105" s="298"/>
      <c r="F105" s="409" t="s">
        <v>13</v>
      </c>
      <c r="G105" s="409"/>
      <c r="H105" s="298"/>
      <c r="I105" s="298"/>
      <c r="J105" s="298"/>
      <c r="L105" s="407" t="s">
        <v>9</v>
      </c>
      <c r="M105" s="407"/>
      <c r="N105" s="407"/>
      <c r="O105" s="407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26" t="str">
        <f>IF('2b.  Complex Form Data Entry'!G10=""," ",'2b.  Complex Form Data Entry'!G10)</f>
        <v xml:space="preserve"> </v>
      </c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7"/>
      <c r="T106" s="11"/>
    </row>
    <row r="107" spans="1:20" ht="13" thickBot="1">
      <c r="A107" s="332"/>
      <c r="B107" s="333"/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9"/>
      <c r="T107" s="11"/>
    </row>
    <row r="108" spans="1:20" ht="18.75" customHeight="1" thickBot="1" thickTop="1">
      <c r="A108" s="419" t="s">
        <v>15</v>
      </c>
      <c r="B108" s="419"/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7" t="s">
        <v>18</v>
      </c>
      <c r="B112" s="398"/>
      <c r="C112" s="399"/>
      <c r="D112" s="432" t="s">
        <v>19</v>
      </c>
      <c r="E112" s="432" t="s">
        <v>5</v>
      </c>
      <c r="F112" s="454" t="s">
        <v>104</v>
      </c>
      <c r="G112" s="432" t="s">
        <v>11</v>
      </c>
      <c r="H112" s="445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56" t="str">
        <f>CONCATENATE(L34," Appropriation Change")</f>
        <v>2015 / 2016 Appropriation Change</v>
      </c>
      <c r="O112" s="303"/>
      <c r="P112" s="303"/>
      <c r="Q112" s="303"/>
      <c r="R112" s="438" t="s">
        <v>136</v>
      </c>
      <c r="S112" s="439"/>
      <c r="T112" s="42"/>
    </row>
    <row r="113" spans="1:20" ht="37.5" customHeight="1" thickBot="1">
      <c r="A113" s="400"/>
      <c r="B113" s="401"/>
      <c r="C113" s="402"/>
      <c r="D113" s="433"/>
      <c r="E113" s="433"/>
      <c r="F113" s="455"/>
      <c r="G113" s="433"/>
      <c r="H113" s="446"/>
      <c r="I113" s="316"/>
      <c r="J113" s="191" t="s">
        <v>24</v>
      </c>
      <c r="K113" s="287" t="str">
        <f>'2b.  Complex Form Data Entry'!H156</f>
        <v>Allocation Change</v>
      </c>
      <c r="L113" s="457"/>
      <c r="O113" s="303"/>
      <c r="P113" s="303"/>
      <c r="Q113" s="303"/>
      <c r="R113" s="440"/>
      <c r="S113" s="441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7">
        <f>'2b.  Complex Form Data Entry'!J157</f>
        <v>0</v>
      </c>
      <c r="S114" s="468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7">
        <f>'2b.  Complex Form Data Entry'!J158</f>
        <v>0</v>
      </c>
      <c r="S115" s="468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7">
        <f>'2b.  Complex Form Data Entry'!J159</f>
        <v>0</v>
      </c>
      <c r="S116" s="468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7">
        <f>'2b.  Complex Form Data Entry'!J160</f>
        <v>0</v>
      </c>
      <c r="S117" s="468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7">
        <f>'2b.  Complex Form Data Entry'!J161</f>
        <v>0</v>
      </c>
      <c r="S118" s="468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7">
        <f>'2b.  Complex Form Data Entry'!J162</f>
        <v>0</v>
      </c>
      <c r="S119" s="468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9">
        <f>SUM(R114:S119)</f>
        <v>0</v>
      </c>
      <c r="S120" s="470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47" t="str">
        <f>IF('2b.  Complex Form Data Entry'!G39="Y","See note 5 below.",'2b.  Complex Form Data Entry'!D43)</f>
        <v>An NPV analysis was not performed because …</v>
      </c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5"/>
    </row>
    <row r="124" spans="1:20" ht="13.5">
      <c r="A124" s="68" t="s">
        <v>112</v>
      </c>
      <c r="B124" s="442" t="s">
        <v>148</v>
      </c>
      <c r="C124" s="442"/>
      <c r="D124" s="442"/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  <c r="R124" s="442"/>
      <c r="S124" s="442"/>
      <c r="T124" s="5"/>
    </row>
    <row r="125" spans="1:20" ht="14.25" customHeight="1">
      <c r="A125" s="69" t="s">
        <v>52</v>
      </c>
      <c r="B125" s="466" t="s">
        <v>116</v>
      </c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5"/>
    </row>
    <row r="126" spans="1:20" ht="16.5" customHeight="1">
      <c r="A126" s="69" t="s">
        <v>113</v>
      </c>
      <c r="B126" s="444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4"/>
      <c r="D126" s="444"/>
      <c r="E126" s="444"/>
      <c r="F126" s="444"/>
      <c r="G126" s="444"/>
      <c r="H126" s="444"/>
      <c r="I126" s="444"/>
      <c r="J126" s="444"/>
      <c r="K126" s="444"/>
      <c r="L126" s="444"/>
      <c r="M126" s="444"/>
      <c r="N126" s="444"/>
      <c r="O126" s="444"/>
      <c r="P126" s="444"/>
      <c r="Q126" s="444"/>
      <c r="R126" s="444"/>
      <c r="S126" s="444"/>
      <c r="T126" s="5"/>
    </row>
    <row r="127" spans="1:20" ht="14.25" customHeight="1">
      <c r="A127" s="67" t="s">
        <v>114</v>
      </c>
      <c r="B127" s="431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1"/>
      <c r="D127" s="431"/>
      <c r="E127" s="431"/>
      <c r="F127" s="431"/>
      <c r="G127" s="431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431"/>
      <c r="T127" s="5"/>
    </row>
    <row r="128" spans="1:20" ht="16.5" customHeight="1">
      <c r="A128" s="67" t="s">
        <v>118</v>
      </c>
      <c r="B128" s="430" t="s">
        <v>111</v>
      </c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5"/>
    </row>
    <row r="129" spans="1:19" ht="14.25" customHeight="1">
      <c r="A129" s="67"/>
      <c r="B129" s="448" t="str">
        <f>'2b.  Complex Form Data Entry'!C174</f>
        <v>-</v>
      </c>
      <c r="C129" s="448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8"/>
      <c r="S129" s="448"/>
    </row>
    <row r="130" spans="1:19" ht="13.5">
      <c r="A130" s="67"/>
      <c r="B130" s="448" t="str">
        <f>'2b.  Complex Form Data Entry'!C175</f>
        <v xml:space="preserve">- </v>
      </c>
      <c r="C130" s="448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8"/>
      <c r="S130" s="448"/>
    </row>
    <row r="131" spans="1:19" ht="12.75" customHeight="1">
      <c r="A131" s="67"/>
      <c r="B131" s="448" t="str">
        <f>'2b.  Complex Form Data Entry'!C176</f>
        <v xml:space="preserve">- </v>
      </c>
      <c r="C131" s="448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8"/>
      <c r="S131" s="448"/>
    </row>
    <row r="132" spans="1:19" ht="15" customHeight="1">
      <c r="A132" s="67"/>
      <c r="B132" s="448" t="str">
        <f>'2b.  Complex Form Data Entry'!C177</f>
        <v xml:space="preserve">- </v>
      </c>
      <c r="C132" s="448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8"/>
      <c r="O132" s="448"/>
      <c r="P132" s="448"/>
      <c r="Q132" s="448"/>
      <c r="R132" s="448"/>
      <c r="S132" s="448"/>
    </row>
    <row r="133" spans="1:20" ht="13.5">
      <c r="A133" s="67"/>
      <c r="B133" s="448" t="str">
        <f>'2b.  Complex Form Data Entry'!C178</f>
        <v xml:space="preserve">- </v>
      </c>
      <c r="C133" s="448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  <c r="O133" s="448"/>
      <c r="P133" s="448"/>
      <c r="Q133" s="448"/>
      <c r="R133" s="448"/>
      <c r="S133" s="448"/>
      <c r="T133" s="5"/>
    </row>
    <row r="134" spans="1:19" ht="13.5">
      <c r="A134" s="67"/>
      <c r="B134" s="448"/>
      <c r="C134" s="448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  <c r="O134" s="448"/>
      <c r="P134" s="448"/>
      <c r="Q134" s="448"/>
      <c r="R134" s="448"/>
      <c r="S134" s="448"/>
    </row>
    <row r="135" spans="1:19" ht="13.5">
      <c r="A135" t="str">
        <f>IF('2b.  Complex Form Data Entry'!C181=""," ","6.")</f>
        <v xml:space="preserve"> </v>
      </c>
      <c r="B135" s="448"/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  <c r="O135" s="448"/>
      <c r="P135" s="448"/>
      <c r="Q135" s="448"/>
      <c r="R135" s="448"/>
      <c r="S135" s="448"/>
    </row>
    <row r="136" spans="1:19" ht="13.5">
      <c r="A136" s="69"/>
      <c r="B136" s="448"/>
      <c r="C136" s="448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</row>
    <row r="137" spans="1:19" ht="13.5">
      <c r="A137" s="69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8"/>
      <c r="R137" s="448"/>
      <c r="S137" s="448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2" ma:contentTypeDescription="" ma:contentTypeScope="" ma:versionID="450fb8d4a1b174ab2e0ca39c2cbee0fc">
  <xsd:schema xmlns:xsd="http://www.w3.org/2001/XMLSchema" xmlns:xs="http://www.w3.org/2001/XMLSchema" xmlns:p="http://schemas.microsoft.com/office/2006/metadata/properties" xmlns:ns2="308dc21f-8940-46b7-9ee9-f86b439897b1" xmlns:ns3="cc811197-5a73-4d86-a206-c117da05ddaa" xmlns:ns4="5169e71c-d027-42bd-a2de-8c73588c2b58" targetNamespace="http://schemas.microsoft.com/office/2006/metadata/properties" ma:root="true" ma:fieldsID="1784f4cd08da51c7b39d6b0e1f619e41" ns2:_="" ns3:_="" ns4:_="">
    <xsd:import namespace="308dc21f-8940-46b7-9ee9-f86b439897b1"/>
    <xsd:import namespace="cc811197-5a73-4d86-a206-c117da05ddaa"/>
    <xsd:import namespace="5169e71c-d027-42bd-a2de-8c73588c2b58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9e71c-d027-42bd-a2de-8c73588c2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3DA9770-8C36-4827-B618-173764F8F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5169e71c-d027-42bd-a2de-8c73588c2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schemas.microsoft.com/office/2006/metadata/properties"/>
    <ds:schemaRef ds:uri="5169e71c-d027-42bd-a2de-8c73588c2b58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08dc21f-8940-46b7-9ee9-f86b439897b1"/>
    <ds:schemaRef ds:uri="http://schemas.openxmlformats.org/package/2006/metadata/core-properties"/>
    <ds:schemaRef ds:uri="cc811197-5a73-4d86-a206-c117da05ddaa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2015-03-19T18:52:03Z</cp:lastPrinted>
  <dcterms:created xsi:type="dcterms:W3CDTF">1999-06-02T23:29:55Z</dcterms:created>
  <dcterms:modified xsi:type="dcterms:W3CDTF">2017-12-28T15:27:30Z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0x010100D03C1FEDB24A304B88B22491CFC09769007BCB61E4A4E32649B1237591E6F177C2</vt:lpwstr>
  </property>
  <property fmtid="{D5CDD505-2E9C-101B-9397-08002B2CF9AE}" pid="5" name="_dlc_DocIdItemGuid">
    <vt:lpwstr>6ef0d698-2698-4a13-ac80-ec0678b84a0c</vt:lpwstr>
  </property>
</Properties>
</file>