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<sst xmlns="http://schemas.openxmlformats.org/spreadsheetml/2006/main" count="691" uniqueCount="177">
  <si>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</si>
  <si>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</si>
  <si>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</si>
  <si>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</si>
  <si>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</si>
  <si>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</si>
  <si>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</si>
  <si>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</si>
  <si>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</si>
  <si>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</si>
  <si>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</si>
  <si>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</si>
  <si>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</si>
  <si>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</si>
  <si>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</si>
  <si>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</si>
  <si>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</si>
  <si>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</si>
  <si>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</si>
  <si>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</si>
  <si>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</si>
  <si>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</si>
  <si>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</si>
  <si>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</si>
  <si>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</si>
  <si>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</si>
  <si>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</si>
  <si>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</si>
  <si>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</si>
  <si>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</si>
  <si>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</si>
  <si>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</si>
  <si>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</si>
  <si>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</si>
  <si>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</si>
  <si>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</si>
  <si>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</si>
  <si>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</si>
  <si>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</si>
  <si>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</si>
  <si>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</si>
  <si>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</si>
  <si>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</si>
  <si>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</si>
  <si>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</si>
  <si>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</si>
  <si>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</si>
  <si>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</si>
  <si>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</si>
  <si>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</si>
  <si>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</si>
  <si>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</si>
  <si>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</si>
  <si>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</si>
  <si>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</si>
  <si>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</si>
  <si>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</si>
  <si>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</si>
  <si>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</si>
  <si>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</si>
  <si>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</si>
  <si>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</si>
  <si>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</si>
  <si>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</si>
  <si>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</si>
  <si>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</si>
  <si>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</si>
  <si>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</si>
  <si>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</si>
  <si>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</si>
  <si>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</si>
  <si>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</si>
  <si>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</si>
  <si>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</si>
  <si>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</si>
  <si>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</si>
  <si>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</si>
  <si>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</si>
  <si>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</si>
  <si>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</si>
  <si>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</si>
  <si>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</si>
  <si>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</si>
  <si>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</si>
  <si>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</si>
  <si>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</si>
  <si>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</si>
  <si>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</si>
  <si>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</si>
  <si>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</si>
  <si>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</si>
  <si>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</si>
  <si>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</si>
  <si>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</si>
  <si>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</si>
  <si>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</si>
  <si>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</si>
  <si>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</si>
  <si>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</si>
  <si>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</si>
  <si>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</si>
  <si>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</si>
  <si>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</si>
  <si>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</si>
  <si>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</si>
  <si>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</si>
  <si>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</si>
  <si>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</si>
  <si>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</si>
  <si>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</si>
  <si>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</si>
  <si>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</si>
  <si>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</si>
  <si>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</si>
  <si>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</si>
  <si>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</si>
  <si>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</si>
  <si>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</si>
  <si>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</si>
  <si>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</si>
  <si>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</si>
  <si>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</si>
  <si>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</si>
  <si>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</si>
  <si>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</si>
  <si>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</si>
  <si>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</si>
  <si>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</si>
  <si>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</si>
  <si>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</si>
  <si>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</si>
  <si>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</si>
  <si>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</si>
  <si>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</si>
  <si>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</si>
  <si>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</si>
  <si>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</si>
  <si>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</si>
  <si>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</si>
  <si>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</si>
  <si>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</si>
  <si>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</si>
  <si>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</si>
  <si>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</si>
  <si>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</si>
  <si>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</si>
  <si>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</si>
  <si>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</si>
  <si>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</si>
  <si>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</si>
  <si>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</si>
  <si>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</si>
  <si>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</si>
  <si>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</si>
  <si>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</si>
  <si>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 xml:space="preserve">Soos Creek Pump Station </t>
  </si>
  <si>
    <t>Sale of WTD Property  - Soos Creek Pump Station D, Covington - Parcel #352205-9019</t>
  </si>
  <si>
    <t>DNRP/Wastewater Treatment;  Facilities Mgmt</t>
  </si>
  <si>
    <t>Sale</t>
  </si>
  <si>
    <t>Stand Alone</t>
  </si>
  <si>
    <t xml:space="preserve">Carolyn Mock / </t>
  </si>
  <si>
    <t>8/23/17</t>
  </si>
  <si>
    <t>DNRP/WTD</t>
  </si>
  <si>
    <t>FMD/Real Estate Services</t>
  </si>
  <si>
    <t>A44000</t>
  </si>
  <si>
    <t>0010</t>
  </si>
  <si>
    <t>An NPV analysis was not performed because only one alternative was considered.</t>
  </si>
  <si>
    <t>39512 - Sale of Real Property</t>
  </si>
  <si>
    <t>34187 - Cost Real Property Sales</t>
  </si>
  <si>
    <t>RES Labor</t>
  </si>
  <si>
    <t>D46110</t>
  </si>
  <si>
    <t>A46100</t>
  </si>
  <si>
    <t>3611</t>
  </si>
  <si>
    <t>1038100</t>
  </si>
  <si>
    <t>There are no capital project costs required as part of this property sale transaction.</t>
  </si>
  <si>
    <t>-  CTT, LLC (Rainier Wood Recycling) land purchaser is currently paying $22,650/year for the land sale parcel.  This annual payment will end with the approved property sale.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</si>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</sst>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4" fontId="21" fillId="0" borderId="0" xfId="0" applyNumberFormat="1" applyFont="1" applyFill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65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9" t="s">
        <v>60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156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1" t="s">
        <v>76</v>
      </c>
      <c r="E11" s="371"/>
      <c r="F11" s="372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3" t="s">
        <v>75</v>
      </c>
      <c r="E12" s="373"/>
      <c r="F12" s="374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3" t="s">
        <v>74</v>
      </c>
      <c r="E13" s="373"/>
      <c r="F13" s="374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5" t="s">
        <v>73</v>
      </c>
      <c r="E14" s="373"/>
      <c r="F14" s="374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3" t="s">
        <v>72</v>
      </c>
      <c r="E15" s="373"/>
      <c r="F15" s="374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3" t="s">
        <v>103</v>
      </c>
      <c r="E16" s="373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3" t="s">
        <v>69</v>
      </c>
      <c r="E17" s="373"/>
      <c r="F17" s="374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1" t="s">
        <v>70</v>
      </c>
      <c r="E18" s="371"/>
      <c r="F18" s="372"/>
      <c r="G18" s="142">
        <v>412000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1" t="s">
        <v>137</v>
      </c>
      <c r="E19" s="371"/>
      <c r="F19" s="372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3" t="s">
        <v>34</v>
      </c>
      <c r="H20" s="363"/>
      <c r="I20" s="363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 t="s">
        <v>170</v>
      </c>
      <c r="K21" s="146" t="s">
        <v>171</v>
      </c>
      <c r="L21" s="335" t="s">
        <v>172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163</v>
      </c>
      <c r="H22" s="144"/>
      <c r="I22" s="145"/>
      <c r="J22" s="146" t="s">
        <v>164</v>
      </c>
      <c r="K22" s="146">
        <v>44000</v>
      </c>
      <c r="L22" s="335" t="s">
        <v>165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173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9" t="s">
        <v>125</v>
      </c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89" t="s">
        <v>142</v>
      </c>
      <c r="E39" s="389"/>
      <c r="F39" s="38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9" t="s">
        <v>77</v>
      </c>
      <c r="E40" s="379"/>
      <c r="F40" s="380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9" t="s">
        <v>78</v>
      </c>
      <c r="E41" s="379"/>
      <c r="F41" s="380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3" t="s">
        <v>166</v>
      </c>
      <c r="E43" s="384"/>
      <c r="F43" s="384"/>
      <c r="G43" s="384"/>
      <c r="H43" s="384"/>
      <c r="I43" s="38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6" t="s">
        <v>99</v>
      </c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0" t="s">
        <v>20</v>
      </c>
      <c r="F57" s="370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162</v>
      </c>
      <c r="D58" s="158" t="s">
        <v>50</v>
      </c>
      <c r="E58" s="381" t="s">
        <v>167</v>
      </c>
      <c r="F58" s="382"/>
      <c r="G58" s="151">
        <v>409539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163</v>
      </c>
      <c r="D59" s="158" t="s">
        <v>50</v>
      </c>
      <c r="E59" s="149" t="s">
        <v>168</v>
      </c>
      <c r="F59" s="150"/>
      <c r="G59" s="151">
        <f>G82</f>
        <v>2461.48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7" t="s">
        <v>84</v>
      </c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0"/>
      <c r="D69" s="360"/>
      <c r="E69" s="360"/>
      <c r="F69" s="360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9" t="s">
        <v>85</v>
      </c>
      <c r="F71" s="379"/>
      <c r="G71" s="379"/>
      <c r="H71" s="379"/>
      <c r="I71" s="379"/>
      <c r="J71" s="379"/>
      <c r="K71" s="379"/>
      <c r="L71" s="379"/>
      <c r="M71" s="379"/>
      <c r="N71" s="180"/>
      <c r="O71" s="211"/>
    </row>
    <row r="72" spans="2:15" ht="13.5" customHeight="1">
      <c r="B72" s="210"/>
      <c r="C72" s="268" t="s">
        <v>25</v>
      </c>
      <c r="D72" s="269"/>
      <c r="E72" s="364" t="s">
        <v>86</v>
      </c>
      <c r="F72" s="364"/>
      <c r="G72" s="364"/>
      <c r="H72" s="364"/>
      <c r="I72" s="364"/>
      <c r="J72" s="364"/>
      <c r="K72" s="364"/>
      <c r="L72" s="364"/>
      <c r="M72" s="364"/>
      <c r="N72" s="181"/>
      <c r="O72" s="211"/>
    </row>
    <row r="73" spans="2:15" ht="14.25">
      <c r="B73" s="210"/>
      <c r="C73" s="268" t="s">
        <v>53</v>
      </c>
      <c r="D73" s="269"/>
      <c r="E73" s="364" t="s">
        <v>87</v>
      </c>
      <c r="F73" s="344"/>
      <c r="G73" s="344"/>
      <c r="H73" s="344"/>
      <c r="I73" s="344"/>
      <c r="J73" s="344"/>
      <c r="K73" s="344"/>
      <c r="L73" s="344"/>
      <c r="M73" s="344"/>
      <c r="N73" s="179"/>
      <c r="O73" s="211"/>
    </row>
    <row r="74" spans="2:15" ht="14.25">
      <c r="B74" s="210"/>
      <c r="C74" s="377" t="s">
        <v>55</v>
      </c>
      <c r="D74" s="377"/>
      <c r="E74" s="364" t="s">
        <v>88</v>
      </c>
      <c r="F74" s="344"/>
      <c r="G74" s="344"/>
      <c r="H74" s="344"/>
      <c r="I74" s="344"/>
      <c r="J74" s="344"/>
      <c r="K74" s="344"/>
      <c r="L74" s="344"/>
      <c r="M74" s="344"/>
      <c r="N74" s="179"/>
      <c r="O74" s="211"/>
    </row>
    <row r="75" spans="2:15" ht="14.25" customHeight="1">
      <c r="B75" s="210"/>
      <c r="C75" s="376" t="s">
        <v>56</v>
      </c>
      <c r="D75" s="376"/>
      <c r="E75" s="364" t="s">
        <v>89</v>
      </c>
      <c r="F75" s="364"/>
      <c r="G75" s="364"/>
      <c r="H75" s="364"/>
      <c r="I75" s="364"/>
      <c r="J75" s="364"/>
      <c r="K75" s="364"/>
      <c r="L75" s="364"/>
      <c r="M75" s="364"/>
      <c r="N75" s="181"/>
      <c r="O75" s="211"/>
    </row>
    <row r="76" spans="2:15" ht="14.25">
      <c r="B76" s="210"/>
      <c r="C76" s="377" t="s">
        <v>57</v>
      </c>
      <c r="D76" s="377"/>
      <c r="E76" s="364"/>
      <c r="F76" s="344"/>
      <c r="G76" s="344"/>
      <c r="H76" s="344"/>
      <c r="I76" s="344"/>
      <c r="J76" s="344"/>
      <c r="K76" s="344"/>
      <c r="L76" s="344"/>
      <c r="M76" s="344"/>
      <c r="N76" s="179"/>
      <c r="O76" s="211"/>
    </row>
    <row r="77" spans="2:15" ht="15" customHeight="1">
      <c r="B77" s="210"/>
      <c r="C77" s="378" t="s">
        <v>26</v>
      </c>
      <c r="D77" s="378"/>
      <c r="E77" s="364" t="s">
        <v>90</v>
      </c>
      <c r="F77" s="344"/>
      <c r="G77" s="344"/>
      <c r="H77" s="344"/>
      <c r="I77" s="344"/>
      <c r="J77" s="344"/>
      <c r="K77" s="344"/>
      <c r="L77" s="344"/>
      <c r="M77" s="344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162</v>
      </c>
      <c r="F80" s="121"/>
      <c r="G80" s="243" t="s">
        <v>11</v>
      </c>
      <c r="H80" s="119"/>
      <c r="I80" s="159" t="s">
        <v>173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0" t="s">
        <v>40</v>
      </c>
      <c r="D81" s="350"/>
      <c r="E81" s="351" t="s">
        <v>22</v>
      </c>
      <c r="F81" s="351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169</v>
      </c>
      <c r="F82" s="154"/>
      <c r="G82" s="155">
        <v>2461.48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1" t="s">
        <v>55</v>
      </c>
      <c r="D85" s="362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5" t="s">
        <v>56</v>
      </c>
      <c r="D86" s="36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1" t="s">
        <v>57</v>
      </c>
      <c r="D87" s="36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7" t="s">
        <v>26</v>
      </c>
      <c r="D88" s="368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0" t="s">
        <v>40</v>
      </c>
      <c r="D92" s="350"/>
      <c r="E92" s="351" t="s">
        <v>22</v>
      </c>
      <c r="F92" s="351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1" t="s">
        <v>55</v>
      </c>
      <c r="D96" s="36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5" t="s">
        <v>56</v>
      </c>
      <c r="D97" s="36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1" t="s">
        <v>57</v>
      </c>
      <c r="D98" s="36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7" t="s">
        <v>26</v>
      </c>
      <c r="D99" s="36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50" t="s">
        <v>40</v>
      </c>
      <c r="D103" s="350"/>
      <c r="E103" s="351" t="s">
        <v>22</v>
      </c>
      <c r="F103" s="351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1" t="s">
        <v>55</v>
      </c>
      <c r="D107" s="36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5" t="s">
        <v>56</v>
      </c>
      <c r="D108" s="36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1" t="s">
        <v>57</v>
      </c>
      <c r="D109" s="36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7" t="s">
        <v>26</v>
      </c>
      <c r="D110" s="36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50" t="s">
        <v>40</v>
      </c>
      <c r="D114" s="350"/>
      <c r="E114" s="351" t="s">
        <v>22</v>
      </c>
      <c r="F114" s="351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4" t="s">
        <v>56</v>
      </c>
      <c r="D119" s="35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6" t="s">
        <v>26</v>
      </c>
      <c r="D121" s="357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50" t="s">
        <v>40</v>
      </c>
      <c r="D125" s="350"/>
      <c r="E125" s="351" t="s">
        <v>22</v>
      </c>
      <c r="F125" s="351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4" t="s">
        <v>56</v>
      </c>
      <c r="D130" s="35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6" t="s">
        <v>26</v>
      </c>
      <c r="D132" s="357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50" t="s">
        <v>40</v>
      </c>
      <c r="D136" s="350"/>
      <c r="E136" s="351" t="s">
        <v>22</v>
      </c>
      <c r="F136" s="351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4" t="s">
        <v>56</v>
      </c>
      <c r="D141" s="35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6" t="s">
        <v>26</v>
      </c>
      <c r="D143" s="357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4" t="s">
        <v>100</v>
      </c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179"/>
      <c r="O148" s="224"/>
      <c r="P148" s="225"/>
      <c r="Q148" s="225"/>
    </row>
    <row r="149" spans="2:17" ht="12.75" customHeight="1">
      <c r="B149" s="210"/>
      <c r="C149" s="344" t="s">
        <v>132</v>
      </c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174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8" t="s">
        <v>18</v>
      </c>
      <c r="D155" s="358" t="s">
        <v>39</v>
      </c>
      <c r="E155" s="348" t="s">
        <v>23</v>
      </c>
      <c r="F155" s="348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1"/>
      <c r="D156" s="351"/>
      <c r="E156" s="349"/>
      <c r="F156" s="34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8" t="s">
        <v>147</v>
      </c>
      <c r="G171" s="339"/>
      <c r="H171" s="339"/>
      <c r="I171" s="339"/>
      <c r="J171" s="339"/>
      <c r="K171" s="339"/>
      <c r="L171" s="339"/>
      <c r="M171" s="339"/>
      <c r="N171" s="340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4" t="s">
        <v>153</v>
      </c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179"/>
      <c r="O173" s="224"/>
    </row>
    <row r="174" spans="2:15" ht="34.5" customHeight="1" thickBot="1">
      <c r="B174" s="210"/>
      <c r="C174" s="341" t="s">
        <v>175</v>
      </c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3"/>
      <c r="O174" s="224"/>
    </row>
    <row r="175" spans="2:15" ht="34.5" customHeight="1" thickBot="1">
      <c r="B175" s="210"/>
      <c r="C175" s="345" t="s">
        <v>123</v>
      </c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7"/>
      <c r="O175" s="224"/>
    </row>
    <row r="176" spans="2:15" ht="34.5" customHeight="1" thickBot="1">
      <c r="B176" s="210"/>
      <c r="C176" s="345" t="s">
        <v>123</v>
      </c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7"/>
      <c r="O176" s="224"/>
    </row>
    <row r="177" spans="2:15" ht="34.5" customHeight="1" thickBot="1">
      <c r="B177" s="210"/>
      <c r="C177" s="345" t="s">
        <v>123</v>
      </c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N177" s="347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4" t="s">
        <v>154</v>
      </c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1038100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B96">
      <selection activeCell="B120" sqref="B120:S12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3" t="s">
        <v>49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0" t="s">
        <v>31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IF('2a.  Simple Form Data Entry'!G11="","   ",'2a.  Simple Form Data Entry'!G11)</f>
        <v xml:space="preserve">Soos Creek Pump Station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5" t="s">
        <v>150</v>
      </c>
      <c r="B7" s="446"/>
      <c r="C7" s="456" t="str">
        <f>IF('2a.  Simple Form Data Entry'!G12="","   ",'2a.  Simple Form Data Entry'!G12)</f>
        <v>DNRP/Wastewater Treatment;  Facilities Mgmt</v>
      </c>
      <c r="D7" s="456"/>
      <c r="E7" s="456"/>
      <c r="F7" s="456"/>
      <c r="G7" s="456"/>
      <c r="H7" s="456"/>
      <c r="I7" s="456"/>
      <c r="J7" s="456"/>
      <c r="L7" s="102" t="s">
        <v>27</v>
      </c>
      <c r="M7" s="102"/>
      <c r="P7" s="73"/>
      <c r="Q7" s="73"/>
      <c r="R7" s="320">
        <f>'2a.  Simple Form Data Entry'!G18</f>
        <v>412000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 xml:space="preserve">Carolyn Mock / </v>
      </c>
      <c r="E8" s="292"/>
      <c r="F8" s="448" t="s">
        <v>8</v>
      </c>
      <c r="G8" s="448"/>
      <c r="H8" s="329" t="str">
        <f>IF('2a.  Simple Form Data Entry'!G15=""," ",'2a.  Simple Form Data Entry'!G16)</f>
        <v>8/23/17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 t="s">
        <v>176</v>
      </c>
      <c r="D9" s="292"/>
      <c r="E9" s="292"/>
      <c r="F9" s="448" t="s">
        <v>13</v>
      </c>
      <c r="G9" s="448"/>
      <c r="H9" s="336">
        <v>42984</v>
      </c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40" t="str">
        <f>IF('2a.  Simple Form Data Entry'!G10=""," ",'2a.  Simple Form Data Entry'!G10)</f>
        <v>Sale of WTD Property  - Soos Creek Pump Station D, Covington - Parcel #352205-9019</v>
      </c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1"/>
      <c r="T10" s="11"/>
    </row>
    <row r="11" spans="1:20" ht="13.5" thickBot="1">
      <c r="A11" s="332"/>
      <c r="B11" s="333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0" t="s">
        <v>14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5" t="s">
        <v>32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9" t="s">
        <v>143</v>
      </c>
      <c r="B17" s="439"/>
      <c r="C17" s="439"/>
      <c r="D17" s="439"/>
      <c r="E17" s="436" t="str">
        <f>IF('2a.  Simple Form Data Entry'!G39="N","NA",'2a.  Simple Form Data Entry'!G40)</f>
        <v>NA</v>
      </c>
      <c r="F17" s="437"/>
      <c r="G17" s="438"/>
      <c r="H17" s="398" t="s">
        <v>151</v>
      </c>
      <c r="I17" s="399"/>
      <c r="J17" s="399"/>
      <c r="K17" s="399"/>
      <c r="L17" s="399"/>
      <c r="M17" s="399"/>
      <c r="N17" s="310"/>
      <c r="O17" s="391" t="str">
        <f>IF('2a.  Simple Form Data Entry'!G39="N","NA",'2a.  Simple Form Data Entry'!G41)</f>
        <v>NA</v>
      </c>
      <c r="P17" s="392"/>
      <c r="Q17" s="392"/>
      <c r="R17" s="392"/>
      <c r="S17" s="39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5" t="s">
        <v>33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DNRP/WTD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D46110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A46100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3611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409539</v>
      </c>
      <c r="K25" s="80">
        <f>'2a.  Simple Form Data Entry'!H58</f>
        <v>0</v>
      </c>
      <c r="L25" s="80">
        <f>'2a.  Simple Form Data Entry'!G58</f>
        <v>409539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44000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 Real Property Sales</v>
      </c>
      <c r="I26" s="80">
        <f>'2a.  Simple Form Data Entry'!N59</f>
        <v>0</v>
      </c>
      <c r="J26" s="77">
        <f>'2a.  Simple Form Data Entry'!G59</f>
        <v>2461.48</v>
      </c>
      <c r="K26" s="77">
        <f>'2a.  Simple Form Data Entry'!H59</f>
        <v>0</v>
      </c>
      <c r="L26" s="80">
        <f>'2a.  Simple Form Data Entry'!G59</f>
        <v>2461.48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aca="true" t="shared" si="2" ref="L27:L30">J27+K27</f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412000.48</v>
      </c>
      <c r="K31" s="56">
        <f t="shared" si="3"/>
        <v>0</v>
      </c>
      <c r="L31" s="56">
        <f>SUM(L25:L30)</f>
        <v>412000.48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4" t="str">
        <f>IF('2a.  Simple Form Data Entry'!E80="","   ",'2a.  Simple Form Data Entry'!E80)</f>
        <v>DNRP/WTD</v>
      </c>
      <c r="B35" s="405"/>
      <c r="C35" s="406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D46110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A46100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3611</v>
      </c>
      <c r="G35" s="79" t="str">
        <f>IF('2a.  Simple Form Data Entry'!I80="","   ",'2a.  Simple Form Data Entry'!I80)</f>
        <v>1038100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2461.48</v>
      </c>
      <c r="K36" s="80">
        <f>'2a.  Simple Form Data Entry'!H82</f>
        <v>0</v>
      </c>
      <c r="L36" s="80">
        <f>J36+K36</f>
        <v>2461.48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4" t="s">
        <v>55</v>
      </c>
      <c r="C39" s="395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6" t="s">
        <v>56</v>
      </c>
      <c r="C40" s="39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4" t="s">
        <v>57</v>
      </c>
      <c r="C41" s="395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0" t="s">
        <v>26</v>
      </c>
      <c r="C42" s="411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2461.48</v>
      </c>
      <c r="K43" s="63">
        <f t="shared" si="8"/>
        <v>0</v>
      </c>
      <c r="L43" s="63">
        <f t="shared" si="7"/>
        <v>2461.48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7" t="str">
        <f>IF('2a.  Simple Form Data Entry'!E91="","   ",'2a.  Simple Form Data Entry'!E91)</f>
        <v xml:space="preserve">   </v>
      </c>
      <c r="B45" s="408"/>
      <c r="C45" s="409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4" t="s">
        <v>55</v>
      </c>
      <c r="C49" s="395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6" t="s">
        <v>56</v>
      </c>
      <c r="C50" s="39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4" t="s">
        <v>57</v>
      </c>
      <c r="C51" s="395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0" t="s">
        <v>26</v>
      </c>
      <c r="C52" s="411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7" t="str">
        <f>IF('2a.  Simple Form Data Entry'!E102="","   ",'2a.  Simple Form Data Entry'!E102)</f>
        <v xml:space="preserve">   </v>
      </c>
      <c r="B55" s="408"/>
      <c r="C55" s="409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4" t="s">
        <v>55</v>
      </c>
      <c r="C59" s="395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6" t="s">
        <v>56</v>
      </c>
      <c r="C60" s="39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4" t="s">
        <v>57</v>
      </c>
      <c r="C61" s="395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0" t="s">
        <v>26</v>
      </c>
      <c r="C62" s="411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7" t="str">
        <f>IF('2a.  Simple Form Data Entry'!E113="","   ",'2a.  Simple Form Data Entry'!E113)</f>
        <v xml:space="preserve">   </v>
      </c>
      <c r="B65" s="408"/>
      <c r="C65" s="409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4" t="s">
        <v>55</v>
      </c>
      <c r="C69" s="395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6" t="s">
        <v>56</v>
      </c>
      <c r="C70" s="39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4" t="s">
        <v>57</v>
      </c>
      <c r="C71" s="395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0" t="s">
        <v>26</v>
      </c>
      <c r="C72" s="411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7" t="str">
        <f>IF('2a.  Simple Form Data Entry'!E124="","   ",'2a.  Simple Form Data Entry'!E124)</f>
        <v xml:space="preserve">   </v>
      </c>
      <c r="B75" s="408"/>
      <c r="C75" s="409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4" t="s">
        <v>55</v>
      </c>
      <c r="C79" s="395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6" t="s">
        <v>56</v>
      </c>
      <c r="C80" s="39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4" t="s">
        <v>57</v>
      </c>
      <c r="C81" s="395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0" t="s">
        <v>26</v>
      </c>
      <c r="C82" s="411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7" t="str">
        <f>IF('2a.  Simple Form Data Entry'!E135="","   ",'2a.  Simple Form Data Entry'!E135)</f>
        <v xml:space="preserve">   </v>
      </c>
      <c r="B85" s="408"/>
      <c r="C85" s="409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4" t="s">
        <v>55</v>
      </c>
      <c r="C89" s="395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6" t="s">
        <v>56</v>
      </c>
      <c r="C90" s="39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4" t="s">
        <v>57</v>
      </c>
      <c r="C91" s="395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0" t="s">
        <v>26</v>
      </c>
      <c r="C92" s="411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2461.48</v>
      </c>
      <c r="K95" s="56">
        <f t="shared" si="23"/>
        <v>0</v>
      </c>
      <c r="L95" s="56">
        <f t="shared" si="10"/>
        <v>2461.48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4" t="s">
        <v>15</v>
      </c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7" t="s">
        <v>18</v>
      </c>
      <c r="B101" s="458"/>
      <c r="C101" s="459"/>
      <c r="D101" s="419" t="s">
        <v>19</v>
      </c>
      <c r="E101" s="419" t="s">
        <v>5</v>
      </c>
      <c r="F101" s="412" t="s">
        <v>104</v>
      </c>
      <c r="G101" s="419" t="s">
        <v>11</v>
      </c>
      <c r="H101" s="430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4" t="str">
        <f>CONCATENATE(L24," Appropriation Change")</f>
        <v>2017 / 2018 Appropriation Change</v>
      </c>
      <c r="P101" s="42"/>
      <c r="Q101" s="314"/>
      <c r="R101" s="423" t="s">
        <v>135</v>
      </c>
      <c r="S101" s="424"/>
      <c r="T101" s="42"/>
    </row>
    <row r="102" spans="1:20" ht="27.75" customHeight="1" thickBot="1">
      <c r="A102" s="460"/>
      <c r="B102" s="461"/>
      <c r="C102" s="462"/>
      <c r="D102" s="420"/>
      <c r="E102" s="420"/>
      <c r="F102" s="413"/>
      <c r="G102" s="420"/>
      <c r="H102" s="431"/>
      <c r="I102" s="316"/>
      <c r="J102" s="191" t="s">
        <v>24</v>
      </c>
      <c r="K102" s="287" t="str">
        <f>'2a.  Simple Form Data Entry'!H156</f>
        <v>Allocation Change</v>
      </c>
      <c r="L102" s="415"/>
      <c r="P102" s="42"/>
      <c r="Q102" s="314"/>
      <c r="R102" s="425"/>
      <c r="S102" s="42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">
        <v>174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1">
        <f>'2a.  Simple Form Data Entry'!J157</f>
        <v>0</v>
      </c>
      <c r="S103" s="422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0">
        <f>'2a.  Simple Form Data Entry'!J158</f>
        <v>0</v>
      </c>
      <c r="S104" s="401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0">
        <f>'2a.  Simple Form Data Entry'!J159</f>
        <v>0</v>
      </c>
      <c r="S105" s="401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0">
        <f>'2a.  Simple Form Data Entry'!J160</f>
        <v>0</v>
      </c>
      <c r="S106" s="401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0">
        <f>'2a.  Simple Form Data Entry'!J161</f>
        <v>0</v>
      </c>
      <c r="S107" s="401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0">
        <f>'2a.  Simple Form Data Entry'!J162</f>
        <v>0</v>
      </c>
      <c r="S108" s="401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2">
        <f>SUM(R103:S107)</f>
        <v>0</v>
      </c>
      <c r="S109" s="403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2" t="str">
        <f>IF('2a.  Simple Form Data Entry'!G39="Y","See note 5 below.",'2a.  Simple Form Data Entry'!D43)</f>
        <v>An NPV analysis was not performed because only one alternative was considered.</v>
      </c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5"/>
    </row>
    <row r="113" spans="1:20" ht="13.5">
      <c r="A113" s="68" t="s">
        <v>112</v>
      </c>
      <c r="B113" s="427" t="s">
        <v>148</v>
      </c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5"/>
    </row>
    <row r="114" spans="1:20" ht="15" customHeight="1">
      <c r="A114" s="69" t="s">
        <v>52</v>
      </c>
      <c r="B114" s="428" t="s">
        <v>116</v>
      </c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5"/>
    </row>
    <row r="115" spans="1:20" ht="13.5">
      <c r="A115" s="69" t="s">
        <v>113</v>
      </c>
      <c r="B115" s="42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5"/>
    </row>
    <row r="116" spans="1:20" ht="13.5" customHeight="1">
      <c r="A116" s="67" t="s">
        <v>114</v>
      </c>
      <c r="B116" s="418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5"/>
    </row>
    <row r="117" spans="1:20" ht="16.5" customHeight="1">
      <c r="A117" s="67" t="s">
        <v>118</v>
      </c>
      <c r="B117" s="417" t="s">
        <v>111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5"/>
    </row>
    <row r="118" spans="1:19" ht="14.25" customHeight="1">
      <c r="A118" s="67"/>
      <c r="B118" s="416" t="str">
        <f>'2a.  Simple Form Data Entry'!C174</f>
        <v>-  CTT, LLC (Rainier Wood Recycling) land purchaser is currently paying $22,650/year for the land sale parcel.  This annual payment will end with the approved property sale.</v>
      </c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ht="13.5">
      <c r="A119" s="67"/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ht="12.75" customHeight="1">
      <c r="A120" s="67"/>
      <c r="B120" s="416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ht="15" customHeight="1">
      <c r="A121" s="67"/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20" ht="13.5">
      <c r="A122" s="67"/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  <c r="T122" s="5"/>
    </row>
    <row r="123" spans="1:19" ht="13.5">
      <c r="A123" s="67"/>
      <c r="B123" s="416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ht="13.5">
      <c r="A124" t="str">
        <f>IF('2a.  Simple Form Data Entry'!C180=""," ","6.")</f>
        <v xml:space="preserve"> </v>
      </c>
      <c r="B124" s="416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ht="13.5">
      <c r="A125" s="69"/>
      <c r="B125" s="416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ht="13.5">
      <c r="A126" s="69"/>
      <c r="B126" s="416"/>
      <c r="C126" s="416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9" t="s">
        <v>126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1" t="s">
        <v>76</v>
      </c>
      <c r="E11" s="371"/>
      <c r="F11" s="372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3" t="s">
        <v>75</v>
      </c>
      <c r="E12" s="373"/>
      <c r="F12" s="374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3" t="s">
        <v>74</v>
      </c>
      <c r="E13" s="373"/>
      <c r="F13" s="374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5" t="s">
        <v>73</v>
      </c>
      <c r="E14" s="373"/>
      <c r="F14" s="374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3" t="s">
        <v>72</v>
      </c>
      <c r="E15" s="373"/>
      <c r="F15" s="374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3" t="s">
        <v>103</v>
      </c>
      <c r="E16" s="373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3" t="s">
        <v>69</v>
      </c>
      <c r="E17" s="373"/>
      <c r="F17" s="37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1" t="s">
        <v>70</v>
      </c>
      <c r="E18" s="371"/>
      <c r="F18" s="372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1" t="s">
        <v>137</v>
      </c>
      <c r="E19" s="371"/>
      <c r="F19" s="372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3" t="s">
        <v>34</v>
      </c>
      <c r="H20" s="363"/>
      <c r="I20" s="363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9" t="s">
        <v>125</v>
      </c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89" t="s">
        <v>142</v>
      </c>
      <c r="E39" s="389"/>
      <c r="F39" s="38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9" t="s">
        <v>77</v>
      </c>
      <c r="E40" s="379"/>
      <c r="F40" s="380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9" t="s">
        <v>78</v>
      </c>
      <c r="E41" s="379"/>
      <c r="F41" s="380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3" t="s">
        <v>134</v>
      </c>
      <c r="E43" s="384"/>
      <c r="F43" s="384"/>
      <c r="G43" s="384"/>
      <c r="H43" s="384"/>
      <c r="I43" s="38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6" t="s">
        <v>99</v>
      </c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0" t="s">
        <v>20</v>
      </c>
      <c r="F57" s="370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1"/>
      <c r="F58" s="382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7" t="s">
        <v>84</v>
      </c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0"/>
      <c r="D69" s="360"/>
      <c r="E69" s="360"/>
      <c r="F69" s="360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9" t="s">
        <v>85</v>
      </c>
      <c r="F71" s="379"/>
      <c r="G71" s="379"/>
      <c r="H71" s="379"/>
      <c r="I71" s="379"/>
      <c r="J71" s="379"/>
      <c r="K71" s="379"/>
      <c r="L71" s="379"/>
      <c r="M71" s="379"/>
      <c r="N71" s="180"/>
      <c r="O71" s="211"/>
    </row>
    <row r="72" spans="2:15" ht="13.5" customHeight="1">
      <c r="B72" s="210"/>
      <c r="C72" s="268" t="s">
        <v>25</v>
      </c>
      <c r="D72" s="269"/>
      <c r="E72" s="364" t="s">
        <v>86</v>
      </c>
      <c r="F72" s="364"/>
      <c r="G72" s="364"/>
      <c r="H72" s="364"/>
      <c r="I72" s="364"/>
      <c r="J72" s="364"/>
      <c r="K72" s="364"/>
      <c r="L72" s="364"/>
      <c r="M72" s="364"/>
      <c r="N72" s="181"/>
      <c r="O72" s="211"/>
    </row>
    <row r="73" spans="2:15" ht="14.25">
      <c r="B73" s="210"/>
      <c r="C73" s="268" t="s">
        <v>53</v>
      </c>
      <c r="D73" s="269"/>
      <c r="E73" s="364" t="s">
        <v>87</v>
      </c>
      <c r="F73" s="344"/>
      <c r="G73" s="344"/>
      <c r="H73" s="344"/>
      <c r="I73" s="344"/>
      <c r="J73" s="344"/>
      <c r="K73" s="344"/>
      <c r="L73" s="344"/>
      <c r="M73" s="344"/>
      <c r="N73" s="179"/>
      <c r="O73" s="211"/>
    </row>
    <row r="74" spans="2:15" ht="14.25">
      <c r="B74" s="210"/>
      <c r="C74" s="377" t="s">
        <v>55</v>
      </c>
      <c r="D74" s="377"/>
      <c r="E74" s="364" t="s">
        <v>88</v>
      </c>
      <c r="F74" s="344"/>
      <c r="G74" s="344"/>
      <c r="H74" s="344"/>
      <c r="I74" s="344"/>
      <c r="J74" s="344"/>
      <c r="K74" s="344"/>
      <c r="L74" s="344"/>
      <c r="M74" s="344"/>
      <c r="N74" s="179"/>
      <c r="O74" s="211"/>
    </row>
    <row r="75" spans="2:15" ht="14.25" customHeight="1">
      <c r="B75" s="210"/>
      <c r="C75" s="376" t="s">
        <v>56</v>
      </c>
      <c r="D75" s="376"/>
      <c r="E75" s="364" t="s">
        <v>89</v>
      </c>
      <c r="F75" s="364"/>
      <c r="G75" s="364"/>
      <c r="H75" s="364"/>
      <c r="I75" s="364"/>
      <c r="J75" s="364"/>
      <c r="K75" s="364"/>
      <c r="L75" s="364"/>
      <c r="M75" s="364"/>
      <c r="N75" s="181"/>
      <c r="O75" s="211"/>
    </row>
    <row r="76" spans="2:15" ht="14.25">
      <c r="B76" s="210"/>
      <c r="C76" s="377" t="s">
        <v>57</v>
      </c>
      <c r="D76" s="377"/>
      <c r="E76" s="364"/>
      <c r="F76" s="344"/>
      <c r="G76" s="344"/>
      <c r="H76" s="344"/>
      <c r="I76" s="344"/>
      <c r="J76" s="344"/>
      <c r="K76" s="344"/>
      <c r="L76" s="344"/>
      <c r="M76" s="344"/>
      <c r="N76" s="179"/>
      <c r="O76" s="211"/>
    </row>
    <row r="77" spans="2:15" ht="15" customHeight="1">
      <c r="B77" s="210"/>
      <c r="C77" s="378" t="s">
        <v>26</v>
      </c>
      <c r="D77" s="378"/>
      <c r="E77" s="364" t="s">
        <v>90</v>
      </c>
      <c r="F77" s="344"/>
      <c r="G77" s="344"/>
      <c r="H77" s="344"/>
      <c r="I77" s="344"/>
      <c r="J77" s="344"/>
      <c r="K77" s="344"/>
      <c r="L77" s="344"/>
      <c r="M77" s="344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0" t="s">
        <v>40</v>
      </c>
      <c r="D81" s="350"/>
      <c r="E81" s="351" t="s">
        <v>22</v>
      </c>
      <c r="F81" s="351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1" t="s">
        <v>55</v>
      </c>
      <c r="D85" s="362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5" t="s">
        <v>56</v>
      </c>
      <c r="D86" s="36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1" t="s">
        <v>57</v>
      </c>
      <c r="D87" s="36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7" t="s">
        <v>26</v>
      </c>
      <c r="D88" s="368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0" t="s">
        <v>40</v>
      </c>
      <c r="D92" s="350"/>
      <c r="E92" s="351" t="s">
        <v>22</v>
      </c>
      <c r="F92" s="351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1" t="s">
        <v>55</v>
      </c>
      <c r="D96" s="36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5" t="s">
        <v>56</v>
      </c>
      <c r="D97" s="36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1" t="s">
        <v>57</v>
      </c>
      <c r="D98" s="36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7" t="s">
        <v>26</v>
      </c>
      <c r="D99" s="36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50" t="s">
        <v>40</v>
      </c>
      <c r="D103" s="350"/>
      <c r="E103" s="351" t="s">
        <v>22</v>
      </c>
      <c r="F103" s="351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1" t="s">
        <v>55</v>
      </c>
      <c r="D107" s="36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5" t="s">
        <v>56</v>
      </c>
      <c r="D108" s="36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1" t="s">
        <v>57</v>
      </c>
      <c r="D109" s="36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7" t="s">
        <v>26</v>
      </c>
      <c r="D110" s="36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50" t="s">
        <v>40</v>
      </c>
      <c r="D114" s="350"/>
      <c r="E114" s="351" t="s">
        <v>22</v>
      </c>
      <c r="F114" s="351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4" t="s">
        <v>56</v>
      </c>
      <c r="D119" s="35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6" t="s">
        <v>26</v>
      </c>
      <c r="D121" s="357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50" t="s">
        <v>40</v>
      </c>
      <c r="D125" s="350"/>
      <c r="E125" s="351" t="s">
        <v>22</v>
      </c>
      <c r="F125" s="351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4" t="s">
        <v>56</v>
      </c>
      <c r="D130" s="35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6" t="s">
        <v>26</v>
      </c>
      <c r="D132" s="357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50" t="s">
        <v>40</v>
      </c>
      <c r="D136" s="350"/>
      <c r="E136" s="351" t="s">
        <v>22</v>
      </c>
      <c r="F136" s="351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4" t="s">
        <v>56</v>
      </c>
      <c r="D141" s="35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6" t="s">
        <v>26</v>
      </c>
      <c r="D143" s="357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4" t="s">
        <v>100</v>
      </c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179"/>
      <c r="O148" s="224"/>
      <c r="P148" s="225"/>
      <c r="Q148" s="225"/>
    </row>
    <row r="149" spans="2:17" ht="15" customHeight="1">
      <c r="B149" s="210"/>
      <c r="C149" s="344" t="s">
        <v>132</v>
      </c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8" t="s">
        <v>18</v>
      </c>
      <c r="D155" s="358" t="s">
        <v>39</v>
      </c>
      <c r="E155" s="348" t="s">
        <v>23</v>
      </c>
      <c r="F155" s="348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1"/>
      <c r="D156" s="351"/>
      <c r="E156" s="349"/>
      <c r="F156" s="34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8" t="s">
        <v>147</v>
      </c>
      <c r="G171" s="339"/>
      <c r="H171" s="339"/>
      <c r="I171" s="339"/>
      <c r="J171" s="339"/>
      <c r="K171" s="339"/>
      <c r="L171" s="339"/>
      <c r="M171" s="339"/>
      <c r="N171" s="340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4" t="s">
        <v>152</v>
      </c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179"/>
      <c r="O173" s="224"/>
    </row>
    <row r="174" spans="2:15" ht="34.5" customHeight="1" thickBot="1">
      <c r="B174" s="210"/>
      <c r="C174" s="341" t="s">
        <v>139</v>
      </c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3"/>
      <c r="O174" s="224"/>
    </row>
    <row r="175" spans="2:15" ht="34.5" customHeight="1" thickBot="1">
      <c r="B175" s="210"/>
      <c r="C175" s="345" t="s">
        <v>123</v>
      </c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7"/>
      <c r="O175" s="224"/>
    </row>
    <row r="176" spans="2:15" ht="34.5" customHeight="1" thickBot="1">
      <c r="B176" s="210"/>
      <c r="C176" s="345" t="s">
        <v>123</v>
      </c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7"/>
      <c r="O176" s="224"/>
    </row>
    <row r="177" spans="2:15" ht="34.5" customHeight="1" thickBot="1">
      <c r="B177" s="210"/>
      <c r="C177" s="345" t="s">
        <v>123</v>
      </c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N177" s="347"/>
      <c r="O177" s="224"/>
    </row>
    <row r="178" spans="2:15" ht="34.5" customHeight="1" thickBot="1">
      <c r="B178" s="210"/>
      <c r="C178" s="345" t="s">
        <v>123</v>
      </c>
      <c r="D178" s="346"/>
      <c r="E178" s="346"/>
      <c r="F178" s="346"/>
      <c r="G178" s="346"/>
      <c r="H178" s="346"/>
      <c r="I178" s="346"/>
      <c r="J178" s="346"/>
      <c r="K178" s="346"/>
      <c r="L178" s="346"/>
      <c r="M178" s="346"/>
      <c r="N178" s="347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4" t="s">
        <v>138</v>
      </c>
      <c r="D180" s="344"/>
      <c r="E180" s="344"/>
      <c r="F180" s="344"/>
      <c r="G180" s="344"/>
      <c r="H180" s="344"/>
      <c r="I180" s="344"/>
      <c r="J180" s="344"/>
      <c r="K180" s="344"/>
      <c r="L180" s="344"/>
      <c r="M180" s="344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7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3" t="s">
        <v>49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0" t="s">
        <v>31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150</v>
      </c>
      <c r="B7" s="446"/>
      <c r="C7" s="456" t="str">
        <f>IF('2b.  Complex Form Data Entry'!G12="","   ",'2b.  Complex Form Data Entry'!G12)</f>
        <v xml:space="preserve">   </v>
      </c>
      <c r="D7" s="456"/>
      <c r="E7" s="456"/>
      <c r="F7" s="456"/>
      <c r="G7" s="456"/>
      <c r="H7" s="456"/>
      <c r="I7" s="456"/>
      <c r="J7" s="45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40" t="str">
        <f>IF('2b.  Complex Form Data Entry'!G10=""," ",'2b.  Complex Form Data Entry'!G10)</f>
        <v xml:space="preserve"> </v>
      </c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1"/>
      <c r="T10" s="11"/>
    </row>
    <row r="11" spans="1:20" ht="13.5" thickBot="1">
      <c r="A11" s="332"/>
      <c r="B11" s="333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0" t="s">
        <v>14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5" t="s">
        <v>32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9" t="s">
        <v>143</v>
      </c>
      <c r="B17" s="439"/>
      <c r="C17" s="439"/>
      <c r="D17" s="439"/>
      <c r="E17" s="463" t="str">
        <f>IF('2b.  Complex Form Data Entry'!G39="N","NA",'2b.  Complex Form Data Entry'!G40)</f>
        <v>NA</v>
      </c>
      <c r="F17" s="464"/>
      <c r="G17" s="465"/>
      <c r="H17" s="398" t="s">
        <v>151</v>
      </c>
      <c r="I17" s="399"/>
      <c r="J17" s="399"/>
      <c r="K17" s="399"/>
      <c r="L17" s="399"/>
      <c r="M17" s="399"/>
      <c r="N17" s="310"/>
      <c r="O17" s="463" t="str">
        <f>IF('2b.  Complex Form Data Entry'!G39="N","NA",'2b.  Complex Form Data Entry'!G41)</f>
        <v>NA</v>
      </c>
      <c r="P17" s="464"/>
      <c r="Q17" s="464"/>
      <c r="R17" s="464"/>
      <c r="S17" s="46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5" t="s">
        <v>33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4" t="str">
        <f>IF('2b.  Complex Form Data Entry'!E80="","   ",'2b.  Complex Form Data Entry'!E80)</f>
        <v xml:space="preserve">   </v>
      </c>
      <c r="B35" s="405"/>
      <c r="C35" s="406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4" t="s">
        <v>55</v>
      </c>
      <c r="C39" s="395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6" t="s">
        <v>56</v>
      </c>
      <c r="C40" s="39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4" t="s">
        <v>57</v>
      </c>
      <c r="C41" s="395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0" t="s">
        <v>26</v>
      </c>
      <c r="C42" s="411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7" t="str">
        <f>IF('2b.  Complex Form Data Entry'!E91="","   ",'2b.  Complex Form Data Entry'!E91)</f>
        <v xml:space="preserve">   </v>
      </c>
      <c r="B45" s="408"/>
      <c r="C45" s="409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4" t="s">
        <v>55</v>
      </c>
      <c r="C49" s="395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6" t="s">
        <v>56</v>
      </c>
      <c r="C50" s="39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4" t="s">
        <v>57</v>
      </c>
      <c r="C51" s="395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0" t="s">
        <v>26</v>
      </c>
      <c r="C52" s="411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7" t="str">
        <f>IF('2b.  Complex Form Data Entry'!E102="","   ",'2b.  Complex Form Data Entry'!E102)</f>
        <v xml:space="preserve">   </v>
      </c>
      <c r="B55" s="408"/>
      <c r="C55" s="409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4" t="s">
        <v>55</v>
      </c>
      <c r="C59" s="395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6" t="s">
        <v>56</v>
      </c>
      <c r="C60" s="39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4" t="s">
        <v>57</v>
      </c>
      <c r="C61" s="395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0" t="s">
        <v>26</v>
      </c>
      <c r="C62" s="411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7" t="str">
        <f>IF('2b.  Complex Form Data Entry'!E113="","   ",'2b.  Complex Form Data Entry'!E113)</f>
        <v xml:space="preserve">   </v>
      </c>
      <c r="B65" s="408"/>
      <c r="C65" s="409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4" t="s">
        <v>55</v>
      </c>
      <c r="C69" s="395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6" t="s">
        <v>56</v>
      </c>
      <c r="C70" s="39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4" t="s">
        <v>57</v>
      </c>
      <c r="C71" s="395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0" t="s">
        <v>26</v>
      </c>
      <c r="C72" s="411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7" t="str">
        <f>IF('2b.  Complex Form Data Entry'!E124="","   ",'2b.  Complex Form Data Entry'!E124)</f>
        <v xml:space="preserve">   </v>
      </c>
      <c r="B75" s="408"/>
      <c r="C75" s="409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4" t="s">
        <v>55</v>
      </c>
      <c r="C79" s="395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6" t="s">
        <v>56</v>
      </c>
      <c r="C80" s="39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4" t="s">
        <v>57</v>
      </c>
      <c r="C81" s="395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0" t="s">
        <v>26</v>
      </c>
      <c r="C82" s="411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7" t="str">
        <f>IF('2b.  Complex Form Data Entry'!E135="","   ",'2b.  Complex Form Data Entry'!E135)</f>
        <v xml:space="preserve">   </v>
      </c>
      <c r="B85" s="408"/>
      <c r="C85" s="409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4" t="s">
        <v>55</v>
      </c>
      <c r="C89" s="395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6" t="s">
        <v>56</v>
      </c>
      <c r="C90" s="39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4" t="s">
        <v>57</v>
      </c>
      <c r="C91" s="395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0" t="s">
        <v>26</v>
      </c>
      <c r="C92" s="411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3" t="s">
        <v>133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0" t="s">
        <v>31</v>
      </c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150</v>
      </c>
      <c r="B103" s="446"/>
      <c r="C103" s="456" t="str">
        <f>IF('2b.  Complex Form Data Entry'!G12="","   ",'2b.  Complex Form Data Entry'!G12)</f>
        <v xml:space="preserve">   </v>
      </c>
      <c r="D103" s="456"/>
      <c r="E103" s="456"/>
      <c r="F103" s="456"/>
      <c r="G103" s="456"/>
      <c r="H103" s="456"/>
      <c r="I103" s="456"/>
      <c r="J103" s="45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40" t="str">
        <f>IF('2b.  Complex Form Data Entry'!G10=""," ",'2b.  Complex Form Data Entry'!G10)</f>
        <v xml:space="preserve"> </v>
      </c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1"/>
      <c r="T106" s="11"/>
    </row>
    <row r="107" spans="1:20" ht="13.5" thickBot="1">
      <c r="A107" s="332"/>
      <c r="B107" s="333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3"/>
      <c r="T107" s="11"/>
    </row>
    <row r="108" spans="1:20" ht="18.75" customHeight="1" thickBot="1" thickTop="1">
      <c r="A108" s="434" t="s">
        <v>15</v>
      </c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7" t="s">
        <v>18</v>
      </c>
      <c r="B112" s="458"/>
      <c r="C112" s="459"/>
      <c r="D112" s="419" t="s">
        <v>19</v>
      </c>
      <c r="E112" s="419" t="s">
        <v>5</v>
      </c>
      <c r="F112" s="412" t="s">
        <v>104</v>
      </c>
      <c r="G112" s="419" t="s">
        <v>11</v>
      </c>
      <c r="H112" s="43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4" t="str">
        <f>CONCATENATE(L34," Appropriation Change")</f>
        <v>2015 / 2016 Appropriation Change</v>
      </c>
      <c r="O112" s="303"/>
      <c r="P112" s="303"/>
      <c r="Q112" s="303"/>
      <c r="R112" s="423" t="s">
        <v>136</v>
      </c>
      <c r="S112" s="424"/>
      <c r="T112" s="42"/>
    </row>
    <row r="113" spans="1:20" ht="37.5" customHeight="1" thickBot="1">
      <c r="A113" s="460"/>
      <c r="B113" s="461"/>
      <c r="C113" s="462"/>
      <c r="D113" s="420"/>
      <c r="E113" s="420"/>
      <c r="F113" s="413"/>
      <c r="G113" s="420"/>
      <c r="H113" s="431"/>
      <c r="I113" s="316"/>
      <c r="J113" s="191" t="s">
        <v>24</v>
      </c>
      <c r="K113" s="287" t="str">
        <f>'2b.  Complex Form Data Entry'!H156</f>
        <v>Allocation Change</v>
      </c>
      <c r="L113" s="415"/>
      <c r="O113" s="303"/>
      <c r="P113" s="303"/>
      <c r="Q113" s="303"/>
      <c r="R113" s="425"/>
      <c r="S113" s="42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7">
        <f>'2b.  Complex Form Data Entry'!J157</f>
        <v>0</v>
      </c>
      <c r="S114" s="468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7">
        <f>'2b.  Complex Form Data Entry'!J158</f>
        <v>0</v>
      </c>
      <c r="S115" s="468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7">
        <f>'2b.  Complex Form Data Entry'!J159</f>
        <v>0</v>
      </c>
      <c r="S116" s="468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7">
        <f>'2b.  Complex Form Data Entry'!J160</f>
        <v>0</v>
      </c>
      <c r="S117" s="468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7">
        <f>'2b.  Complex Form Data Entry'!J161</f>
        <v>0</v>
      </c>
      <c r="S118" s="468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7">
        <f>'2b.  Complex Form Data Entry'!J162</f>
        <v>0</v>
      </c>
      <c r="S119" s="468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9">
        <f>SUM(R114:S119)</f>
        <v>0</v>
      </c>
      <c r="S120" s="470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2" t="str">
        <f>IF('2b.  Complex Form Data Entry'!G39="Y","See note 5 below.",'2b.  Complex Form Data Entry'!D43)</f>
        <v>An NPV analysis was not performed because …</v>
      </c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  <c r="O123" s="432"/>
      <c r="P123" s="432"/>
      <c r="Q123" s="432"/>
      <c r="R123" s="432"/>
      <c r="S123" s="432"/>
      <c r="T123" s="5"/>
    </row>
    <row r="124" spans="1:20" ht="13.5">
      <c r="A124" s="68" t="s">
        <v>112</v>
      </c>
      <c r="B124" s="427" t="s">
        <v>148</v>
      </c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5"/>
    </row>
    <row r="125" spans="1:20" ht="14.25" customHeight="1">
      <c r="A125" s="69" t="s">
        <v>52</v>
      </c>
      <c r="B125" s="466" t="s">
        <v>116</v>
      </c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5"/>
    </row>
    <row r="126" spans="1:20" ht="16.5" customHeight="1">
      <c r="A126" s="69" t="s">
        <v>113</v>
      </c>
      <c r="B126" s="42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5"/>
    </row>
    <row r="127" spans="1:20" ht="14.25" customHeight="1">
      <c r="A127" s="67" t="s">
        <v>114</v>
      </c>
      <c r="B127" s="418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5"/>
    </row>
    <row r="128" spans="1:20" ht="16.5" customHeight="1">
      <c r="A128" s="67" t="s">
        <v>118</v>
      </c>
      <c r="B128" s="417" t="s">
        <v>111</v>
      </c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5"/>
    </row>
    <row r="129" spans="1:19" ht="14.25" customHeight="1">
      <c r="A129" s="67"/>
      <c r="B129" s="416" t="str">
        <f>'2b.  Complex Form Data Entry'!C174</f>
        <v>-</v>
      </c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ht="13.5">
      <c r="A130" s="67"/>
      <c r="B130" s="416" t="str">
        <f>'2b.  Complex Form Data Entry'!C175</f>
        <v xml:space="preserve">- </v>
      </c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ht="12.75" customHeight="1">
      <c r="A131" s="67"/>
      <c r="B131" s="416" t="str">
        <f>'2b.  Complex Form Data Entry'!C176</f>
        <v xml:space="preserve">- </v>
      </c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ht="15" customHeight="1">
      <c r="A132" s="67"/>
      <c r="B132" s="416" t="str">
        <f>'2b.  Complex Form Data Entry'!C177</f>
        <v xml:space="preserve">- </v>
      </c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20" ht="13.5">
      <c r="A133" s="67"/>
      <c r="B133" s="416" t="str">
        <f>'2b.  Complex Form Data Entry'!C178</f>
        <v xml:space="preserve">- </v>
      </c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5"/>
    </row>
    <row r="134" spans="1:19" ht="13.5">
      <c r="A134" s="67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ht="13.5">
      <c r="A135" t="str">
        <f>IF('2b.  Complex Form Data Entry'!C181=""," ","6.")</f>
        <v xml:space="preserve"> </v>
      </c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ht="13.5">
      <c r="A136" s="69"/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ht="13.5">
      <c r="A137" s="69"/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9" ma:contentTypeDescription="Create a new document." ma:contentTypeScope="" ma:versionID="4baa3e16726784544393c56f24a38ad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YQKKTEHHRR7V-1353-2363</_dlc_DocId>
    <_dlc_DocIdUrl xmlns="cfc4bdfe-72e7-4bcf-8777-527aa6965755">
      <Url>https://kc1-portal38.sharepoint.com/FMD/Legislation2015/_layouts/15/DocIdRedir.aspx?ID=YQKKTEHHRR7V-1353-2363</Url>
      <Description>YQKKTEHHRR7V-1353-2363</Description>
    </_dlc_DocIdUrl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7F148D-EC15-43ED-BAC3-C120FAD95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42BD7-0EA3-4BFA-AA22-366582348E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516f40b-13c9-483a-b8d0-25e20c0c5f62"/>
    <ds:schemaRef ds:uri="http://purl.org/dc/dcmitype/"/>
    <ds:schemaRef ds:uri="http://schemas.microsoft.com/office/infopath/2007/PartnerControls"/>
    <ds:schemaRef ds:uri="cfc4bdfe-72e7-4bcf-8777-527aa6965755"/>
    <ds:schemaRef ds:uri="http://purl.org/dc/elements/1.1/"/>
    <ds:schemaRef ds:uri="1ff4bbbe-e948-4d8f-bbf3-024ce416f14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2017-09-06T16:55:22Z</cp:lastPrinted>
  <dcterms:created xsi:type="dcterms:W3CDTF">1999-06-02T23:29:55Z</dcterms:created>
  <dcterms:modified xsi:type="dcterms:W3CDTF">2017-10-12T16:54:57Z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76631780-85c1-4939-b906-d6fba12a6b50</vt:lpwstr>
  </property>
</Properties>
</file>