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 defaultThemeVersion="124226"/>
  <bookViews>
    <workbookView xWindow="180" yWindow="135" windowWidth="11640" windowHeight="5250" activeTab="0"/>
  </bookViews>
  <sheets>
    <sheet name="3a.  Simple Form Fiscal Note" sheetId="1" r:id="rId1"/>
    <sheet name="2a.  Simple Form Data Entry" sheetId="2" state="hidden" r:id="rId2"/>
    <sheet name="1.  Instructions" sheetId="3" state="hidden" r:id="rId3"/>
    <sheet name="2b.  Complex Form Data Entry" sheetId="9" state="hidden" r:id="rId4"/>
    <sheet name="3b.  Complex Form Fiscal Note" sheetId="10" state="hidden" r:id="rId5"/>
  </sheets>
  <definedNames>
    <definedName name="_xlnm.Print_Area" localSheetId="0">'3a.  Simple Form Fiscal Note'!$A$1:$S$121</definedName>
    <definedName name="_xlnm.Print_Area" localSheetId="4">'3b.  Complex Form Fiscal Note'!$A$1:$S$133</definedName>
  </definedNames>
  <calcPr calcId="145621"/>
</workbook>
</file>

<file path=xl/sharedStrings.xml><?xml version="1.0" encoding="utf-8"?>
<sst xmlns="http://schemas.openxmlformats.org/spreadsheetml/2006/main" count="692" uniqueCount="178">
  <si>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</si>
  <si>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</si>
  <si>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</si>
  <si>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</si>
  <si>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</si>
  <si>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</si>
  <si>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</si>
  <si>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</si>
  <si>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</si>
  <si>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</si>
  <si>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</si>
  <si>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</si>
  <si>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</si>
  <si>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</si>
  <si>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</si>
  <si>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</si>
  <si>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</si>
  <si>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</si>
  <si>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</si>
  <si>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</si>
  <si>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</si>
  <si>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</si>
  <si>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</si>
  <si>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</si>
  <si>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</si>
  <si>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</si>
  <si>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</si>
  <si>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</si>
  <si>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</si>
  <si>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</si>
  <si>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</si>
  <si>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</si>
  <si>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</si>
  <si>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</si>
  <si>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</si>
  <si>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</si>
  <si>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</si>
  <si>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</si>
  <si>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</si>
  <si>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</si>
  <si>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</si>
  <si>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</si>
  <si>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</si>
  <si>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</si>
  <si>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</si>
  <si>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</si>
  <si>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</si>
  <si>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</si>
  <si>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</si>
  <si>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</si>
  <si>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</si>
  <si>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</si>
  <si>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</si>
  <si>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</si>
  <si>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</si>
  <si>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</si>
  <si>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</si>
  <si>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</si>
  <si>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</si>
  <si>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</si>
  <si>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</si>
  <si>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</si>
  <si>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</si>
  <si>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</si>
  <si>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</si>
  <si>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</si>
  <si>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</si>
  <si>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</si>
  <si>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</si>
  <si>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</si>
  <si>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</si>
  <si>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</si>
  <si>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</si>
  <si>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</si>
  <si>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</si>
  <si>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</si>
  <si>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</si>
  <si>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</si>
  <si>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</si>
  <si>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</si>
  <si>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</si>
  <si>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</si>
  <si>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</si>
  <si>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</si>
  <si>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</si>
  <si>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</si>
  <si>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</si>
  <si>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</si>
  <si>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</si>
  <si>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</si>
  <si>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</si>
  <si>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</si>
  <si>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</si>
  <si>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</si>
  <si>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</si>
  <si>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</si>
  <si>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</si>
  <si>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</si>
  <si>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</si>
  <si>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</si>
  <si>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</si>
  <si>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</si>
  <si>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</si>
  <si>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</si>
  <si>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</si>
  <si>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</si>
  <si>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</si>
  <si>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</si>
  <si>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</si>
  <si>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</si>
  <si>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</si>
  <si>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</si>
  <si>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</si>
  <si>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</si>
  <si>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</si>
  <si>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</si>
  <si>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</si>
  <si>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</si>
  <si>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</si>
  <si>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</si>
  <si>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</si>
  <si>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</si>
  <si>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</si>
  <si>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</si>
  <si>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</si>
  <si>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</si>
  <si>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</si>
  <si>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</si>
  <si>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</si>
  <si>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</si>
  <si>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</si>
  <si>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</si>
  <si>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</si>
  <si>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</si>
  <si>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An NPV analysis was not performed because …</t>
  </si>
  <si>
    <t>$5,000</t>
  </si>
  <si>
    <t>$3,000</t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</si>
  <si>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</si>
  <si>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</si>
  <si>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</si>
  <si>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</si>
  <si>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-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</si>
  <si>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</si>
  <si>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</si>
  <si>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</si>
  <si>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</si>
  <si>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</si>
  <si>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</si>
  <si>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</si>
  <si>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</si>
  <si>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</si>
  <si>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</si>
  <si>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</si>
  <si>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</si>
  <si>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</si>
  <si>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</si>
  <si>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</si>
  <si>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Stand alone Ordinance</t>
  </si>
  <si>
    <t>N/A</t>
  </si>
  <si>
    <t>Sale</t>
  </si>
  <si>
    <t>DES/FMD/Real Estate Services</t>
  </si>
  <si>
    <t>Carolyn Mock /Steve Rizika</t>
  </si>
  <si>
    <t xml:space="preserve">An NPV analysis was not performed because this transaction is a sale with no anticipated long term financial imacts, change in policy or viable cost/benefit alternatives.                   </t>
  </si>
  <si>
    <t>Revenue will be collected when sale closes.</t>
  </si>
  <si>
    <t>RES Labor</t>
  </si>
  <si>
    <t>34187 - Cost Sales</t>
  </si>
  <si>
    <t>DES/FBOD/Treasury</t>
  </si>
  <si>
    <t>31130 - Sale of Tax Title Property</t>
  </si>
  <si>
    <t>Madrona Tax Title Sale APN 983930-0131</t>
  </si>
  <si>
    <t>08/13/2015</t>
  </si>
  <si>
    <t>Sale of Madrona Tax Title 9839300131</t>
  </si>
  <si>
    <t>A44000</t>
  </si>
  <si>
    <t>0440</t>
  </si>
  <si>
    <t>0010</t>
  </si>
  <si>
    <t>A13800</t>
  </si>
  <si>
    <t>1046360</t>
  </si>
  <si>
    <t>Assessments &amp; Advertising</t>
  </si>
  <si>
    <t>Advertised Minimum Bid was $16,850.  Due to competing offers, the final sale price is $32,500.00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</si>
</sst>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 style="double"/>
      <bottom style="double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1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167" fontId="33" fillId="5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4" fontId="35" fillId="3" borderId="27" xfId="0" applyNumberFormat="1" applyFont="1" applyFill="1" applyBorder="1" applyAlignment="1" applyProtection="1">
      <alignment horizontal="left" vertical="top"/>
      <protection locked="0"/>
    </xf>
    <xf numFmtId="0" fontId="33" fillId="3" borderId="31" xfId="0" applyFont="1" applyFill="1" applyBorder="1" applyAlignment="1" applyProtection="1" quotePrefix="1">
      <alignment horizontal="left" vertical="top"/>
      <protection locked="0"/>
    </xf>
    <xf numFmtId="49" fontId="1" fillId="0" borderId="5" xfId="0" applyNumberFormat="1" applyFont="1" applyFill="1" applyBorder="1" applyAlignment="1">
      <alignment horizontal="center"/>
    </xf>
    <xf numFmtId="0" fontId="3" fillId="6" borderId="54" xfId="0" applyFont="1" applyFill="1" applyBorder="1" applyAlignment="1">
      <alignment horizontal="center" vertical="center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6" fontId="1" fillId="0" borderId="8" xfId="16" applyNumberFormat="1" applyFont="1" applyBorder="1" applyAlignment="1">
      <alignment horizontal="center"/>
    </xf>
    <xf numFmtId="166" fontId="1" fillId="0" borderId="55" xfId="16" applyNumberFormat="1" applyFont="1" applyBorder="1" applyAlignment="1">
      <alignment horizontal="center"/>
    </xf>
    <xf numFmtId="166" fontId="2" fillId="0" borderId="53" xfId="16" applyNumberFormat="1" applyFont="1" applyBorder="1" applyAlignment="1">
      <alignment horizontal="center"/>
    </xf>
    <xf numFmtId="166" fontId="2" fillId="0" borderId="56" xfId="16" applyNumberFormat="1" applyFont="1" applyBorder="1" applyAlignment="1">
      <alignment horizontal="center"/>
    </xf>
    <xf numFmtId="0" fontId="21" fillId="0" borderId="57" xfId="0" applyFont="1" applyFill="1" applyBorder="1" applyAlignment="1">
      <alignment horizontal="left"/>
    </xf>
    <xf numFmtId="0" fontId="21" fillId="0" borderId="58" xfId="0" applyFont="1" applyFill="1" applyBorder="1" applyAlignment="1">
      <alignment horizontal="left"/>
    </xf>
    <xf numFmtId="0" fontId="21" fillId="0" borderId="59" xfId="0" applyFont="1" applyFill="1" applyBorder="1" applyAlignment="1">
      <alignment horizontal="left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0" xfId="0" applyFont="1" applyBorder="1" applyAlignment="1">
      <alignment horizontal="center" wrapText="1"/>
    </xf>
    <xf numFmtId="0" fontId="21" fillId="0" borderId="61" xfId="0" applyFont="1" applyBorder="1" applyAlignment="1">
      <alignment horizontal="center" wrapText="1"/>
    </xf>
    <xf numFmtId="3" fontId="10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7" xfId="16" applyNumberFormat="1" applyFont="1" applyBorder="1" applyAlignment="1">
      <alignment horizontal="center"/>
    </xf>
    <xf numFmtId="166" fontId="1" fillId="0" borderId="62" xfId="16" applyNumberFormat="1" applyFont="1" applyBorder="1" applyAlignment="1">
      <alignment horizontal="center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0" fontId="26" fillId="0" borderId="0" xfId="0" applyFont="1" applyAlignment="1">
      <alignment horizontal="center"/>
    </xf>
    <xf numFmtId="0" fontId="3" fillId="6" borderId="54" xfId="0" applyFont="1" applyFill="1" applyBorder="1" applyAlignment="1">
      <alignment horizontal="center" vertical="center"/>
    </xf>
    <xf numFmtId="0" fontId="14" fillId="6" borderId="54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6" xfId="0" applyFont="1" applyBorder="1" applyAlignment="1">
      <alignment vertical="top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1" fillId="0" borderId="63" xfId="0" applyFont="1" applyBorder="1"/>
    <xf numFmtId="0" fontId="21" fillId="0" borderId="6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vertic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167" fontId="21" fillId="0" borderId="27" xfId="18" applyNumberFormat="1" applyFont="1" applyFill="1" applyBorder="1" applyAlignment="1">
      <alignment horizontal="center" vertical="center" wrapText="1"/>
    </xf>
    <xf numFmtId="167" fontId="21" fillId="0" borderId="28" xfId="18" applyNumberFormat="1" applyFont="1" applyFill="1" applyBorder="1" applyAlignment="1">
      <alignment horizontal="center" vertical="center" wrapText="1"/>
    </xf>
    <xf numFmtId="167" fontId="21" fillId="0" borderId="30" xfId="18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166" fontId="1" fillId="0" borderId="7" xfId="16" applyNumberFormat="1" applyFont="1" applyBorder="1"/>
    <xf numFmtId="166" fontId="1" fillId="0" borderId="66" xfId="16" applyNumberFormat="1" applyFont="1" applyBorder="1"/>
    <xf numFmtId="166" fontId="2" fillId="0" borderId="1" xfId="16" applyNumberFormat="1" applyFont="1" applyBorder="1"/>
    <xf numFmtId="166" fontId="2" fillId="0" borderId="67" xfId="16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customXml" Target="../customXml/item4.xml" /><Relationship Id="rId12" Type="http://schemas.openxmlformats.org/officeDocument/2006/relationships/customXml" Target="../customXml/item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9"/>
  <sheetViews>
    <sheetView showGridLines="0" tabSelected="1" zoomScale="90" zoomScaleNormal="90" workbookViewId="0" topLeftCell="A1">
      <selection activeCell="G50" sqref="G50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380" t="s">
        <v>49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337" t="s">
        <v>31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1"/>
    </row>
    <row r="4" spans="1:20" ht="3" customHeight="1" thickBot="1" thickTop="1">
      <c r="A4" s="391"/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1"/>
    </row>
    <row r="5" spans="1:19" ht="13.5">
      <c r="A5" s="401" t="s">
        <v>7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400"/>
    </row>
    <row r="6" spans="1:20" ht="13.5">
      <c r="A6" s="397" t="s">
        <v>0</v>
      </c>
      <c r="B6" s="398"/>
      <c r="C6" s="396" t="str">
        <f>IF('2a.  Simple Form Data Entry'!G11="","   ",'2a.  Simple Form Data Entry'!G11)</f>
        <v>Madrona Tax Title Sale APN 983930-0131</v>
      </c>
      <c r="D6" s="396"/>
      <c r="E6" s="396"/>
      <c r="F6" s="396"/>
      <c r="G6" s="396"/>
      <c r="H6" s="396"/>
      <c r="I6" s="396"/>
      <c r="J6" s="396"/>
      <c r="L6" s="293" t="s">
        <v>16</v>
      </c>
      <c r="M6" s="293"/>
      <c r="O6" s="72"/>
      <c r="Q6" s="72"/>
      <c r="R6" s="319" t="str">
        <f>IF('2a.  Simple Form Data Entry'!G17="","   ",'2a.  Simple Form Data Entry'!G17)</f>
        <v>N/A</v>
      </c>
      <c r="S6" s="71" t="s">
        <v>17</v>
      </c>
      <c r="T6" s="11"/>
    </row>
    <row r="7" spans="1:20" ht="13.5" customHeight="1">
      <c r="A7" s="402" t="s">
        <v>152</v>
      </c>
      <c r="B7" s="393"/>
      <c r="C7" s="403" t="str">
        <f>IF('2a.  Simple Form Data Entry'!G12="","   ",'2a.  Simple Form Data Entry'!G12)</f>
        <v>DES/FMD/Real Estate Services</v>
      </c>
      <c r="D7" s="403"/>
      <c r="E7" s="403"/>
      <c r="F7" s="403"/>
      <c r="G7" s="403"/>
      <c r="H7" s="403"/>
      <c r="I7" s="403"/>
      <c r="J7" s="403"/>
      <c r="L7" s="102" t="s">
        <v>27</v>
      </c>
      <c r="M7" s="102"/>
      <c r="P7" s="73"/>
      <c r="Q7" s="73"/>
      <c r="R7" s="320">
        <f>'2a.  Simple Form Data Entry'!G18</f>
        <v>16850</v>
      </c>
      <c r="S7" s="54"/>
      <c r="T7" s="11"/>
    </row>
    <row r="8" spans="1:24" ht="13.5" customHeight="1">
      <c r="A8" s="394" t="s">
        <v>2</v>
      </c>
      <c r="B8" s="395"/>
      <c r="C8" s="292" t="str">
        <f>IF('2a.  Simple Form Data Entry'!G15="","   ",'2a.  Simple Form Data Entry'!G15)</f>
        <v>Carolyn Mock /Steve Rizika</v>
      </c>
      <c r="E8" s="292"/>
      <c r="F8" s="395" t="s">
        <v>8</v>
      </c>
      <c r="G8" s="395"/>
      <c r="H8" s="329" t="str">
        <f>IF('2a.  Simple Form Data Entry'!G15=""," ",'2a.  Simple Form Data Entry'!G16)</f>
        <v>08/13/2015</v>
      </c>
      <c r="I8" s="292"/>
      <c r="J8" s="292"/>
      <c r="L8" s="393" t="s">
        <v>10</v>
      </c>
      <c r="M8" s="393"/>
      <c r="N8" s="393"/>
      <c r="O8" s="393"/>
      <c r="P8" s="74"/>
      <c r="Q8" s="74"/>
      <c r="R8" s="292" t="str">
        <f>IF('2a.  Simple Form Data Entry'!G13="","   ",'2a.  Simple Form Data Entry'!G13)</f>
        <v>Sale</v>
      </c>
      <c r="S8" s="328"/>
      <c r="T8" s="292"/>
      <c r="U8" s="292"/>
      <c r="V8" s="292"/>
      <c r="W8" s="292"/>
      <c r="X8" s="292"/>
    </row>
    <row r="9" spans="1:24" ht="13.5" customHeight="1">
      <c r="A9" s="394" t="s">
        <v>3</v>
      </c>
      <c r="B9" s="395"/>
      <c r="C9" s="295"/>
      <c r="D9" s="292"/>
      <c r="E9" s="292"/>
      <c r="F9" s="395" t="s">
        <v>13</v>
      </c>
      <c r="G9" s="395"/>
      <c r="H9" s="292"/>
      <c r="I9" s="292"/>
      <c r="J9" s="292"/>
      <c r="L9" s="393" t="s">
        <v>9</v>
      </c>
      <c r="M9" s="393"/>
      <c r="N9" s="393"/>
      <c r="O9" s="393"/>
      <c r="P9" s="55"/>
      <c r="Q9" s="55"/>
      <c r="R9" s="292" t="str">
        <f>IF('2a.  Simple Form Data Entry'!G14="","   ",'2a.  Simple Form Data Entry'!G14)</f>
        <v>Stand alone Ordinance</v>
      </c>
      <c r="S9" s="328"/>
      <c r="T9" s="292"/>
      <c r="U9" s="292"/>
      <c r="V9" s="292"/>
      <c r="W9" s="292"/>
      <c r="X9" s="292"/>
    </row>
    <row r="10" spans="1:20" ht="12.75">
      <c r="A10" s="330" t="s">
        <v>151</v>
      </c>
      <c r="B10" s="331"/>
      <c r="C10" s="387" t="str">
        <f>IF('2a.  Simple Form Data Entry'!G10=""," ",'2a.  Simple Form Data Entry'!G10)</f>
        <v>Sale of Madrona Tax Title 9839300131</v>
      </c>
      <c r="D10" s="387"/>
      <c r="E10" s="387"/>
      <c r="F10" s="387"/>
      <c r="G10" s="387"/>
      <c r="H10" s="387"/>
      <c r="I10" s="387"/>
      <c r="J10" s="387"/>
      <c r="K10" s="387"/>
      <c r="L10" s="387"/>
      <c r="M10" s="387"/>
      <c r="N10" s="387"/>
      <c r="O10" s="387"/>
      <c r="P10" s="387"/>
      <c r="Q10" s="387"/>
      <c r="R10" s="387"/>
      <c r="S10" s="388"/>
      <c r="T10" s="11"/>
    </row>
    <row r="11" spans="1:20" ht="13.5" thickBot="1">
      <c r="A11" s="332"/>
      <c r="B11" s="333"/>
      <c r="C11" s="389"/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389"/>
      <c r="Q11" s="389"/>
      <c r="R11" s="389"/>
      <c r="S11" s="390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337" t="s">
        <v>14</v>
      </c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382" t="s">
        <v>32</v>
      </c>
      <c r="B15" s="382"/>
      <c r="C15" s="382"/>
      <c r="D15" s="382"/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386" t="s">
        <v>145</v>
      </c>
      <c r="B17" s="386"/>
      <c r="C17" s="386"/>
      <c r="D17" s="386"/>
      <c r="E17" s="383" t="str">
        <f>IF('2a.  Simple Form Data Entry'!G39="N","NA",'2a.  Simple Form Data Entry'!G40)</f>
        <v>NA</v>
      </c>
      <c r="F17" s="384"/>
      <c r="G17" s="385"/>
      <c r="H17" s="345" t="s">
        <v>153</v>
      </c>
      <c r="I17" s="346"/>
      <c r="J17" s="346"/>
      <c r="K17" s="346"/>
      <c r="L17" s="346"/>
      <c r="M17" s="346"/>
      <c r="N17" s="310"/>
      <c r="O17" s="338" t="str">
        <f>IF('2a.  Simple Form Data Entry'!G39="N","NA",'2a.  Simple Form Data Entry'!G41)</f>
        <v>NA</v>
      </c>
      <c r="P17" s="339"/>
      <c r="Q17" s="339"/>
      <c r="R17" s="339"/>
      <c r="S17" s="340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382" t="s">
        <v>33</v>
      </c>
      <c r="B19" s="382"/>
      <c r="C19" s="382"/>
      <c r="D19" s="382"/>
      <c r="E19" s="382"/>
      <c r="F19" s="382"/>
      <c r="G19" s="382"/>
      <c r="H19" s="382"/>
      <c r="I19" s="382"/>
      <c r="J19" s="382"/>
      <c r="K19" s="382"/>
      <c r="L19" s="382"/>
      <c r="M19" s="382"/>
      <c r="N19" s="382"/>
      <c r="O19" s="382"/>
      <c r="P19" s="382"/>
      <c r="Q19" s="382"/>
      <c r="R19" s="382"/>
      <c r="S19" s="382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6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2015</v>
      </c>
      <c r="J24" s="95">
        <f>'2a.  Simple Form Data Entry'!G19</f>
        <v>2015</v>
      </c>
      <c r="K24" s="96">
        <f>J24+1</f>
        <v>2016</v>
      </c>
      <c r="L24" s="96" t="str">
        <f>CONCATENATE(J24," / ",K24)</f>
        <v>2015 / 2016</v>
      </c>
      <c r="M24" s="96">
        <f>K24+1</f>
        <v>2017</v>
      </c>
      <c r="N24" s="96">
        <f>M24+1</f>
        <v>2018</v>
      </c>
      <c r="O24" s="96" t="str">
        <f>CONCATENATE(M24," / ",N24)</f>
        <v>2017 / 2018</v>
      </c>
      <c r="P24" s="96">
        <f>N24+1</f>
        <v>2019</v>
      </c>
      <c r="Q24" s="96">
        <f>P24+1</f>
        <v>2020</v>
      </c>
      <c r="R24" s="96" t="str">
        <f>CONCATENATE(P24," / ",Q24)</f>
        <v>2019 / 2020</v>
      </c>
      <c r="S24" s="97" t="s">
        <v>117</v>
      </c>
      <c r="T24" s="11"/>
    </row>
    <row r="25" spans="1:20" ht="13.5">
      <c r="A25" s="88" t="str">
        <f>IF('2a.  Simple Form Data Entry'!C58="","   ",'2a.  Simple Form Data Entry'!C58)</f>
        <v>DES/FBOD/Treasury</v>
      </c>
      <c r="B25" s="78"/>
      <c r="C25" s="78"/>
      <c r="D25" s="17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>A13800</v>
      </c>
      <c r="E25" s="336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>6800</v>
      </c>
      <c r="F25" s="177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>5450</v>
      </c>
      <c r="G25" s="90">
        <f>IF(A25="","   ",'2a.  Simple Form Data Entry'!D58)</f>
        <v>0</v>
      </c>
      <c r="H25" s="196" t="str">
        <f>IF('2a.  Simple Form Data Entry'!E58="","   ",'2a.  Simple Form Data Entry'!E58)</f>
        <v>31130 - Sale of Tax Title Property</v>
      </c>
      <c r="I25" s="80">
        <f>'2a.  Simple Form Data Entry'!N58</f>
        <v>0</v>
      </c>
      <c r="J25" s="80">
        <f>'2a.  Simple Form Data Entry'!G58</f>
        <v>29480.97</v>
      </c>
      <c r="K25" s="80">
        <f>'2a.  Simple Form Data Entry'!H58</f>
        <v>0</v>
      </c>
      <c r="L25" s="80">
        <f>J25+K25</f>
        <v>29480.97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3.5">
      <c r="A26" s="84" t="str">
        <f>IF('2a.  Simple Form Data Entry'!C59="","   ",'2a.  Simple Form Data Entry'!C59)</f>
        <v>DES/FMD/Real Estate Services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>A44000</v>
      </c>
      <c r="E26" s="89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>0440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>0010</v>
      </c>
      <c r="G26" s="90" t="str">
        <f>IF(A26="","   ",'2a.  Simple Form Data Entry'!D59)</f>
        <v>1046360</v>
      </c>
      <c r="H26" s="76" t="str">
        <f>IF('2a.  Simple Form Data Entry'!E59="","   ",'2a.  Simple Form Data Entry'!E59)</f>
        <v>34187 - Cost Sales</v>
      </c>
      <c r="I26" s="80">
        <f>'2a.  Simple Form Data Entry'!N59</f>
        <v>0</v>
      </c>
      <c r="J26" s="77">
        <f>'2a.  Simple Form Data Entry'!G59</f>
        <v>3019.03</v>
      </c>
      <c r="K26" s="77">
        <f>'2a.  Simple Form Data Entry'!H59</f>
        <v>0</v>
      </c>
      <c r="L26" s="80">
        <f aca="true" t="shared" si="2" ref="L26:L31">J26+K26</f>
        <v>3019.03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3.5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8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3.5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8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3.5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8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3.5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8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32500</v>
      </c>
      <c r="K31" s="56">
        <f t="shared" si="3"/>
        <v>0</v>
      </c>
      <c r="L31" s="56">
        <f t="shared" si="2"/>
        <v>32500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147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2015</v>
      </c>
      <c r="J34" s="95">
        <f>'2a.  Simple Form Data Entry'!G19</f>
        <v>2015</v>
      </c>
      <c r="K34" s="96">
        <f>J34+1</f>
        <v>2016</v>
      </c>
      <c r="L34" s="96" t="str">
        <f>CONCATENATE(J34," / ",K34)</f>
        <v>2015 / 2016</v>
      </c>
      <c r="M34" s="96">
        <f>K34+1</f>
        <v>2017</v>
      </c>
      <c r="N34" s="96">
        <f>M34+1</f>
        <v>2018</v>
      </c>
      <c r="O34" s="96" t="str">
        <f>CONCATENATE(M34," / ",N34)</f>
        <v>2017 / 2018</v>
      </c>
      <c r="P34" s="96">
        <f>N34+1</f>
        <v>2019</v>
      </c>
      <c r="Q34" s="96">
        <f>P34+1</f>
        <v>2020</v>
      </c>
      <c r="R34" s="96" t="str">
        <f>CONCATENATE(P34," / ",Q34)</f>
        <v>2019 / 2020</v>
      </c>
      <c r="S34" s="97" t="s">
        <v>117</v>
      </c>
      <c r="T34" s="12"/>
    </row>
    <row r="35" spans="1:20" ht="13.5">
      <c r="A35" s="351" t="str">
        <f>IF('2a.  Simple Form Data Entry'!E80="","   ",'2a.  Simple Form Data Entry'!E80)</f>
        <v>DES/FMD/Real Estate Services</v>
      </c>
      <c r="B35" s="352"/>
      <c r="C35" s="353"/>
      <c r="D35" s="177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A44000</v>
      </c>
      <c r="E35" s="89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0440</v>
      </c>
      <c r="F35" s="177" t="str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0010</v>
      </c>
      <c r="G35" s="79" t="str">
        <f>IF('2a.  Simple Form Data Entry'!I80="","   ",'2a.  Simple Form Data Entry'!I80)</f>
        <v>1046360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IF('2a.  Simple Form Data Entry'!E82="","  ",'2a.  Simple Form Data Entry'!E82)</f>
        <v>RES Labor</v>
      </c>
      <c r="I36" s="80">
        <f>'2a.  Simple Form Data Entry'!N82</f>
        <v>0</v>
      </c>
      <c r="J36" s="80">
        <f>'2a.  Simple Form Data Entry'!G82</f>
        <v>2728</v>
      </c>
      <c r="K36" s="80">
        <f>'2a.  Simple Form Data Entry'!H82</f>
        <v>0</v>
      </c>
      <c r="L36" s="80">
        <f>J36+K36</f>
        <v>2728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IF('2a.  Simple Form Data Entry'!E84="","  ",'2a.  Simple Form Data Entry'!E84)</f>
        <v xml:space="preserve">  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0</v>
      </c>
      <c r="L38" s="80">
        <f t="shared" si="7"/>
        <v>0</v>
      </c>
      <c r="M38" s="80">
        <f>'2a.  Simple Form Data Entry'!I84</f>
        <v>0</v>
      </c>
      <c r="N38" s="80">
        <f>'2a.  Simple Form Data Entry'!J84</f>
        <v>0</v>
      </c>
      <c r="O38" s="80">
        <f t="shared" si="5"/>
        <v>0</v>
      </c>
      <c r="P38" s="80">
        <f>'2a.  Simple Form Data Entry'!K84</f>
        <v>0</v>
      </c>
      <c r="Q38" s="80">
        <f>'2a.  Simple Form Data Entry'!L84</f>
        <v>0</v>
      </c>
      <c r="R38" s="80">
        <f t="shared" si="6"/>
        <v>0</v>
      </c>
      <c r="S38" s="83">
        <f>'2a.  Simple Form Data Entry'!M84</f>
        <v>0</v>
      </c>
      <c r="T38" s="12"/>
    </row>
    <row r="39" spans="1:20" ht="13.5" customHeight="1">
      <c r="A39" s="16"/>
      <c r="B39" s="341" t="s">
        <v>55</v>
      </c>
      <c r="C39" s="342"/>
      <c r="D39" s="45"/>
      <c r="E39" s="45"/>
      <c r="F39" s="45"/>
      <c r="G39" s="45"/>
      <c r="H39" s="200" t="str">
        <f>IF('2a.  Simple Form Data Entry'!E85="","  ",'2a.  Simple Form Data Entry'!E85)</f>
        <v xml:space="preserve">  </v>
      </c>
      <c r="I39" s="80">
        <f>'2a.  Simple Form Data Entry'!N85</f>
        <v>0</v>
      </c>
      <c r="J39" s="80">
        <f>'2a.  Simple Form Data Entry'!G85</f>
        <v>0</v>
      </c>
      <c r="K39" s="80">
        <f>'2a.  Simple Form Data Entry'!H85</f>
        <v>0</v>
      </c>
      <c r="L39" s="80">
        <f t="shared" si="7"/>
        <v>0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343" t="s">
        <v>56</v>
      </c>
      <c r="C40" s="344"/>
      <c r="D40" s="45"/>
      <c r="E40" s="45"/>
      <c r="F40" s="45"/>
      <c r="G40" s="45"/>
      <c r="H40" s="200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341" t="s">
        <v>57</v>
      </c>
      <c r="C41" s="342"/>
      <c r="D41" s="45"/>
      <c r="E41" s="45"/>
      <c r="F41" s="45"/>
      <c r="G41" s="45"/>
      <c r="H41" s="200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357" t="s">
        <v>26</v>
      </c>
      <c r="C42" s="358"/>
      <c r="D42" s="45"/>
      <c r="E42" s="45"/>
      <c r="F42" s="45"/>
      <c r="G42" s="45"/>
      <c r="H42" s="200" t="str">
        <f>IF('2a.  Simple Form Data Entry'!E88="","  ",'2a.  Simple Form Data Entry'!E88)</f>
        <v>Assessments &amp; Advertising</v>
      </c>
      <c r="I42" s="80">
        <f>'2a.  Simple Form Data Entry'!N88</f>
        <v>0</v>
      </c>
      <c r="J42" s="80">
        <f>'2a.  Simple Form Data Entry'!G88</f>
        <v>291.03000000000003</v>
      </c>
      <c r="K42" s="80">
        <f>'2a.  Simple Form Data Entry'!H88</f>
        <v>0</v>
      </c>
      <c r="L42" s="80">
        <f t="shared" si="7"/>
        <v>291.03000000000003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3019.03</v>
      </c>
      <c r="K43" s="63">
        <f t="shared" si="8"/>
        <v>0</v>
      </c>
      <c r="L43" s="63">
        <f t="shared" si="7"/>
        <v>3019.03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354" t="str">
        <f>IF('2a.  Simple Form Data Entry'!E91="","   ",'2a.  Simple Form Data Entry'!E91)</f>
        <v xml:space="preserve">   </v>
      </c>
      <c r="B45" s="355"/>
      <c r="C45" s="356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9" t="str">
        <f>IF('2a.  Simple Form Data Entry'!I91="","   ",'2a.  Simple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341" t="s">
        <v>55</v>
      </c>
      <c r="C49" s="342"/>
      <c r="D49" s="45"/>
      <c r="E49" s="45"/>
      <c r="F49" s="45"/>
      <c r="G49" s="45"/>
      <c r="H49" s="200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343" t="s">
        <v>56</v>
      </c>
      <c r="C50" s="344"/>
      <c r="D50" s="45"/>
      <c r="E50" s="45"/>
      <c r="F50" s="45"/>
      <c r="G50" s="45"/>
      <c r="H50" s="200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341" t="s">
        <v>57</v>
      </c>
      <c r="C51" s="342"/>
      <c r="D51" s="45"/>
      <c r="E51" s="45"/>
      <c r="F51" s="45"/>
      <c r="G51" s="45"/>
      <c r="H51" s="200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357" t="s">
        <v>26</v>
      </c>
      <c r="C52" s="358"/>
      <c r="D52" s="45"/>
      <c r="E52" s="45"/>
      <c r="F52" s="45"/>
      <c r="G52" s="45"/>
      <c r="H52" s="200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 hidden="1">
      <c r="A55" s="354" t="str">
        <f>IF('2a.  Simple Form Data Entry'!E102="","   ",'2a.  Simple Form Data Entry'!E102)</f>
        <v xml:space="preserve">   </v>
      </c>
      <c r="B55" s="355"/>
      <c r="C55" s="356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200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200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200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341" t="s">
        <v>55</v>
      </c>
      <c r="C59" s="342"/>
      <c r="D59" s="45"/>
      <c r="E59" s="45"/>
      <c r="F59" s="45"/>
      <c r="G59" s="45"/>
      <c r="H59" s="200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343" t="s">
        <v>56</v>
      </c>
      <c r="C60" s="344"/>
      <c r="D60" s="45"/>
      <c r="E60" s="45"/>
      <c r="F60" s="45"/>
      <c r="G60" s="45"/>
      <c r="H60" s="200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341" t="s">
        <v>57</v>
      </c>
      <c r="C61" s="342"/>
      <c r="D61" s="45"/>
      <c r="E61" s="45"/>
      <c r="F61" s="45"/>
      <c r="G61" s="45"/>
      <c r="H61" s="200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357" t="s">
        <v>26</v>
      </c>
      <c r="C62" s="358"/>
      <c r="D62" s="45"/>
      <c r="E62" s="45"/>
      <c r="F62" s="45"/>
      <c r="G62" s="45"/>
      <c r="H62" s="200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3.5" hidden="1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 hidden="1">
      <c r="A65" s="354" t="str">
        <f>IF('2a.  Simple Form Data Entry'!E113="","   ",'2a.  Simple Form Data Entry'!E113)</f>
        <v xml:space="preserve">   </v>
      </c>
      <c r="B65" s="355"/>
      <c r="C65" s="356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200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200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200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341" t="s">
        <v>55</v>
      </c>
      <c r="C69" s="342"/>
      <c r="D69" s="45"/>
      <c r="E69" s="45"/>
      <c r="F69" s="45"/>
      <c r="G69" s="45"/>
      <c r="H69" s="200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343" t="s">
        <v>56</v>
      </c>
      <c r="C70" s="344"/>
      <c r="D70" s="45"/>
      <c r="E70" s="45"/>
      <c r="F70" s="45"/>
      <c r="G70" s="45"/>
      <c r="H70" s="200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341" t="s">
        <v>57</v>
      </c>
      <c r="C71" s="342"/>
      <c r="D71" s="45"/>
      <c r="E71" s="45"/>
      <c r="F71" s="45"/>
      <c r="G71" s="45"/>
      <c r="H71" s="200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357" t="s">
        <v>26</v>
      </c>
      <c r="C72" s="358"/>
      <c r="D72" s="45"/>
      <c r="E72" s="45"/>
      <c r="F72" s="45"/>
      <c r="G72" s="45"/>
      <c r="H72" s="200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 hidden="1">
      <c r="A75" s="354" t="str">
        <f>IF('2a.  Simple Form Data Entry'!E124="","   ",'2a.  Simple Form Data Entry'!E124)</f>
        <v xml:space="preserve">   </v>
      </c>
      <c r="B75" s="355"/>
      <c r="C75" s="356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 hidden="1">
      <c r="A76" s="19"/>
      <c r="B76" s="50" t="s">
        <v>21</v>
      </c>
      <c r="C76" s="20"/>
      <c r="D76" s="45"/>
      <c r="E76" s="45"/>
      <c r="F76" s="45"/>
      <c r="G76" s="45"/>
      <c r="H76" s="200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3.5" hidden="1">
      <c r="A77" s="19"/>
      <c r="B77" s="50" t="s">
        <v>25</v>
      </c>
      <c r="C77" s="20"/>
      <c r="D77" s="45"/>
      <c r="E77" s="45"/>
      <c r="F77" s="45"/>
      <c r="G77" s="45"/>
      <c r="H77" s="200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3.5" hidden="1">
      <c r="A78" s="19"/>
      <c r="B78" s="50" t="s">
        <v>53</v>
      </c>
      <c r="C78" s="20"/>
      <c r="D78" s="45"/>
      <c r="E78" s="45"/>
      <c r="F78" s="45"/>
      <c r="G78" s="45"/>
      <c r="H78" s="200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3.5" hidden="1">
      <c r="A79" s="19"/>
      <c r="B79" s="341" t="s">
        <v>55</v>
      </c>
      <c r="C79" s="342"/>
      <c r="D79" s="45"/>
      <c r="E79" s="45"/>
      <c r="F79" s="45"/>
      <c r="G79" s="45"/>
      <c r="H79" s="200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3.5" hidden="1">
      <c r="A80" s="19"/>
      <c r="B80" s="343" t="s">
        <v>56</v>
      </c>
      <c r="C80" s="344"/>
      <c r="D80" s="45"/>
      <c r="E80" s="45"/>
      <c r="F80" s="45"/>
      <c r="G80" s="45"/>
      <c r="H80" s="200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3.5" hidden="1">
      <c r="A81" s="19"/>
      <c r="B81" s="341" t="s">
        <v>57</v>
      </c>
      <c r="C81" s="342"/>
      <c r="D81" s="45"/>
      <c r="E81" s="45"/>
      <c r="F81" s="45"/>
      <c r="G81" s="45"/>
      <c r="H81" s="200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3.5" hidden="1">
      <c r="A82" s="19"/>
      <c r="B82" s="357" t="s">
        <v>26</v>
      </c>
      <c r="C82" s="358"/>
      <c r="D82" s="45"/>
      <c r="E82" s="45"/>
      <c r="F82" s="45"/>
      <c r="G82" s="45"/>
      <c r="H82" s="200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 hidden="1">
      <c r="A85" s="354" t="str">
        <f>IF('2a.  Simple Form Data Entry'!E135="","   ",'2a.  Simple Form Data Entry'!E135)</f>
        <v xml:space="preserve">   </v>
      </c>
      <c r="B85" s="355"/>
      <c r="C85" s="356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 hidden="1">
      <c r="A86" s="19"/>
      <c r="B86" s="50" t="s">
        <v>21</v>
      </c>
      <c r="C86" s="20"/>
      <c r="D86" s="45"/>
      <c r="E86" s="45"/>
      <c r="F86" s="45"/>
      <c r="G86" s="45"/>
      <c r="H86" s="200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3.5" hidden="1">
      <c r="A87" s="19"/>
      <c r="B87" s="50" t="s">
        <v>25</v>
      </c>
      <c r="C87" s="20"/>
      <c r="D87" s="45"/>
      <c r="E87" s="45"/>
      <c r="F87" s="45"/>
      <c r="G87" s="45"/>
      <c r="H87" s="200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3.5" hidden="1">
      <c r="A88" s="19"/>
      <c r="B88" s="50" t="s">
        <v>53</v>
      </c>
      <c r="C88" s="20"/>
      <c r="D88" s="45"/>
      <c r="E88" s="45"/>
      <c r="F88" s="45"/>
      <c r="G88" s="45"/>
      <c r="H88" s="200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3.5" hidden="1">
      <c r="A89" s="19"/>
      <c r="B89" s="341" t="s">
        <v>55</v>
      </c>
      <c r="C89" s="342"/>
      <c r="D89" s="45"/>
      <c r="E89" s="45"/>
      <c r="F89" s="45"/>
      <c r="G89" s="45"/>
      <c r="H89" s="200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3.5" hidden="1">
      <c r="A90" s="19"/>
      <c r="B90" s="343" t="s">
        <v>56</v>
      </c>
      <c r="C90" s="344"/>
      <c r="D90" s="45"/>
      <c r="E90" s="45"/>
      <c r="F90" s="45"/>
      <c r="G90" s="45"/>
      <c r="H90" s="200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3.5" hidden="1">
      <c r="A91" s="19"/>
      <c r="B91" s="341" t="s">
        <v>57</v>
      </c>
      <c r="C91" s="342"/>
      <c r="D91" s="45"/>
      <c r="E91" s="45"/>
      <c r="F91" s="45"/>
      <c r="G91" s="45"/>
      <c r="H91" s="200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3.5" hidden="1">
      <c r="A92" s="19"/>
      <c r="B92" s="357" t="s">
        <v>26</v>
      </c>
      <c r="C92" s="358"/>
      <c r="D92" s="45"/>
      <c r="E92" s="45"/>
      <c r="F92" s="45"/>
      <c r="G92" s="45"/>
      <c r="H92" s="203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3019.03</v>
      </c>
      <c r="K95" s="56">
        <f t="shared" si="23"/>
        <v>0</v>
      </c>
      <c r="L95" s="56">
        <f t="shared" si="10"/>
        <v>3019.03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381" t="s">
        <v>15</v>
      </c>
      <c r="B97" s="381"/>
      <c r="C97" s="381"/>
      <c r="D97" s="381"/>
      <c r="E97" s="381"/>
      <c r="F97" s="381"/>
      <c r="G97" s="381"/>
      <c r="H97" s="381"/>
      <c r="I97" s="381"/>
      <c r="J97" s="381"/>
      <c r="K97" s="381"/>
      <c r="L97" s="381"/>
      <c r="M97" s="381"/>
      <c r="N97" s="381"/>
      <c r="O97" s="381"/>
      <c r="P97" s="381"/>
      <c r="Q97" s="381"/>
      <c r="R97" s="381"/>
      <c r="S97" s="381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.75">
      <c r="A99" s="37" t="s">
        <v>128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404" t="s">
        <v>18</v>
      </c>
      <c r="B101" s="405"/>
      <c r="C101" s="406"/>
      <c r="D101" s="366" t="s">
        <v>19</v>
      </c>
      <c r="E101" s="366" t="s">
        <v>5</v>
      </c>
      <c r="F101" s="359" t="s">
        <v>104</v>
      </c>
      <c r="G101" s="366" t="s">
        <v>11</v>
      </c>
      <c r="H101" s="377" t="s">
        <v>23</v>
      </c>
      <c r="I101" s="315"/>
      <c r="J101" s="190">
        <f>'2a.  Simple Form Data Entry'!G19</f>
        <v>2015</v>
      </c>
      <c r="K101" s="286">
        <f>'2a.  Simple Form Data Entry'!H155</f>
        <v>2016</v>
      </c>
      <c r="L101" s="361" t="str">
        <f>CONCATENATE(L24," Appropriation Change")</f>
        <v>2015 / 2016 Appropriation Change</v>
      </c>
      <c r="P101" s="42"/>
      <c r="Q101" s="314"/>
      <c r="R101" s="370" t="s">
        <v>137</v>
      </c>
      <c r="S101" s="371"/>
      <c r="T101" s="42"/>
    </row>
    <row r="102" spans="1:20" ht="27.75" customHeight="1" thickBot="1">
      <c r="A102" s="407"/>
      <c r="B102" s="408"/>
      <c r="C102" s="409"/>
      <c r="D102" s="367"/>
      <c r="E102" s="367"/>
      <c r="F102" s="360"/>
      <c r="G102" s="367"/>
      <c r="H102" s="378"/>
      <c r="I102" s="316"/>
      <c r="J102" s="191" t="s">
        <v>24</v>
      </c>
      <c r="K102" s="287" t="str">
        <f>'2a.  Simple Form Data Entry'!H156</f>
        <v>Allocation Change</v>
      </c>
      <c r="L102" s="362"/>
      <c r="P102" s="42"/>
      <c r="Q102" s="314"/>
      <c r="R102" s="372"/>
      <c r="S102" s="373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7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The transaction was anticipated in the current budget; no supplemental appropriation is required.</v>
      </c>
      <c r="I103" s="317"/>
      <c r="J103" s="100">
        <f>'2a.  Simple Form Data Entry'!G157</f>
        <v>0</v>
      </c>
      <c r="K103" s="100">
        <f>'2a.  Simple Form Data Entry'!H157</f>
        <v>0</v>
      </c>
      <c r="L103" s="311">
        <f>J103+K103</f>
        <v>0</v>
      </c>
      <c r="P103" s="42"/>
      <c r="Q103" s="304"/>
      <c r="R103" s="368">
        <f>'2a.  Simple Form Data Entry'!J157</f>
        <v>0</v>
      </c>
      <c r="S103" s="369"/>
      <c r="T103" s="42"/>
    </row>
    <row r="104" spans="1:20" ht="13.5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200" t="str">
        <f>IF('2a.  Simple Form Data Entry'!E158=0,"  ",'2a.  Simple Form Data Entry'!E158)</f>
        <v xml:space="preserve">  </v>
      </c>
      <c r="I104" s="317"/>
      <c r="J104" s="82">
        <f>'2a.  Simple Form Data Entry'!G158</f>
        <v>0</v>
      </c>
      <c r="K104" s="82">
        <f>'2a.  Simple Form Data Entry'!H158</f>
        <v>0</v>
      </c>
      <c r="L104" s="311">
        <f aca="true" t="shared" si="25" ref="L104:L109">J104+K104</f>
        <v>0</v>
      </c>
      <c r="P104" s="42"/>
      <c r="Q104" s="313"/>
      <c r="R104" s="347">
        <f>'2a.  Simple Form Data Entry'!J158</f>
        <v>0</v>
      </c>
      <c r="S104" s="348"/>
      <c r="T104" s="42"/>
    </row>
    <row r="105" spans="1:20" ht="13.5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200" t="str">
        <f>IF('2a.  Simple Form Data Entry'!E159=0,"  ",'2a.  Simple Form Data Entry'!E159)</f>
        <v xml:space="preserve">  </v>
      </c>
      <c r="I105" s="317"/>
      <c r="J105" s="82">
        <f>'2a.  Simple Form Data Entry'!G159</f>
        <v>0</v>
      </c>
      <c r="K105" s="82">
        <f>'2a.  Simple Form Data Entry'!H159</f>
        <v>0</v>
      </c>
      <c r="L105" s="311">
        <f t="shared" si="25"/>
        <v>0</v>
      </c>
      <c r="P105" s="42"/>
      <c r="Q105" s="304"/>
      <c r="R105" s="347">
        <f>'2a.  Simple Form Data Entry'!J159</f>
        <v>0</v>
      </c>
      <c r="S105" s="348"/>
      <c r="T105" s="42"/>
    </row>
    <row r="106" spans="1:20" ht="13.5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200" t="str">
        <f>IF('2a.  Simple Form Data Entry'!E160=0,"  ",'2a.  Simple Form Data Entry'!E160)</f>
        <v xml:space="preserve">  </v>
      </c>
      <c r="I106" s="317"/>
      <c r="J106" s="82">
        <f>'2a.  Simple Form Data Entry'!G160</f>
        <v>0</v>
      </c>
      <c r="K106" s="82">
        <f>'2a.  Simple Form Data Entry'!H160</f>
        <v>0</v>
      </c>
      <c r="L106" s="311">
        <f t="shared" si="25"/>
        <v>0</v>
      </c>
      <c r="P106" s="42"/>
      <c r="Q106" s="304"/>
      <c r="R106" s="347">
        <f>'2a.  Simple Form Data Entry'!J160</f>
        <v>0</v>
      </c>
      <c r="S106" s="348"/>
      <c r="T106" s="42"/>
    </row>
    <row r="107" spans="1:20" ht="13.5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200" t="str">
        <f>IF('2a.  Simple Form Data Entry'!E161=0,"  ",'2a.  Simple Form Data Entry'!E161)</f>
        <v xml:space="preserve">  </v>
      </c>
      <c r="I107" s="317"/>
      <c r="J107" s="82">
        <f>'2a.  Simple Form Data Entry'!G161</f>
        <v>0</v>
      </c>
      <c r="K107" s="82">
        <f>'2a.  Simple Form Data Entry'!H161</f>
        <v>0</v>
      </c>
      <c r="L107" s="311">
        <f t="shared" si="25"/>
        <v>0</v>
      </c>
      <c r="P107" s="42"/>
      <c r="Q107" s="304"/>
      <c r="R107" s="347">
        <f>'2a.  Simple Form Data Entry'!J161</f>
        <v>0</v>
      </c>
      <c r="S107" s="348"/>
      <c r="T107" s="42"/>
    </row>
    <row r="108" spans="1:20" ht="13.5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200" t="str">
        <f>IF('2a.  Simple Form Data Entry'!E162=0,"  ",'2a.  Simple Form Data Entry'!E162)</f>
        <v xml:space="preserve">  </v>
      </c>
      <c r="I108" s="317"/>
      <c r="J108" s="82">
        <f>'2a.  Simple Form Data Entry'!G162</f>
        <v>0</v>
      </c>
      <c r="K108" s="82">
        <f>'2a.  Simple Form Data Entry'!H162</f>
        <v>0</v>
      </c>
      <c r="L108" s="311">
        <f t="shared" si="25"/>
        <v>0</v>
      </c>
      <c r="P108" s="42"/>
      <c r="Q108" s="304"/>
      <c r="R108" s="347">
        <f>'2a.  Simple Form Data Entry'!J162</f>
        <v>0</v>
      </c>
      <c r="S108" s="348"/>
      <c r="T108" s="42"/>
    </row>
    <row r="109" spans="1:20" ht="14.25" thickBot="1">
      <c r="A109" s="6"/>
      <c r="B109" s="7"/>
      <c r="C109" s="291" t="s">
        <v>4</v>
      </c>
      <c r="D109" s="43"/>
      <c r="E109" s="43"/>
      <c r="F109" s="43"/>
      <c r="G109" s="43"/>
      <c r="H109" s="207"/>
      <c r="I109" s="318"/>
      <c r="J109" s="66">
        <f>SUM(J103:J108)</f>
        <v>0</v>
      </c>
      <c r="K109" s="66">
        <f>SUM(K103:K108)</f>
        <v>0</v>
      </c>
      <c r="L109" s="312">
        <f t="shared" si="25"/>
        <v>0</v>
      </c>
      <c r="P109" s="42"/>
      <c r="Q109" s="305"/>
      <c r="R109" s="349">
        <f>SUM(R103:S107)</f>
        <v>0</v>
      </c>
      <c r="S109" s="350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3.5">
      <c r="A111" s="322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21" t="s">
        <v>142</v>
      </c>
      <c r="B112" s="379" t="str">
        <f>IF('2a.  Simple Form Data Entry'!G39="Y","See note 5 below.",'2a.  Simple Form Data Entry'!D43)</f>
        <v xml:space="preserve">An NPV analysis was not performed because this transaction is a sale with no anticipated long term financial imacts, change in policy or viable cost/benefit alternatives.                   </v>
      </c>
      <c r="C112" s="379"/>
      <c r="D112" s="379"/>
      <c r="E112" s="379"/>
      <c r="F112" s="379"/>
      <c r="G112" s="379"/>
      <c r="H112" s="379"/>
      <c r="I112" s="379"/>
      <c r="J112" s="379"/>
      <c r="K112" s="379"/>
      <c r="L112" s="379"/>
      <c r="M112" s="379"/>
      <c r="N112" s="379"/>
      <c r="O112" s="379"/>
      <c r="P112" s="379"/>
      <c r="Q112" s="379"/>
      <c r="R112" s="379"/>
      <c r="S112" s="379"/>
      <c r="T112" s="5"/>
    </row>
    <row r="113" spans="1:20" ht="13.5">
      <c r="A113" s="68" t="s">
        <v>112</v>
      </c>
      <c r="B113" s="374" t="s">
        <v>150</v>
      </c>
      <c r="C113" s="374"/>
      <c r="D113" s="374"/>
      <c r="E113" s="374"/>
      <c r="F113" s="374"/>
      <c r="G113" s="374"/>
      <c r="H113" s="374"/>
      <c r="I113" s="374"/>
      <c r="J113" s="374"/>
      <c r="K113" s="374"/>
      <c r="L113" s="374"/>
      <c r="M113" s="374"/>
      <c r="N113" s="374"/>
      <c r="O113" s="374"/>
      <c r="P113" s="374"/>
      <c r="Q113" s="374"/>
      <c r="R113" s="374"/>
      <c r="S113" s="374"/>
      <c r="T113" s="5"/>
    </row>
    <row r="114" spans="1:20" ht="15" customHeight="1">
      <c r="A114" s="69" t="s">
        <v>52</v>
      </c>
      <c r="B114" s="375" t="s">
        <v>116</v>
      </c>
      <c r="C114" s="375"/>
      <c r="D114" s="375"/>
      <c r="E114" s="375"/>
      <c r="F114" s="375"/>
      <c r="G114" s="375"/>
      <c r="H114" s="375"/>
      <c r="I114" s="375"/>
      <c r="J114" s="375"/>
      <c r="K114" s="375"/>
      <c r="L114" s="375"/>
      <c r="M114" s="375"/>
      <c r="N114" s="375"/>
      <c r="O114" s="375"/>
      <c r="P114" s="375"/>
      <c r="Q114" s="375"/>
      <c r="R114" s="375"/>
      <c r="S114" s="375"/>
      <c r="T114" s="5"/>
    </row>
    <row r="115" spans="1:20" ht="13.5">
      <c r="A115" s="69" t="s">
        <v>113</v>
      </c>
      <c r="B115" s="376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376"/>
      <c r="D115" s="376"/>
      <c r="E115" s="376"/>
      <c r="F115" s="376"/>
      <c r="G115" s="376"/>
      <c r="H115" s="376"/>
      <c r="I115" s="376"/>
      <c r="J115" s="376"/>
      <c r="K115" s="376"/>
      <c r="L115" s="376"/>
      <c r="M115" s="376"/>
      <c r="N115" s="376"/>
      <c r="O115" s="376"/>
      <c r="P115" s="376"/>
      <c r="Q115" s="376"/>
      <c r="R115" s="376"/>
      <c r="S115" s="376"/>
      <c r="T115" s="5"/>
    </row>
    <row r="116" spans="1:20" ht="13.5" customHeight="1">
      <c r="A116" s="67" t="s">
        <v>114</v>
      </c>
      <c r="B116" s="365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>The transaction involves the sale of a property and the expenditures associated with this sale are limited to transaction costs.  No long-term expenditures requiring resource backing are associated with this transaction.</v>
      </c>
      <c r="C116" s="365"/>
      <c r="D116" s="365"/>
      <c r="E116" s="365"/>
      <c r="F116" s="365"/>
      <c r="G116" s="365"/>
      <c r="H116" s="365"/>
      <c r="I116" s="365"/>
      <c r="J116" s="365"/>
      <c r="K116" s="365"/>
      <c r="L116" s="365"/>
      <c r="M116" s="365"/>
      <c r="N116" s="365"/>
      <c r="O116" s="365"/>
      <c r="P116" s="365"/>
      <c r="Q116" s="365"/>
      <c r="R116" s="365"/>
      <c r="S116" s="365"/>
      <c r="T116" s="5"/>
    </row>
    <row r="117" spans="1:20" ht="16.5" customHeight="1">
      <c r="A117" s="67" t="s">
        <v>118</v>
      </c>
      <c r="B117" s="364" t="s">
        <v>111</v>
      </c>
      <c r="C117" s="364"/>
      <c r="D117" s="364"/>
      <c r="E117" s="364"/>
      <c r="F117" s="364"/>
      <c r="G117" s="364"/>
      <c r="H117" s="364"/>
      <c r="I117" s="364"/>
      <c r="J117" s="364"/>
      <c r="K117" s="364"/>
      <c r="L117" s="364"/>
      <c r="M117" s="364"/>
      <c r="N117" s="364"/>
      <c r="O117" s="364"/>
      <c r="P117" s="364"/>
      <c r="Q117" s="364"/>
      <c r="R117" s="364"/>
      <c r="S117" s="364"/>
      <c r="T117" s="5"/>
    </row>
    <row r="118" spans="1:19" ht="14.25" customHeight="1">
      <c r="A118" s="67"/>
      <c r="B118" s="363" t="str">
        <f>'2a.  Simple Form Data Entry'!C174</f>
        <v>Advertised Minimum Bid was $16,850.  Due to competing offers, the final sale price is $32,500.00</v>
      </c>
      <c r="C118" s="363"/>
      <c r="D118" s="363"/>
      <c r="E118" s="363"/>
      <c r="F118" s="363"/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63"/>
      <c r="R118" s="363"/>
      <c r="S118" s="363"/>
    </row>
    <row r="119" spans="1:19" ht="13.5">
      <c r="A119" s="67"/>
      <c r="B119" s="363" t="str">
        <f>'2a.  Simple Form Data Entry'!C175</f>
        <v xml:space="preserve">- </v>
      </c>
      <c r="C119" s="363"/>
      <c r="D119" s="363"/>
      <c r="E119" s="363"/>
      <c r="F119" s="363"/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63"/>
      <c r="R119" s="363"/>
      <c r="S119" s="363"/>
    </row>
    <row r="120" spans="1:19" ht="12.75" customHeight="1">
      <c r="A120" s="67"/>
      <c r="B120" s="363" t="str">
        <f>'2a.  Simple Form Data Entry'!C176</f>
        <v xml:space="preserve">- </v>
      </c>
      <c r="C120" s="363"/>
      <c r="D120" s="363"/>
      <c r="E120" s="363"/>
      <c r="F120" s="363"/>
      <c r="G120" s="363"/>
      <c r="H120" s="363"/>
      <c r="I120" s="363"/>
      <c r="J120" s="363"/>
      <c r="K120" s="363"/>
      <c r="L120" s="363"/>
      <c r="M120" s="363"/>
      <c r="N120" s="363"/>
      <c r="O120" s="363"/>
      <c r="P120" s="363"/>
      <c r="Q120" s="363"/>
      <c r="R120" s="363"/>
      <c r="S120" s="363"/>
    </row>
    <row r="121" spans="1:19" ht="15" customHeight="1">
      <c r="A121" s="67"/>
      <c r="B121" s="363" t="str">
        <f>'2a.  Simple Form Data Entry'!C177</f>
        <v xml:space="preserve">- </v>
      </c>
      <c r="C121" s="363"/>
      <c r="D121" s="363"/>
      <c r="E121" s="363"/>
      <c r="F121" s="363"/>
      <c r="G121" s="363"/>
      <c r="H121" s="363"/>
      <c r="I121" s="363"/>
      <c r="J121" s="363"/>
      <c r="K121" s="363"/>
      <c r="L121" s="363"/>
      <c r="M121" s="363"/>
      <c r="N121" s="363"/>
      <c r="O121" s="363"/>
      <c r="P121" s="363"/>
      <c r="Q121" s="363"/>
      <c r="R121" s="363"/>
      <c r="S121" s="363"/>
    </row>
    <row r="122" spans="1:20" ht="13.5">
      <c r="A122" s="67"/>
      <c r="B122" s="363"/>
      <c r="C122" s="363"/>
      <c r="D122" s="363"/>
      <c r="E122" s="363"/>
      <c r="F122" s="363"/>
      <c r="G122" s="363"/>
      <c r="H122" s="363"/>
      <c r="I122" s="363"/>
      <c r="J122" s="363"/>
      <c r="K122" s="363"/>
      <c r="L122" s="363"/>
      <c r="M122" s="363"/>
      <c r="N122" s="363"/>
      <c r="O122" s="363"/>
      <c r="P122" s="363"/>
      <c r="Q122" s="363"/>
      <c r="R122" s="363"/>
      <c r="S122" s="363"/>
      <c r="T122" s="5"/>
    </row>
    <row r="123" spans="1:19" ht="13.5">
      <c r="A123" s="67"/>
      <c r="B123" s="363"/>
      <c r="C123" s="363"/>
      <c r="D123" s="363"/>
      <c r="E123" s="363"/>
      <c r="F123" s="363"/>
      <c r="G123" s="363"/>
      <c r="H123" s="363"/>
      <c r="I123" s="363"/>
      <c r="J123" s="363"/>
      <c r="K123" s="363"/>
      <c r="L123" s="363"/>
      <c r="M123" s="363"/>
      <c r="N123" s="363"/>
      <c r="O123" s="363"/>
      <c r="P123" s="363"/>
      <c r="Q123" s="363"/>
      <c r="R123" s="363"/>
      <c r="S123" s="363"/>
    </row>
    <row r="124" spans="1:19" ht="13.5">
      <c r="A124" t="str">
        <f>IF('2a.  Simple Form Data Entry'!C180=""," ","6.")</f>
        <v xml:space="preserve"> </v>
      </c>
      <c r="B124" s="363"/>
      <c r="C124" s="363"/>
      <c r="D124" s="363"/>
      <c r="E124" s="363"/>
      <c r="F124" s="363"/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63"/>
      <c r="R124" s="363"/>
      <c r="S124" s="363"/>
    </row>
    <row r="125" spans="1:19" ht="13.5">
      <c r="A125" s="69"/>
      <c r="B125" s="363"/>
      <c r="C125" s="363"/>
      <c r="D125" s="363"/>
      <c r="E125" s="363"/>
      <c r="F125" s="363"/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63"/>
      <c r="R125" s="363"/>
      <c r="S125" s="363"/>
    </row>
    <row r="126" spans="1:19" ht="13.5">
      <c r="A126" s="69"/>
      <c r="B126" s="363"/>
      <c r="C126" s="363"/>
      <c r="D126" s="363"/>
      <c r="E126" s="363"/>
      <c r="F126" s="363"/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63"/>
      <c r="R126" s="363"/>
      <c r="S126" s="363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2.75">
      <c r="C129" s="52"/>
      <c r="D129" s="53"/>
      <c r="E129" s="49"/>
      <c r="F129" s="49"/>
    </row>
  </sheetData>
  <mergeCells count="84"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C10:S11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A13:S13"/>
    <mergeCell ref="O17:S17"/>
    <mergeCell ref="B39:C39"/>
    <mergeCell ref="B40:C40"/>
    <mergeCell ref="H17:M17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2"/>
  <sheetViews>
    <sheetView showGridLines="0" zoomScale="80" zoomScaleNormal="80" workbookViewId="0" topLeftCell="A7">
      <selection activeCell="C48" sqref="C48:M48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432" t="s">
        <v>60</v>
      </c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Bot="1" thickTop="1">
      <c r="B10" s="210"/>
      <c r="C10" s="259" t="s">
        <v>151</v>
      </c>
      <c r="D10" s="235"/>
      <c r="E10" s="235"/>
      <c r="F10" s="235"/>
      <c r="G10" s="138" t="s">
        <v>170</v>
      </c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444" t="s">
        <v>76</v>
      </c>
      <c r="E11" s="444"/>
      <c r="F11" s="445"/>
      <c r="G11" s="138" t="s">
        <v>168</v>
      </c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446" t="s">
        <v>75</v>
      </c>
      <c r="E12" s="446"/>
      <c r="F12" s="447"/>
      <c r="G12" s="138" t="s">
        <v>160</v>
      </c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446" t="s">
        <v>74</v>
      </c>
      <c r="E13" s="446"/>
      <c r="F13" s="447"/>
      <c r="G13" s="138" t="s">
        <v>159</v>
      </c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448" t="s">
        <v>73</v>
      </c>
      <c r="E14" s="446"/>
      <c r="F14" s="447"/>
      <c r="G14" s="138" t="s">
        <v>157</v>
      </c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446" t="s">
        <v>72</v>
      </c>
      <c r="E15" s="446"/>
      <c r="F15" s="447"/>
      <c r="G15" s="334" t="s">
        <v>161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446" t="s">
        <v>103</v>
      </c>
      <c r="E16" s="446"/>
      <c r="F16" s="240"/>
      <c r="G16" s="187" t="s">
        <v>169</v>
      </c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446" t="s">
        <v>69</v>
      </c>
      <c r="E17" s="446"/>
      <c r="F17" s="447"/>
      <c r="G17" s="141" t="s">
        <v>158</v>
      </c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444" t="s">
        <v>70</v>
      </c>
      <c r="E18" s="444"/>
      <c r="F18" s="445"/>
      <c r="G18" s="142">
        <v>16850</v>
      </c>
      <c r="H18" s="117"/>
      <c r="I18" s="117"/>
      <c r="J18" s="118"/>
      <c r="K18" s="118"/>
      <c r="L18" s="118"/>
      <c r="M18" s="118"/>
      <c r="N18" s="118"/>
      <c r="O18" s="211"/>
    </row>
    <row r="19" spans="2:16" ht="15" thickBot="1">
      <c r="B19" s="210"/>
      <c r="C19" s="242" t="s">
        <v>38</v>
      </c>
      <c r="D19" s="444" t="s">
        <v>139</v>
      </c>
      <c r="E19" s="444"/>
      <c r="F19" s="445"/>
      <c r="G19" s="188">
        <v>2015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436" t="s">
        <v>34</v>
      </c>
      <c r="H20" s="436"/>
      <c r="I20" s="436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 t="s">
        <v>160</v>
      </c>
      <c r="H21" s="144"/>
      <c r="I21" s="145"/>
      <c r="J21" s="146" t="s">
        <v>171</v>
      </c>
      <c r="K21" s="335" t="s">
        <v>172</v>
      </c>
      <c r="L21" s="335" t="s">
        <v>173</v>
      </c>
      <c r="O21" s="211"/>
    </row>
    <row r="22" spans="2:15" ht="15" thickBot="1">
      <c r="B22" s="210"/>
      <c r="C22" s="243"/>
      <c r="D22" s="245"/>
      <c r="E22" s="245"/>
      <c r="F22" s="245"/>
      <c r="G22" s="143" t="s">
        <v>166</v>
      </c>
      <c r="H22" s="144"/>
      <c r="I22" s="145"/>
      <c r="J22" s="146" t="s">
        <v>174</v>
      </c>
      <c r="K22" s="146">
        <v>6800</v>
      </c>
      <c r="L22" s="146">
        <v>5450</v>
      </c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 t="s">
        <v>175</v>
      </c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442" t="s">
        <v>125</v>
      </c>
      <c r="D36" s="442"/>
      <c r="E36" s="442"/>
      <c r="F36" s="442"/>
      <c r="G36" s="442"/>
      <c r="H36" s="442"/>
      <c r="I36" s="442"/>
      <c r="J36" s="442"/>
      <c r="K36" s="442"/>
      <c r="L36" s="442"/>
      <c r="M36" s="442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3" t="s">
        <v>143</v>
      </c>
      <c r="D39" s="462" t="s">
        <v>144</v>
      </c>
      <c r="E39" s="462"/>
      <c r="F39" s="462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452" t="s">
        <v>77</v>
      </c>
      <c r="E40" s="452"/>
      <c r="F40" s="453"/>
      <c r="G40" s="324" t="s">
        <v>48</v>
      </c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452" t="s">
        <v>78</v>
      </c>
      <c r="E41" s="452"/>
      <c r="F41" s="453"/>
      <c r="G41" s="325" t="s">
        <v>48</v>
      </c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456" t="s">
        <v>162</v>
      </c>
      <c r="E43" s="457"/>
      <c r="F43" s="457"/>
      <c r="G43" s="457"/>
      <c r="H43" s="457"/>
      <c r="I43" s="458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459" t="s">
        <v>99</v>
      </c>
      <c r="D48" s="459"/>
      <c r="E48" s="459"/>
      <c r="F48" s="459"/>
      <c r="G48" s="459"/>
      <c r="H48" s="459"/>
      <c r="I48" s="459"/>
      <c r="J48" s="459"/>
      <c r="K48" s="459"/>
      <c r="L48" s="459"/>
      <c r="M48" s="459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443" t="s">
        <v>20</v>
      </c>
      <c r="F57" s="443"/>
      <c r="G57" s="261">
        <f>G19</f>
        <v>2015</v>
      </c>
      <c r="H57" s="262">
        <f>G57+1</f>
        <v>2016</v>
      </c>
      <c r="I57" s="262">
        <f>H57+1</f>
        <v>2017</v>
      </c>
      <c r="J57" s="262">
        <f>I57+1</f>
        <v>2018</v>
      </c>
      <c r="K57" s="262">
        <f>J57+1</f>
        <v>2019</v>
      </c>
      <c r="L57" s="262">
        <f>K57+1</f>
        <v>2020</v>
      </c>
      <c r="M57" s="263" t="s">
        <v>41</v>
      </c>
      <c r="N57" s="263" t="str">
        <f>CONCATENATE("Sum of Revenues Prior to ",G$19)</f>
        <v>Sum of Revenues Prior to 2015</v>
      </c>
      <c r="O57" s="211"/>
    </row>
    <row r="58" spans="2:15" ht="15" thickBot="1">
      <c r="B58" s="210"/>
      <c r="C58" s="157" t="s">
        <v>166</v>
      </c>
      <c r="D58" s="158"/>
      <c r="E58" s="454" t="s">
        <v>167</v>
      </c>
      <c r="F58" s="455"/>
      <c r="G58" s="151">
        <f>32500-G59</f>
        <v>29480.97</v>
      </c>
      <c r="H58" s="151"/>
      <c r="I58" s="151"/>
      <c r="J58" s="151"/>
      <c r="K58" s="151"/>
      <c r="L58" s="151"/>
      <c r="M58" s="151"/>
      <c r="N58" s="193"/>
      <c r="O58" s="211"/>
    </row>
    <row r="59" spans="2:15" ht="15" thickBot="1">
      <c r="B59" s="210"/>
      <c r="C59" s="157" t="s">
        <v>160</v>
      </c>
      <c r="D59" s="158" t="s">
        <v>175</v>
      </c>
      <c r="E59" s="149" t="s">
        <v>165</v>
      </c>
      <c r="F59" s="150"/>
      <c r="G59" s="151">
        <f>SUM(G82:G88)</f>
        <v>3019.03</v>
      </c>
      <c r="H59" s="151"/>
      <c r="I59" s="152"/>
      <c r="J59" s="152"/>
      <c r="K59" s="152"/>
      <c r="L59" s="152"/>
      <c r="M59" s="152"/>
      <c r="N59" s="193"/>
      <c r="O59" s="211"/>
    </row>
    <row r="60" spans="2:15" ht="15" hidden="1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308"/>
      <c r="K60" s="309"/>
      <c r="L60" s="309"/>
      <c r="M60" s="192"/>
      <c r="N60" s="193"/>
      <c r="O60" s="211"/>
    </row>
    <row r="61" spans="2:15" ht="15" hidden="1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1"/>
      <c r="K61" s="192"/>
      <c r="L61" s="192"/>
      <c r="M61" s="192"/>
      <c r="N61" s="193"/>
      <c r="O61" s="211"/>
    </row>
    <row r="62" spans="2:15" ht="15" hidden="1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1"/>
      <c r="K62" s="192"/>
      <c r="L62" s="192"/>
      <c r="M62" s="192"/>
      <c r="N62" s="193"/>
      <c r="O62" s="211"/>
    </row>
    <row r="63" spans="2:15" ht="15" hidden="1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460" t="s">
        <v>84</v>
      </c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433"/>
      <c r="D69" s="433"/>
      <c r="E69" s="433"/>
      <c r="F69" s="433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452" t="s">
        <v>85</v>
      </c>
      <c r="F71" s="452"/>
      <c r="G71" s="452"/>
      <c r="H71" s="452"/>
      <c r="I71" s="452"/>
      <c r="J71" s="452"/>
      <c r="K71" s="452"/>
      <c r="L71" s="452"/>
      <c r="M71" s="452"/>
      <c r="N71" s="180"/>
      <c r="O71" s="211"/>
    </row>
    <row r="72" spans="2:15" ht="13.5" customHeight="1">
      <c r="B72" s="210"/>
      <c r="C72" s="268" t="s">
        <v>25</v>
      </c>
      <c r="D72" s="269"/>
      <c r="E72" s="437" t="s">
        <v>86</v>
      </c>
      <c r="F72" s="437"/>
      <c r="G72" s="437"/>
      <c r="H72" s="437"/>
      <c r="I72" s="437"/>
      <c r="J72" s="437"/>
      <c r="K72" s="437"/>
      <c r="L72" s="437"/>
      <c r="M72" s="437"/>
      <c r="N72" s="181"/>
      <c r="O72" s="211"/>
    </row>
    <row r="73" spans="2:15" ht="14.25">
      <c r="B73" s="210"/>
      <c r="C73" s="268" t="s">
        <v>53</v>
      </c>
      <c r="D73" s="269"/>
      <c r="E73" s="437" t="s">
        <v>87</v>
      </c>
      <c r="F73" s="417"/>
      <c r="G73" s="417"/>
      <c r="H73" s="417"/>
      <c r="I73" s="417"/>
      <c r="J73" s="417"/>
      <c r="K73" s="417"/>
      <c r="L73" s="417"/>
      <c r="M73" s="417"/>
      <c r="N73" s="179"/>
      <c r="O73" s="211"/>
    </row>
    <row r="74" spans="2:15" ht="14.25">
      <c r="B74" s="210"/>
      <c r="C74" s="450" t="s">
        <v>55</v>
      </c>
      <c r="D74" s="450"/>
      <c r="E74" s="437" t="s">
        <v>88</v>
      </c>
      <c r="F74" s="417"/>
      <c r="G74" s="417"/>
      <c r="H74" s="417"/>
      <c r="I74" s="417"/>
      <c r="J74" s="417"/>
      <c r="K74" s="417"/>
      <c r="L74" s="417"/>
      <c r="M74" s="417"/>
      <c r="N74" s="179"/>
      <c r="O74" s="211"/>
    </row>
    <row r="75" spans="2:15" ht="14.25" customHeight="1">
      <c r="B75" s="210"/>
      <c r="C75" s="449" t="s">
        <v>56</v>
      </c>
      <c r="D75" s="449"/>
      <c r="E75" s="437" t="s">
        <v>89</v>
      </c>
      <c r="F75" s="437"/>
      <c r="G75" s="437"/>
      <c r="H75" s="437"/>
      <c r="I75" s="437"/>
      <c r="J75" s="437"/>
      <c r="K75" s="437"/>
      <c r="L75" s="437"/>
      <c r="M75" s="437"/>
      <c r="N75" s="181"/>
      <c r="O75" s="211"/>
    </row>
    <row r="76" spans="2:15" ht="14.25">
      <c r="B76" s="210"/>
      <c r="C76" s="450" t="s">
        <v>57</v>
      </c>
      <c r="D76" s="450"/>
      <c r="E76" s="437"/>
      <c r="F76" s="417"/>
      <c r="G76" s="417"/>
      <c r="H76" s="417"/>
      <c r="I76" s="417"/>
      <c r="J76" s="417"/>
      <c r="K76" s="417"/>
      <c r="L76" s="417"/>
      <c r="M76" s="417"/>
      <c r="N76" s="179"/>
      <c r="O76" s="211"/>
    </row>
    <row r="77" spans="2:15" ht="15" customHeight="1">
      <c r="B77" s="210"/>
      <c r="C77" s="451" t="s">
        <v>26</v>
      </c>
      <c r="D77" s="451"/>
      <c r="E77" s="437" t="s">
        <v>90</v>
      </c>
      <c r="F77" s="417"/>
      <c r="G77" s="417"/>
      <c r="H77" s="417"/>
      <c r="I77" s="417"/>
      <c r="J77" s="417"/>
      <c r="K77" s="417"/>
      <c r="L77" s="417"/>
      <c r="M77" s="417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 t="s">
        <v>160</v>
      </c>
      <c r="F80" s="121"/>
      <c r="G80" s="243" t="s">
        <v>11</v>
      </c>
      <c r="H80" s="119"/>
      <c r="I80" s="159" t="s">
        <v>175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423" t="s">
        <v>40</v>
      </c>
      <c r="D81" s="423"/>
      <c r="E81" s="424" t="s">
        <v>22</v>
      </c>
      <c r="F81" s="424"/>
      <c r="G81" s="261">
        <f>$G$57</f>
        <v>2015</v>
      </c>
      <c r="H81" s="262">
        <f>G81+1</f>
        <v>2016</v>
      </c>
      <c r="I81" s="262">
        <f>H81+1</f>
        <v>2017</v>
      </c>
      <c r="J81" s="262">
        <f>I81+1</f>
        <v>2018</v>
      </c>
      <c r="K81" s="262">
        <f>J81+1</f>
        <v>2019</v>
      </c>
      <c r="L81" s="262">
        <f>K81+1</f>
        <v>2020</v>
      </c>
      <c r="M81" s="263" t="s">
        <v>41</v>
      </c>
      <c r="N81" s="263" t="str">
        <f>CONCATENATE("Sum of Expenditures Prior to ",G$19)</f>
        <v>Sum of Expenditures Prior to 2015</v>
      </c>
      <c r="O81" s="211"/>
    </row>
    <row r="82" spans="2:15" ht="15" thickBot="1">
      <c r="B82" s="210"/>
      <c r="C82" s="273" t="s">
        <v>21</v>
      </c>
      <c r="D82" s="274"/>
      <c r="E82" s="153" t="s">
        <v>164</v>
      </c>
      <c r="F82" s="154"/>
      <c r="G82" s="155">
        <v>2728</v>
      </c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434" t="s">
        <v>55</v>
      </c>
      <c r="D85" s="435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438" t="s">
        <v>56</v>
      </c>
      <c r="D86" s="439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434" t="s">
        <v>57</v>
      </c>
      <c r="D87" s="435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440" t="s">
        <v>26</v>
      </c>
      <c r="D88" s="441"/>
      <c r="E88" s="153" t="s">
        <v>176</v>
      </c>
      <c r="F88" s="154"/>
      <c r="G88" s="155">
        <f>274.29+9.04+7.7</f>
        <v>291.03000000000003</v>
      </c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423" t="s">
        <v>40</v>
      </c>
      <c r="D92" s="423"/>
      <c r="E92" s="424" t="s">
        <v>22</v>
      </c>
      <c r="F92" s="424"/>
      <c r="G92" s="261">
        <f>$G$57</f>
        <v>2015</v>
      </c>
      <c r="H92" s="262">
        <f>G92+1</f>
        <v>2016</v>
      </c>
      <c r="I92" s="262">
        <f>H92+1</f>
        <v>2017</v>
      </c>
      <c r="J92" s="262">
        <f>I92+1</f>
        <v>2018</v>
      </c>
      <c r="K92" s="262">
        <f>J92+1</f>
        <v>2019</v>
      </c>
      <c r="L92" s="262">
        <f>K92+1</f>
        <v>2020</v>
      </c>
      <c r="M92" s="263" t="s">
        <v>41</v>
      </c>
      <c r="N92" s="263" t="str">
        <f>CONCATENATE("Sum of Expenditures Prior to ",G$19)</f>
        <v>Sum of Expenditures Prior to 2015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434" t="s">
        <v>55</v>
      </c>
      <c r="D96" s="435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438" t="s">
        <v>56</v>
      </c>
      <c r="D97" s="439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434" t="s">
        <v>57</v>
      </c>
      <c r="D98" s="435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440" t="s">
        <v>26</v>
      </c>
      <c r="D99" s="441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 hidden="1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hidden="1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hidden="1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hidden="1" thickBot="1">
      <c r="B103" s="210"/>
      <c r="C103" s="423" t="s">
        <v>40</v>
      </c>
      <c r="D103" s="423"/>
      <c r="E103" s="424" t="s">
        <v>22</v>
      </c>
      <c r="F103" s="424"/>
      <c r="G103" s="261">
        <f>$G$57</f>
        <v>2015</v>
      </c>
      <c r="H103" s="262">
        <f>G103+1</f>
        <v>2016</v>
      </c>
      <c r="I103" s="262">
        <f>H103+1</f>
        <v>2017</v>
      </c>
      <c r="J103" s="262">
        <f>I103+1</f>
        <v>2018</v>
      </c>
      <c r="K103" s="262"/>
      <c r="L103" s="262"/>
      <c r="M103" s="263" t="s">
        <v>41</v>
      </c>
      <c r="N103" s="263" t="str">
        <f>CONCATENATE("Sum of Expenditures Prior to ",G$19)</f>
        <v>Sum of Expenditures Prior to 2015</v>
      </c>
      <c r="O103" s="211"/>
    </row>
    <row r="104" spans="2:15" ht="15" hidden="1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hidden="1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hidden="1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hidden="1" thickBot="1">
      <c r="B107" s="210"/>
      <c r="C107" s="434" t="s">
        <v>55</v>
      </c>
      <c r="D107" s="435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hidden="1" thickBot="1">
      <c r="B108" s="210"/>
      <c r="C108" s="438" t="s">
        <v>56</v>
      </c>
      <c r="D108" s="439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hidden="1" thickBot="1">
      <c r="B109" s="210"/>
      <c r="C109" s="434" t="s">
        <v>57</v>
      </c>
      <c r="D109" s="435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hidden="1" thickBot="1">
      <c r="B110" s="210"/>
      <c r="C110" s="440" t="s">
        <v>26</v>
      </c>
      <c r="D110" s="441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 hidden="1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hidden="1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hidden="1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hidden="1" thickBot="1">
      <c r="B114" s="210"/>
      <c r="C114" s="423" t="s">
        <v>40</v>
      </c>
      <c r="D114" s="423"/>
      <c r="E114" s="424" t="s">
        <v>22</v>
      </c>
      <c r="F114" s="424"/>
      <c r="G114" s="280">
        <f>$G$57</f>
        <v>2015</v>
      </c>
      <c r="H114" s="281">
        <f>G114+1</f>
        <v>2016</v>
      </c>
      <c r="I114" s="281">
        <f>H114+1</f>
        <v>2017</v>
      </c>
      <c r="J114" s="281">
        <f>I114+1</f>
        <v>2018</v>
      </c>
      <c r="K114" s="281"/>
      <c r="L114" s="281"/>
      <c r="M114" s="282" t="s">
        <v>41</v>
      </c>
      <c r="N114" s="263" t="str">
        <f>CONCATENATE("Sum of Expenditures Prior to ",G$19)</f>
        <v>Sum of Expenditures Prior to 2015</v>
      </c>
      <c r="O114" s="211"/>
    </row>
    <row r="115" spans="2:15" ht="15" hidden="1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hidden="1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hidden="1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hidden="1" thickBot="1">
      <c r="B118" s="210"/>
      <c r="C118" s="425" t="s">
        <v>55</v>
      </c>
      <c r="D118" s="426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hidden="1" thickBot="1">
      <c r="B119" s="210"/>
      <c r="C119" s="427" t="s">
        <v>56</v>
      </c>
      <c r="D119" s="428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hidden="1" thickBot="1">
      <c r="B120" s="210"/>
      <c r="C120" s="425" t="s">
        <v>57</v>
      </c>
      <c r="D120" s="426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hidden="1" thickBot="1">
      <c r="B121" s="210"/>
      <c r="C121" s="429" t="s">
        <v>26</v>
      </c>
      <c r="D121" s="430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 hidden="1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hidden="1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hidden="1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hidden="1" thickBot="1">
      <c r="B125" s="210"/>
      <c r="C125" s="423" t="s">
        <v>40</v>
      </c>
      <c r="D125" s="423"/>
      <c r="E125" s="424" t="s">
        <v>22</v>
      </c>
      <c r="F125" s="424"/>
      <c r="G125" s="280">
        <f>$G$57</f>
        <v>2015</v>
      </c>
      <c r="H125" s="281">
        <f>G125+1</f>
        <v>2016</v>
      </c>
      <c r="I125" s="281">
        <f>H125+1</f>
        <v>2017</v>
      </c>
      <c r="J125" s="281">
        <f>I125+1</f>
        <v>2018</v>
      </c>
      <c r="K125" s="281"/>
      <c r="L125" s="281"/>
      <c r="M125" s="282" t="s">
        <v>41</v>
      </c>
      <c r="N125" s="263" t="str">
        <f>CONCATENATE("Sum of Expenditures Prior to ",G$19)</f>
        <v>Sum of Expenditures Prior to 2015</v>
      </c>
      <c r="O125" s="211"/>
    </row>
    <row r="126" spans="2:15" ht="15" hidden="1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hidden="1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hidden="1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hidden="1" thickBot="1">
      <c r="B129" s="210"/>
      <c r="C129" s="425" t="s">
        <v>55</v>
      </c>
      <c r="D129" s="426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hidden="1" thickBot="1">
      <c r="B130" s="210"/>
      <c r="C130" s="427" t="s">
        <v>56</v>
      </c>
      <c r="D130" s="428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hidden="1" thickBot="1">
      <c r="B131" s="210"/>
      <c r="C131" s="425" t="s">
        <v>57</v>
      </c>
      <c r="D131" s="426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hidden="1" thickBot="1">
      <c r="B132" s="210"/>
      <c r="C132" s="429" t="s">
        <v>26</v>
      </c>
      <c r="D132" s="430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 hidden="1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hidden="1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hidden="1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hidden="1" thickBot="1">
      <c r="B136" s="210"/>
      <c r="C136" s="423" t="s">
        <v>40</v>
      </c>
      <c r="D136" s="423"/>
      <c r="E136" s="424" t="s">
        <v>22</v>
      </c>
      <c r="F136" s="424"/>
      <c r="G136" s="280">
        <f>$G$57</f>
        <v>2015</v>
      </c>
      <c r="H136" s="281">
        <f>G136+1</f>
        <v>2016</v>
      </c>
      <c r="I136" s="281">
        <f>H136+1</f>
        <v>2017</v>
      </c>
      <c r="J136" s="281">
        <f>I136+1</f>
        <v>2018</v>
      </c>
      <c r="K136" s="281"/>
      <c r="L136" s="281"/>
      <c r="M136" s="282" t="s">
        <v>41</v>
      </c>
      <c r="N136" s="263" t="str">
        <f>CONCATENATE("Sum of Expenditures Prior to ",G$19)</f>
        <v>Sum of Expenditures Prior to 2015</v>
      </c>
      <c r="O136" s="211"/>
    </row>
    <row r="137" spans="2:15" ht="15" hidden="1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hidden="1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hidden="1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hidden="1" thickBot="1">
      <c r="B140" s="210"/>
      <c r="C140" s="425" t="s">
        <v>55</v>
      </c>
      <c r="D140" s="426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hidden="1" thickBot="1">
      <c r="B141" s="210"/>
      <c r="C141" s="427" t="s">
        <v>56</v>
      </c>
      <c r="D141" s="428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hidden="1" thickBot="1">
      <c r="B142" s="210"/>
      <c r="C142" s="425" t="s">
        <v>57</v>
      </c>
      <c r="D142" s="426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hidden="1" thickBot="1">
      <c r="B143" s="210"/>
      <c r="C143" s="429" t="s">
        <v>26</v>
      </c>
      <c r="D143" s="430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6.5" customHeight="1">
      <c r="B148" s="210"/>
      <c r="C148" s="417" t="s">
        <v>100</v>
      </c>
      <c r="D148" s="417"/>
      <c r="E148" s="417"/>
      <c r="F148" s="417"/>
      <c r="G148" s="417"/>
      <c r="H148" s="417"/>
      <c r="I148" s="417"/>
      <c r="J148" s="417"/>
      <c r="K148" s="417"/>
      <c r="L148" s="417"/>
      <c r="M148" s="417"/>
      <c r="N148" s="179"/>
      <c r="O148" s="224"/>
      <c r="P148" s="225"/>
      <c r="Q148" s="225"/>
    </row>
    <row r="149" spans="2:17" ht="12.75" customHeight="1">
      <c r="B149" s="210"/>
      <c r="C149" s="417" t="s">
        <v>132</v>
      </c>
      <c r="D149" s="417"/>
      <c r="E149" s="417"/>
      <c r="F149" s="417"/>
      <c r="G149" s="417"/>
      <c r="H149" s="417"/>
      <c r="I149" s="417"/>
      <c r="J149" s="417"/>
      <c r="K149" s="417"/>
      <c r="L149" s="417"/>
      <c r="M149" s="417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43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431" t="s">
        <v>18</v>
      </c>
      <c r="D155" s="431" t="s">
        <v>39</v>
      </c>
      <c r="E155" s="421" t="s">
        <v>23</v>
      </c>
      <c r="F155" s="421"/>
      <c r="G155" s="283">
        <f>G81</f>
        <v>2015</v>
      </c>
      <c r="H155" s="284">
        <f>IF(OR(G19=2013,G19=2015,G19=2017,G19=2019),G19+1,"NA")</f>
        <v>2016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424"/>
      <c r="D156" s="424"/>
      <c r="E156" s="422"/>
      <c r="F156" s="422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53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hidden="1" thickBot="1">
      <c r="B159" s="210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7"/>
      <c r="L159" s="307"/>
      <c r="M159" s="121"/>
      <c r="N159" s="121"/>
      <c r="O159" s="211"/>
    </row>
    <row r="160" spans="2:15" ht="15" hidden="1" thickBot="1">
      <c r="B160" s="210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7"/>
      <c r="L160" s="307"/>
      <c r="M160" s="121"/>
      <c r="N160" s="121"/>
      <c r="O160" s="211"/>
    </row>
    <row r="161" spans="2:15" ht="15" hidden="1" thickBot="1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5" hidden="1" thickBot="1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411" t="s">
        <v>163</v>
      </c>
      <c r="G171" s="412"/>
      <c r="H171" s="412"/>
      <c r="I171" s="412"/>
      <c r="J171" s="412"/>
      <c r="K171" s="412"/>
      <c r="L171" s="412"/>
      <c r="M171" s="412"/>
      <c r="N171" s="413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417" t="s">
        <v>155</v>
      </c>
      <c r="D173" s="417"/>
      <c r="E173" s="417"/>
      <c r="F173" s="417"/>
      <c r="G173" s="417"/>
      <c r="H173" s="417"/>
      <c r="I173" s="417"/>
      <c r="J173" s="417"/>
      <c r="K173" s="417"/>
      <c r="L173" s="417"/>
      <c r="M173" s="417"/>
      <c r="N173" s="179"/>
      <c r="O173" s="224"/>
    </row>
    <row r="174" spans="2:15" ht="34.5" customHeight="1" thickBot="1">
      <c r="B174" s="210"/>
      <c r="C174" s="414" t="s">
        <v>177</v>
      </c>
      <c r="D174" s="415"/>
      <c r="E174" s="415"/>
      <c r="F174" s="415"/>
      <c r="G174" s="415"/>
      <c r="H174" s="415"/>
      <c r="I174" s="415"/>
      <c r="J174" s="415"/>
      <c r="K174" s="415"/>
      <c r="L174" s="415"/>
      <c r="M174" s="415"/>
      <c r="N174" s="416"/>
      <c r="O174" s="224"/>
    </row>
    <row r="175" spans="2:15" ht="34.5" customHeight="1" thickBot="1">
      <c r="B175" s="210"/>
      <c r="C175" s="418" t="s">
        <v>123</v>
      </c>
      <c r="D175" s="419"/>
      <c r="E175" s="419"/>
      <c r="F175" s="419"/>
      <c r="G175" s="419"/>
      <c r="H175" s="419"/>
      <c r="I175" s="419"/>
      <c r="J175" s="419"/>
      <c r="K175" s="419"/>
      <c r="L175" s="419"/>
      <c r="M175" s="419"/>
      <c r="N175" s="420"/>
      <c r="O175" s="224"/>
    </row>
    <row r="176" spans="2:15" ht="34.5" customHeight="1" thickBot="1">
      <c r="B176" s="210"/>
      <c r="C176" s="418" t="s">
        <v>123</v>
      </c>
      <c r="D176" s="419"/>
      <c r="E176" s="419"/>
      <c r="F176" s="419"/>
      <c r="G176" s="419"/>
      <c r="H176" s="419"/>
      <c r="I176" s="419"/>
      <c r="J176" s="419"/>
      <c r="K176" s="419"/>
      <c r="L176" s="419"/>
      <c r="M176" s="419"/>
      <c r="N176" s="420"/>
      <c r="O176" s="224"/>
    </row>
    <row r="177" spans="2:15" ht="34.5" customHeight="1" thickBot="1">
      <c r="B177" s="210"/>
      <c r="C177" s="418" t="s">
        <v>123</v>
      </c>
      <c r="D177" s="419"/>
      <c r="E177" s="419"/>
      <c r="F177" s="419"/>
      <c r="G177" s="419"/>
      <c r="H177" s="419"/>
      <c r="I177" s="419"/>
      <c r="J177" s="419"/>
      <c r="K177" s="419"/>
      <c r="L177" s="419"/>
      <c r="M177" s="419"/>
      <c r="N177" s="420"/>
      <c r="O177" s="224"/>
    </row>
    <row r="178" spans="2:15" ht="19.5" customHeight="1">
      <c r="B178" s="210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1"/>
    </row>
    <row r="179" spans="2:15" ht="18.75" customHeight="1">
      <c r="B179" s="210"/>
      <c r="C179" s="417" t="s">
        <v>156</v>
      </c>
      <c r="D179" s="417"/>
      <c r="E179" s="417"/>
      <c r="F179" s="417"/>
      <c r="G179" s="417"/>
      <c r="H179" s="417"/>
      <c r="I179" s="417"/>
      <c r="J179" s="417"/>
      <c r="K179" s="417"/>
      <c r="L179" s="417"/>
      <c r="M179" s="417"/>
      <c r="N179" s="116"/>
      <c r="O179" s="211"/>
    </row>
    <row r="180" spans="2:15" ht="15" thickBot="1">
      <c r="B180" s="217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8"/>
    </row>
    <row r="181" spans="3:9" ht="13.5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7" t="s">
        <v>122</v>
      </c>
      <c r="D195" s="228"/>
      <c r="E195" s="228"/>
      <c r="F195" s="228"/>
      <c r="G195" s="228"/>
      <c r="H195" s="228"/>
      <c r="I195" s="228"/>
      <c r="J195" s="229"/>
      <c r="K195" s="229"/>
      <c r="L195" s="229"/>
      <c r="M195" s="229"/>
      <c r="N195" s="229"/>
      <c r="O195" s="229"/>
      <c r="P195" s="229"/>
      <c r="Q195" s="229"/>
    </row>
    <row r="196" spans="3:17" ht="12.75">
      <c r="C196" s="228" t="str">
        <f>IF(F167="N","The transaction is not backed by new revenue. ","The transaction is backed by new revenue. ")</f>
        <v xml:space="preserve">The transaction is not backed by new revenue. 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7" t="str">
        <f>IF(F167="N","",IF(F168="N","The new revenue does not include grant revenue. ","The new revenue includes grant revenue. "))</f>
        <v/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 ",IF(F168="N"," ",IF(F169="N","The grant has not been awarded. ","The grant has been awarded. ")))</f>
        <v xml:space="preserve">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8" t="str">
        <f>IF(F167="N"," ",IF(F170="N","The new revenue has not been received. ","The new revenue has been received. "))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327" t="str">
        <f>IF(F167="N"," ",IF(F170="N",F171,"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">
        <v>110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1.25" customHeight="1">
      <c r="C202" s="410"/>
      <c r="D202" s="410"/>
      <c r="E202" s="410"/>
      <c r="F202" s="410"/>
      <c r="G202" s="410"/>
      <c r="H202" s="410"/>
      <c r="I202" s="410"/>
      <c r="J202" s="410"/>
      <c r="K202" s="410"/>
      <c r="L202" s="410"/>
      <c r="M202" s="410"/>
      <c r="N202" s="410"/>
      <c r="O202" s="410"/>
      <c r="P202" s="410"/>
      <c r="Q202" s="410"/>
    </row>
    <row r="203" spans="3:17" ht="12.75">
      <c r="C203" s="228"/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ht="12.75">
      <c r="C204" s="230" t="str">
        <f>G29</f>
        <v>1046360</v>
      </c>
      <c r="D204" s="227" t="s">
        <v>43</v>
      </c>
      <c r="E204" s="228" t="str">
        <f>IF(D52="Y",CONCATENATE(F52," in fund balance is being used to cover indicated expenditures.  "),"")</f>
        <v/>
      </c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H29</f>
        <v>0</v>
      </c>
      <c r="D205" s="227" t="s">
        <v>44</v>
      </c>
      <c r="E205" s="228" t="str">
        <f>IF(D54="Y",CONCATENATE(F54," in reallocated grant funding is being used to cover indicated expenditures."),"")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I29</f>
        <v>0</v>
      </c>
      <c r="D206" s="228"/>
      <c r="E206" s="228"/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I30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G30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H30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 t="str">
        <f>I31</f>
        <v>NA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J31</f>
        <v xml:space="preserve"> 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1"/>
      <c r="D212" s="227">
        <v>300</v>
      </c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0"/>
      <c r="D213" s="227" t="s">
        <v>48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9" ht="12.75">
      <c r="C214" s="226"/>
      <c r="D214" s="108"/>
      <c r="E214" s="108"/>
      <c r="F214" s="108"/>
      <c r="G214" s="108"/>
      <c r="H214" s="108"/>
      <c r="I214" s="108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02:Q202"/>
    <mergeCell ref="F171:N171"/>
    <mergeCell ref="C174:N174"/>
    <mergeCell ref="C179:M179"/>
    <mergeCell ref="C175:N175"/>
    <mergeCell ref="C176:N176"/>
    <mergeCell ref="C177:N177"/>
    <mergeCell ref="C173:M173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3"/>
  <sheetViews>
    <sheetView showGridLines="0" zoomScale="80" zoomScaleNormal="80" workbookViewId="0" topLeftCell="A110">
      <selection activeCell="E125" sqref="E125:F125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432" t="s">
        <v>126</v>
      </c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Bot="1" thickTop="1">
      <c r="B10" s="210"/>
      <c r="C10" s="259" t="s">
        <v>151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444" t="s">
        <v>76</v>
      </c>
      <c r="E11" s="444"/>
      <c r="F11" s="445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446" t="s">
        <v>75</v>
      </c>
      <c r="E12" s="446"/>
      <c r="F12" s="447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446" t="s">
        <v>74</v>
      </c>
      <c r="E13" s="446"/>
      <c r="F13" s="447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448" t="s">
        <v>73</v>
      </c>
      <c r="E14" s="446"/>
      <c r="F14" s="447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446" t="s">
        <v>72</v>
      </c>
      <c r="E15" s="446"/>
      <c r="F15" s="447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446" t="s">
        <v>103</v>
      </c>
      <c r="E16" s="446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446" t="s">
        <v>69</v>
      </c>
      <c r="E17" s="446"/>
      <c r="F17" s="447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444" t="s">
        <v>70</v>
      </c>
      <c r="E18" s="444"/>
      <c r="F18" s="445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444" t="s">
        <v>139</v>
      </c>
      <c r="E19" s="444"/>
      <c r="F19" s="445"/>
      <c r="G19" s="188">
        <v>2015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436" t="s">
        <v>34</v>
      </c>
      <c r="H20" s="436"/>
      <c r="I20" s="436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442" t="s">
        <v>125</v>
      </c>
      <c r="D36" s="442"/>
      <c r="E36" s="442"/>
      <c r="F36" s="442"/>
      <c r="G36" s="442"/>
      <c r="H36" s="442"/>
      <c r="I36" s="442"/>
      <c r="J36" s="442"/>
      <c r="K36" s="442"/>
      <c r="L36" s="442"/>
      <c r="M36" s="442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3" t="s">
        <v>143</v>
      </c>
      <c r="D39" s="462" t="s">
        <v>144</v>
      </c>
      <c r="E39" s="462"/>
      <c r="F39" s="462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452" t="s">
        <v>77</v>
      </c>
      <c r="E40" s="452"/>
      <c r="F40" s="453"/>
      <c r="G40" s="297">
        <v>3000000</v>
      </c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452" t="s">
        <v>78</v>
      </c>
      <c r="E41" s="452"/>
      <c r="F41" s="453"/>
      <c r="G41" s="297">
        <v>4000000</v>
      </c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456" t="s">
        <v>134</v>
      </c>
      <c r="E43" s="457"/>
      <c r="F43" s="457"/>
      <c r="G43" s="457"/>
      <c r="H43" s="457"/>
      <c r="I43" s="458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459" t="s">
        <v>99</v>
      </c>
      <c r="D48" s="459"/>
      <c r="E48" s="459"/>
      <c r="F48" s="459"/>
      <c r="G48" s="459"/>
      <c r="H48" s="459"/>
      <c r="I48" s="459"/>
      <c r="J48" s="459"/>
      <c r="K48" s="459"/>
      <c r="L48" s="459"/>
      <c r="M48" s="459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 t="s">
        <v>135</v>
      </c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 t="s">
        <v>136</v>
      </c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443" t="s">
        <v>20</v>
      </c>
      <c r="F57" s="443"/>
      <c r="G57" s="261">
        <f>G19</f>
        <v>2015</v>
      </c>
      <c r="H57" s="262">
        <f>G57+1</f>
        <v>2016</v>
      </c>
      <c r="I57" s="262">
        <f>H57+1</f>
        <v>2017</v>
      </c>
      <c r="J57" s="262">
        <f>I57+1</f>
        <v>2018</v>
      </c>
      <c r="K57" s="262">
        <f>J57+1</f>
        <v>2019</v>
      </c>
      <c r="L57" s="262">
        <f>K57+1</f>
        <v>2020</v>
      </c>
      <c r="M57" s="263" t="s">
        <v>41</v>
      </c>
      <c r="N57" s="263" t="str">
        <f>CONCATENATE("Sum of Revenues Prior to ",G$19)</f>
        <v>Sum of Revenues Prior to 2015</v>
      </c>
      <c r="O57" s="211"/>
    </row>
    <row r="58" spans="2:15" ht="15" thickBot="1">
      <c r="B58" s="210"/>
      <c r="C58" s="157"/>
      <c r="D58" s="158" t="s">
        <v>50</v>
      </c>
      <c r="E58" s="454"/>
      <c r="F58" s="455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15" ht="15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15" ht="15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15" ht="15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460" t="s">
        <v>84</v>
      </c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433"/>
      <c r="D69" s="433"/>
      <c r="E69" s="433"/>
      <c r="F69" s="433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452" t="s">
        <v>85</v>
      </c>
      <c r="F71" s="452"/>
      <c r="G71" s="452"/>
      <c r="H71" s="452"/>
      <c r="I71" s="452"/>
      <c r="J71" s="452"/>
      <c r="K71" s="452"/>
      <c r="L71" s="452"/>
      <c r="M71" s="452"/>
      <c r="N71" s="180"/>
      <c r="O71" s="211"/>
    </row>
    <row r="72" spans="2:15" ht="13.5" customHeight="1">
      <c r="B72" s="210"/>
      <c r="C72" s="268" t="s">
        <v>25</v>
      </c>
      <c r="D72" s="269"/>
      <c r="E72" s="437" t="s">
        <v>86</v>
      </c>
      <c r="F72" s="437"/>
      <c r="G72" s="437"/>
      <c r="H72" s="437"/>
      <c r="I72" s="437"/>
      <c r="J72" s="437"/>
      <c r="K72" s="437"/>
      <c r="L72" s="437"/>
      <c r="M72" s="437"/>
      <c r="N72" s="181"/>
      <c r="O72" s="211"/>
    </row>
    <row r="73" spans="2:15" ht="14.25">
      <c r="B73" s="210"/>
      <c r="C73" s="268" t="s">
        <v>53</v>
      </c>
      <c r="D73" s="269"/>
      <c r="E73" s="437" t="s">
        <v>87</v>
      </c>
      <c r="F73" s="417"/>
      <c r="G73" s="417"/>
      <c r="H73" s="417"/>
      <c r="I73" s="417"/>
      <c r="J73" s="417"/>
      <c r="K73" s="417"/>
      <c r="L73" s="417"/>
      <c r="M73" s="417"/>
      <c r="N73" s="179"/>
      <c r="O73" s="211"/>
    </row>
    <row r="74" spans="2:15" ht="14.25">
      <c r="B74" s="210"/>
      <c r="C74" s="450" t="s">
        <v>55</v>
      </c>
      <c r="D74" s="450"/>
      <c r="E74" s="437" t="s">
        <v>88</v>
      </c>
      <c r="F74" s="417"/>
      <c r="G74" s="417"/>
      <c r="H74" s="417"/>
      <c r="I74" s="417"/>
      <c r="J74" s="417"/>
      <c r="K74" s="417"/>
      <c r="L74" s="417"/>
      <c r="M74" s="417"/>
      <c r="N74" s="179"/>
      <c r="O74" s="211"/>
    </row>
    <row r="75" spans="2:15" ht="14.25" customHeight="1">
      <c r="B75" s="210"/>
      <c r="C75" s="449" t="s">
        <v>56</v>
      </c>
      <c r="D75" s="449"/>
      <c r="E75" s="437" t="s">
        <v>89</v>
      </c>
      <c r="F75" s="437"/>
      <c r="G75" s="437"/>
      <c r="H75" s="437"/>
      <c r="I75" s="437"/>
      <c r="J75" s="437"/>
      <c r="K75" s="437"/>
      <c r="L75" s="437"/>
      <c r="M75" s="437"/>
      <c r="N75" s="181"/>
      <c r="O75" s="211"/>
    </row>
    <row r="76" spans="2:15" ht="14.25">
      <c r="B76" s="210"/>
      <c r="C76" s="450" t="s">
        <v>57</v>
      </c>
      <c r="D76" s="450"/>
      <c r="E76" s="437"/>
      <c r="F76" s="417"/>
      <c r="G76" s="417"/>
      <c r="H76" s="417"/>
      <c r="I76" s="417"/>
      <c r="J76" s="417"/>
      <c r="K76" s="417"/>
      <c r="L76" s="417"/>
      <c r="M76" s="417"/>
      <c r="N76" s="179"/>
      <c r="O76" s="211"/>
    </row>
    <row r="77" spans="2:15" ht="15" customHeight="1">
      <c r="B77" s="210"/>
      <c r="C77" s="451" t="s">
        <v>26</v>
      </c>
      <c r="D77" s="451"/>
      <c r="E77" s="437" t="s">
        <v>90</v>
      </c>
      <c r="F77" s="417"/>
      <c r="G77" s="417"/>
      <c r="H77" s="417"/>
      <c r="I77" s="417"/>
      <c r="J77" s="417"/>
      <c r="K77" s="417"/>
      <c r="L77" s="417"/>
      <c r="M77" s="417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423" t="s">
        <v>40</v>
      </c>
      <c r="D81" s="423"/>
      <c r="E81" s="424" t="s">
        <v>22</v>
      </c>
      <c r="F81" s="424"/>
      <c r="G81" s="261">
        <f>$G$57</f>
        <v>2015</v>
      </c>
      <c r="H81" s="262">
        <f>G81+1</f>
        <v>2016</v>
      </c>
      <c r="I81" s="262">
        <f>H81+1</f>
        <v>2017</v>
      </c>
      <c r="J81" s="262">
        <f>I81+1</f>
        <v>2018</v>
      </c>
      <c r="K81" s="262">
        <f>J81+1</f>
        <v>2019</v>
      </c>
      <c r="L81" s="262">
        <f>K81+1</f>
        <v>2020</v>
      </c>
      <c r="M81" s="263" t="s">
        <v>41</v>
      </c>
      <c r="N81" s="263" t="str">
        <f>CONCATENATE("Sum of Expenditures Prior to ",G$19)</f>
        <v>Sum of Expenditures Prior to 2015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434" t="s">
        <v>55</v>
      </c>
      <c r="D85" s="435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438" t="s">
        <v>56</v>
      </c>
      <c r="D86" s="439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434" t="s">
        <v>57</v>
      </c>
      <c r="D87" s="435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440" t="s">
        <v>26</v>
      </c>
      <c r="D88" s="441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423" t="s">
        <v>40</v>
      </c>
      <c r="D92" s="423"/>
      <c r="E92" s="424" t="s">
        <v>22</v>
      </c>
      <c r="F92" s="424"/>
      <c r="G92" s="261">
        <f>$G$57</f>
        <v>2015</v>
      </c>
      <c r="H92" s="262">
        <f>G92+1</f>
        <v>2016</v>
      </c>
      <c r="I92" s="262">
        <f>H92+1</f>
        <v>2017</v>
      </c>
      <c r="J92" s="262">
        <f>I92+1</f>
        <v>2018</v>
      </c>
      <c r="K92" s="262">
        <f>J92+1</f>
        <v>2019</v>
      </c>
      <c r="L92" s="262">
        <f>K92+1</f>
        <v>2020</v>
      </c>
      <c r="M92" s="263" t="s">
        <v>41</v>
      </c>
      <c r="N92" s="263" t="str">
        <f>CONCATENATE("Sum of Expenditures Prior to ",G$19)</f>
        <v>Sum of Expenditures Prior to 2015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434" t="s">
        <v>55</v>
      </c>
      <c r="D96" s="435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438" t="s">
        <v>56</v>
      </c>
      <c r="D97" s="439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434" t="s">
        <v>57</v>
      </c>
      <c r="D98" s="435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440" t="s">
        <v>26</v>
      </c>
      <c r="D99" s="441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thickBot="1">
      <c r="B103" s="210"/>
      <c r="C103" s="423" t="s">
        <v>40</v>
      </c>
      <c r="D103" s="423"/>
      <c r="E103" s="424" t="s">
        <v>22</v>
      </c>
      <c r="F103" s="424"/>
      <c r="G103" s="261">
        <f>$G$57</f>
        <v>2015</v>
      </c>
      <c r="H103" s="262">
        <f>G103+1</f>
        <v>2016</v>
      </c>
      <c r="I103" s="262">
        <f>H103+1</f>
        <v>2017</v>
      </c>
      <c r="J103" s="262">
        <f>I103+1</f>
        <v>2018</v>
      </c>
      <c r="K103" s="262"/>
      <c r="L103" s="262"/>
      <c r="M103" s="263" t="s">
        <v>41</v>
      </c>
      <c r="N103" s="263" t="str">
        <f>CONCATENATE("Sum of Expenditures Prior to ",G$19)</f>
        <v>Sum of Expenditures Prior to 2015</v>
      </c>
      <c r="O103" s="211"/>
    </row>
    <row r="104" spans="2:15" ht="15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thickBot="1">
      <c r="B107" s="210"/>
      <c r="C107" s="434" t="s">
        <v>55</v>
      </c>
      <c r="D107" s="435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thickBot="1">
      <c r="B108" s="210"/>
      <c r="C108" s="438" t="s">
        <v>56</v>
      </c>
      <c r="D108" s="439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thickBot="1">
      <c r="B109" s="210"/>
      <c r="C109" s="434" t="s">
        <v>57</v>
      </c>
      <c r="D109" s="435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thickBot="1">
      <c r="B110" s="210"/>
      <c r="C110" s="440" t="s">
        <v>26</v>
      </c>
      <c r="D110" s="441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thickBot="1">
      <c r="B114" s="210"/>
      <c r="C114" s="423" t="s">
        <v>40</v>
      </c>
      <c r="D114" s="423"/>
      <c r="E114" s="424" t="s">
        <v>22</v>
      </c>
      <c r="F114" s="424"/>
      <c r="G114" s="280">
        <f>$G$57</f>
        <v>2015</v>
      </c>
      <c r="H114" s="281">
        <f>G114+1</f>
        <v>2016</v>
      </c>
      <c r="I114" s="281">
        <f>H114+1</f>
        <v>2017</v>
      </c>
      <c r="J114" s="281">
        <f>I114+1</f>
        <v>2018</v>
      </c>
      <c r="K114" s="281"/>
      <c r="L114" s="281"/>
      <c r="M114" s="282" t="s">
        <v>41</v>
      </c>
      <c r="N114" s="263" t="str">
        <f>CONCATENATE("Sum of Expenditures Prior to ",G$19)</f>
        <v>Sum of Expenditures Prior to 2015</v>
      </c>
      <c r="O114" s="211"/>
    </row>
    <row r="115" spans="2:15" ht="15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thickBot="1">
      <c r="B118" s="210"/>
      <c r="C118" s="425" t="s">
        <v>55</v>
      </c>
      <c r="D118" s="426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thickBot="1">
      <c r="B119" s="210"/>
      <c r="C119" s="427" t="s">
        <v>56</v>
      </c>
      <c r="D119" s="428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thickBot="1">
      <c r="B120" s="210"/>
      <c r="C120" s="425" t="s">
        <v>57</v>
      </c>
      <c r="D120" s="426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thickBot="1">
      <c r="B121" s="210"/>
      <c r="C121" s="429" t="s">
        <v>26</v>
      </c>
      <c r="D121" s="430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thickBot="1">
      <c r="B125" s="210"/>
      <c r="C125" s="423" t="s">
        <v>40</v>
      </c>
      <c r="D125" s="423"/>
      <c r="E125" s="424" t="s">
        <v>22</v>
      </c>
      <c r="F125" s="424"/>
      <c r="G125" s="280">
        <f>$G$57</f>
        <v>2015</v>
      </c>
      <c r="H125" s="281">
        <f>G125+1</f>
        <v>2016</v>
      </c>
      <c r="I125" s="281">
        <f>H125+1</f>
        <v>2017</v>
      </c>
      <c r="J125" s="281">
        <f>I125+1</f>
        <v>2018</v>
      </c>
      <c r="K125" s="281"/>
      <c r="L125" s="281"/>
      <c r="M125" s="282" t="s">
        <v>41</v>
      </c>
      <c r="N125" s="263" t="str">
        <f>CONCATENATE("Sum of Expenditures Prior to ",G$19)</f>
        <v>Sum of Expenditures Prior to 2015</v>
      </c>
      <c r="O125" s="211"/>
    </row>
    <row r="126" spans="2:15" ht="15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thickBot="1">
      <c r="B129" s="210"/>
      <c r="C129" s="425" t="s">
        <v>55</v>
      </c>
      <c r="D129" s="426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thickBot="1">
      <c r="B130" s="210"/>
      <c r="C130" s="427" t="s">
        <v>56</v>
      </c>
      <c r="D130" s="428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thickBot="1">
      <c r="B131" s="210"/>
      <c r="C131" s="425" t="s">
        <v>57</v>
      </c>
      <c r="D131" s="426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thickBot="1">
      <c r="B132" s="210"/>
      <c r="C132" s="429" t="s">
        <v>26</v>
      </c>
      <c r="D132" s="430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thickBot="1">
      <c r="B136" s="210"/>
      <c r="C136" s="423" t="s">
        <v>40</v>
      </c>
      <c r="D136" s="423"/>
      <c r="E136" s="424" t="s">
        <v>22</v>
      </c>
      <c r="F136" s="424"/>
      <c r="G136" s="280">
        <f>$G$57</f>
        <v>2015</v>
      </c>
      <c r="H136" s="281">
        <f>G136+1</f>
        <v>2016</v>
      </c>
      <c r="I136" s="281">
        <f>H136+1</f>
        <v>2017</v>
      </c>
      <c r="J136" s="281">
        <f>I136+1</f>
        <v>2018</v>
      </c>
      <c r="K136" s="281"/>
      <c r="L136" s="281"/>
      <c r="M136" s="282" t="s">
        <v>41</v>
      </c>
      <c r="N136" s="263" t="str">
        <f>CONCATENATE("Sum of Expenditures Prior to ",G$19)</f>
        <v>Sum of Expenditures Prior to 2015</v>
      </c>
      <c r="O136" s="211"/>
    </row>
    <row r="137" spans="2:15" ht="15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thickBot="1">
      <c r="B140" s="210"/>
      <c r="C140" s="425" t="s">
        <v>55</v>
      </c>
      <c r="D140" s="426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thickBot="1">
      <c r="B141" s="210"/>
      <c r="C141" s="427" t="s">
        <v>56</v>
      </c>
      <c r="D141" s="428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thickBot="1">
      <c r="B142" s="210"/>
      <c r="C142" s="425" t="s">
        <v>57</v>
      </c>
      <c r="D142" s="426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thickBot="1">
      <c r="B143" s="210"/>
      <c r="C143" s="429" t="s">
        <v>26</v>
      </c>
      <c r="D143" s="430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>
      <c r="B148" s="210"/>
      <c r="C148" s="417" t="s">
        <v>100</v>
      </c>
      <c r="D148" s="417"/>
      <c r="E148" s="417"/>
      <c r="F148" s="417"/>
      <c r="G148" s="417"/>
      <c r="H148" s="417"/>
      <c r="I148" s="417"/>
      <c r="J148" s="417"/>
      <c r="K148" s="417"/>
      <c r="L148" s="417"/>
      <c r="M148" s="417"/>
      <c r="N148" s="179"/>
      <c r="O148" s="224"/>
      <c r="P148" s="225"/>
      <c r="Q148" s="225"/>
    </row>
    <row r="149" spans="2:17" ht="15" customHeight="1">
      <c r="B149" s="210"/>
      <c r="C149" s="417" t="s">
        <v>132</v>
      </c>
      <c r="D149" s="417"/>
      <c r="E149" s="417"/>
      <c r="F149" s="417"/>
      <c r="G149" s="417"/>
      <c r="H149" s="417"/>
      <c r="I149" s="417"/>
      <c r="J149" s="417"/>
      <c r="K149" s="417"/>
      <c r="L149" s="417"/>
      <c r="M149" s="417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431" t="s">
        <v>18</v>
      </c>
      <c r="D155" s="431" t="s">
        <v>39</v>
      </c>
      <c r="E155" s="421" t="s">
        <v>23</v>
      </c>
      <c r="F155" s="421"/>
      <c r="G155" s="283">
        <f>G81</f>
        <v>2015</v>
      </c>
      <c r="H155" s="284">
        <f>IF(OR(G19=2013,G19=2015,G19=2017,G19=2019),G19+1,"NA")</f>
        <v>2016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424"/>
      <c r="D156" s="424"/>
      <c r="E156" s="422"/>
      <c r="F156" s="422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62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thickBot="1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5" ht="15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5" thickBot="1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5" thickBot="1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411" t="s">
        <v>149</v>
      </c>
      <c r="G171" s="412"/>
      <c r="H171" s="412"/>
      <c r="I171" s="412"/>
      <c r="J171" s="412"/>
      <c r="K171" s="412"/>
      <c r="L171" s="412"/>
      <c r="M171" s="412"/>
      <c r="N171" s="413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417" t="s">
        <v>154</v>
      </c>
      <c r="D173" s="417"/>
      <c r="E173" s="417"/>
      <c r="F173" s="417"/>
      <c r="G173" s="417"/>
      <c r="H173" s="417"/>
      <c r="I173" s="417"/>
      <c r="J173" s="417"/>
      <c r="K173" s="417"/>
      <c r="L173" s="417"/>
      <c r="M173" s="417"/>
      <c r="N173" s="179"/>
      <c r="O173" s="224"/>
    </row>
    <row r="174" spans="2:15" ht="34.5" customHeight="1" thickBot="1">
      <c r="B174" s="210"/>
      <c r="C174" s="414" t="s">
        <v>141</v>
      </c>
      <c r="D174" s="415"/>
      <c r="E174" s="415"/>
      <c r="F174" s="415"/>
      <c r="G174" s="415"/>
      <c r="H174" s="415"/>
      <c r="I174" s="415"/>
      <c r="J174" s="415"/>
      <c r="K174" s="415"/>
      <c r="L174" s="415"/>
      <c r="M174" s="415"/>
      <c r="N174" s="416"/>
      <c r="O174" s="224"/>
    </row>
    <row r="175" spans="2:15" ht="34.5" customHeight="1" thickBot="1">
      <c r="B175" s="210"/>
      <c r="C175" s="418" t="s">
        <v>123</v>
      </c>
      <c r="D175" s="419"/>
      <c r="E175" s="419"/>
      <c r="F175" s="419"/>
      <c r="G175" s="419"/>
      <c r="H175" s="419"/>
      <c r="I175" s="419"/>
      <c r="J175" s="419"/>
      <c r="K175" s="419"/>
      <c r="L175" s="419"/>
      <c r="M175" s="419"/>
      <c r="N175" s="420"/>
      <c r="O175" s="224"/>
    </row>
    <row r="176" spans="2:15" ht="34.5" customHeight="1" thickBot="1">
      <c r="B176" s="210"/>
      <c r="C176" s="418" t="s">
        <v>123</v>
      </c>
      <c r="D176" s="419"/>
      <c r="E176" s="419"/>
      <c r="F176" s="419"/>
      <c r="G176" s="419"/>
      <c r="H176" s="419"/>
      <c r="I176" s="419"/>
      <c r="J176" s="419"/>
      <c r="K176" s="419"/>
      <c r="L176" s="419"/>
      <c r="M176" s="419"/>
      <c r="N176" s="420"/>
      <c r="O176" s="224"/>
    </row>
    <row r="177" spans="2:15" ht="34.5" customHeight="1" thickBot="1">
      <c r="B177" s="210"/>
      <c r="C177" s="418" t="s">
        <v>123</v>
      </c>
      <c r="D177" s="419"/>
      <c r="E177" s="419"/>
      <c r="F177" s="419"/>
      <c r="G177" s="419"/>
      <c r="H177" s="419"/>
      <c r="I177" s="419"/>
      <c r="J177" s="419"/>
      <c r="K177" s="419"/>
      <c r="L177" s="419"/>
      <c r="M177" s="419"/>
      <c r="N177" s="420"/>
      <c r="O177" s="224"/>
    </row>
    <row r="178" spans="2:15" ht="34.5" customHeight="1" thickBot="1">
      <c r="B178" s="210"/>
      <c r="C178" s="418" t="s">
        <v>123</v>
      </c>
      <c r="D178" s="419"/>
      <c r="E178" s="419"/>
      <c r="F178" s="419"/>
      <c r="G178" s="419"/>
      <c r="H178" s="419"/>
      <c r="I178" s="419"/>
      <c r="J178" s="419"/>
      <c r="K178" s="419"/>
      <c r="L178" s="419"/>
      <c r="M178" s="419"/>
      <c r="N178" s="420"/>
      <c r="O178" s="224"/>
    </row>
    <row r="179" spans="2:15" ht="19.5" customHeight="1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>
      <c r="B180" s="210"/>
      <c r="C180" s="417" t="s">
        <v>140</v>
      </c>
      <c r="D180" s="417"/>
      <c r="E180" s="417"/>
      <c r="F180" s="417"/>
      <c r="G180" s="417"/>
      <c r="H180" s="417"/>
      <c r="I180" s="417"/>
      <c r="J180" s="417"/>
      <c r="K180" s="417"/>
      <c r="L180" s="417"/>
      <c r="M180" s="417"/>
      <c r="N180" s="116"/>
      <c r="O180" s="211"/>
    </row>
    <row r="181" spans="2:15" ht="15" thickBot="1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3:9" ht="13.5" thickTop="1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17" ht="12.75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8" t="str">
        <f>IF(F167="N","The transaction is not backed by new revenue. ","The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IF(F167="N","",IF(F168="N","The new revenue does not include grant revenue. ","The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IF(F167="N"," ",IF(F168="N"," ",IF(F169="N","The grant has not been awarded. ","The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8" t="str">
        <f>IF(F167="N"," ",IF(F170="N","The new revenue has not been received. ","The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tr">
        <f>IF(F167="N"," ",IF(F170="N",F171,"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>
      <c r="C203" s="410"/>
      <c r="D203" s="410"/>
      <c r="E203" s="410"/>
      <c r="F203" s="410"/>
      <c r="G203" s="410"/>
      <c r="H203" s="410"/>
      <c r="I203" s="410"/>
      <c r="J203" s="410"/>
      <c r="K203" s="410"/>
      <c r="L203" s="410"/>
      <c r="M203" s="410"/>
      <c r="N203" s="410"/>
      <c r="O203" s="410"/>
      <c r="P203" s="410"/>
      <c r="Q203" s="410"/>
    </row>
    <row r="204" spans="3:17" ht="12.75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G29</f>
        <v>0</v>
      </c>
      <c r="D205" s="227" t="s">
        <v>43</v>
      </c>
      <c r="E205" s="228" t="str">
        <f>IF(D52="Y",CONCATENATE(F52," in fund balance is being used to cover indicated expenditures.  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H29</f>
        <v>0</v>
      </c>
      <c r="D206" s="227" t="s">
        <v>44</v>
      </c>
      <c r="E206" s="228" t="str">
        <f>IF(D54="Y",CONCATENATE(F54," in reallocated grant funding is being used to cover indicated expenditures."),"")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</sheetData>
  <mergeCells count="82"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  <mergeCell ref="C74:D74"/>
    <mergeCell ref="E74:M74"/>
    <mergeCell ref="D40:F40"/>
    <mergeCell ref="D41:F41"/>
    <mergeCell ref="D43:I43"/>
    <mergeCell ref="C48:M48"/>
    <mergeCell ref="E57:F57"/>
    <mergeCell ref="E58:F58"/>
    <mergeCell ref="C68:M68"/>
    <mergeCell ref="C69:F69"/>
    <mergeCell ref="E71:M71"/>
    <mergeCell ref="E72:M72"/>
    <mergeCell ref="E73:M73"/>
    <mergeCell ref="C75:D75"/>
    <mergeCell ref="E75:M75"/>
    <mergeCell ref="C76:D76"/>
    <mergeCell ref="E76:M76"/>
    <mergeCell ref="C77:D77"/>
    <mergeCell ref="E77:M77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140:D140"/>
    <mergeCell ref="C141:D141"/>
    <mergeCell ref="C125:D125"/>
    <mergeCell ref="E125:F125"/>
    <mergeCell ref="C129:D129"/>
    <mergeCell ref="C130:D130"/>
    <mergeCell ref="C131:D131"/>
    <mergeCell ref="D39:F39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3:D143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"/>
  <sheetViews>
    <sheetView showGridLines="0" zoomScale="90" zoomScaleNormal="90" workbookViewId="0" topLeftCell="A1">
      <selection activeCell="C22" sqref="C22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58.8515625" style="0" customWidth="1"/>
    <col min="9" max="9" width="15.8515625" style="0" customWidth="1"/>
    <col min="10" max="10" width="13.7109375" style="0" hidden="1" customWidth="1"/>
    <col min="11" max="11" width="1.1484375" style="0" hidden="1" customWidth="1"/>
    <col min="12" max="12" width="15.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380" t="s">
        <v>49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337" t="s">
        <v>31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1"/>
    </row>
    <row r="4" spans="1:20" ht="3" customHeight="1" thickBot="1" thickTop="1">
      <c r="A4" s="391"/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1"/>
    </row>
    <row r="5" spans="1:19" ht="13.5">
      <c r="A5" s="401" t="s">
        <v>7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400"/>
    </row>
    <row r="6" spans="1:20" ht="13.5">
      <c r="A6" s="397" t="s">
        <v>0</v>
      </c>
      <c r="B6" s="398"/>
      <c r="C6" s="396" t="str">
        <f>IF('2b.  Complex Form Data Entry'!G11="","   ",'2b.  Complex Form Data Entry'!G11)</f>
        <v xml:space="preserve">   </v>
      </c>
      <c r="D6" s="396"/>
      <c r="E6" s="396"/>
      <c r="F6" s="396"/>
      <c r="G6" s="396"/>
      <c r="H6" s="396"/>
      <c r="I6" s="396"/>
      <c r="J6" s="396"/>
      <c r="L6" s="293" t="s">
        <v>16</v>
      </c>
      <c r="M6" s="293"/>
      <c r="O6" s="72"/>
      <c r="Q6" s="72"/>
      <c r="R6" s="319" t="str">
        <f>IF('2b.  Complex Form Data Entry'!G17="","   ",'2b.  Complex Form Data Entry'!G17)</f>
        <v xml:space="preserve">   </v>
      </c>
      <c r="S6" s="71" t="s">
        <v>17</v>
      </c>
      <c r="T6" s="11"/>
    </row>
    <row r="7" spans="1:20" ht="13.5" customHeight="1">
      <c r="A7" s="402" t="s">
        <v>152</v>
      </c>
      <c r="B7" s="393"/>
      <c r="C7" s="403" t="str">
        <f>IF('2b.  Complex Form Data Entry'!G12="","   ",'2b.  Complex Form Data Entry'!G12)</f>
        <v xml:space="preserve">   </v>
      </c>
      <c r="D7" s="403"/>
      <c r="E7" s="403"/>
      <c r="F7" s="403"/>
      <c r="G7" s="403"/>
      <c r="H7" s="403"/>
      <c r="I7" s="403"/>
      <c r="J7" s="403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>
      <c r="A8" s="394" t="s">
        <v>2</v>
      </c>
      <c r="B8" s="395"/>
      <c r="C8" s="292" t="str">
        <f>IF('2b.  Complex Form Data Entry'!G15="","   ",'2b.  Complex Form Data Entry'!G15)</f>
        <v xml:space="preserve">   </v>
      </c>
      <c r="E8" s="292"/>
      <c r="F8" s="395" t="s">
        <v>8</v>
      </c>
      <c r="G8" s="395"/>
      <c r="H8" s="329" t="str">
        <f>IF('2b.  Complex Form Data Entry'!G15=""," ",'2b.  Complex Form Data Entry'!G16)</f>
        <v xml:space="preserve"> </v>
      </c>
      <c r="I8" s="292"/>
      <c r="J8" s="292"/>
      <c r="L8" s="393" t="s">
        <v>10</v>
      </c>
      <c r="M8" s="393"/>
      <c r="N8" s="393"/>
      <c r="O8" s="393"/>
      <c r="P8" s="74"/>
      <c r="Q8" s="74"/>
      <c r="R8" s="292" t="str">
        <f>IF('2b.  Complex Form Data Entry'!G13="","   ",'2b.  Complex Form Data Entry'!G13)</f>
        <v xml:space="preserve">   </v>
      </c>
      <c r="S8" s="328"/>
      <c r="T8" s="11"/>
    </row>
    <row r="9" spans="1:20" ht="13.5" customHeight="1">
      <c r="A9" s="394" t="s">
        <v>3</v>
      </c>
      <c r="B9" s="395"/>
      <c r="C9" s="295"/>
      <c r="D9" s="292"/>
      <c r="E9" s="292"/>
      <c r="F9" s="395" t="s">
        <v>13</v>
      </c>
      <c r="G9" s="395"/>
      <c r="H9" s="292"/>
      <c r="I9" s="292"/>
      <c r="J9" s="292"/>
      <c r="L9" s="393" t="s">
        <v>9</v>
      </c>
      <c r="M9" s="393"/>
      <c r="N9" s="393"/>
      <c r="O9" s="393"/>
      <c r="P9" s="55"/>
      <c r="Q9" s="55"/>
      <c r="R9" s="292" t="str">
        <f>IF('2b.  Complex Form Data Entry'!G14="","   ",'2b.  Complex Form Data Entry'!G14)</f>
        <v xml:space="preserve">   </v>
      </c>
      <c r="S9" s="328"/>
      <c r="T9" s="11"/>
    </row>
    <row r="10" spans="1:20" ht="12.75">
      <c r="A10" s="330" t="s">
        <v>151</v>
      </c>
      <c r="B10" s="331"/>
      <c r="C10" s="387" t="str">
        <f>IF('2b.  Complex Form Data Entry'!G10=""," ",'2b.  Complex Form Data Entry'!G10)</f>
        <v xml:space="preserve"> </v>
      </c>
      <c r="D10" s="387"/>
      <c r="E10" s="387"/>
      <c r="F10" s="387"/>
      <c r="G10" s="387"/>
      <c r="H10" s="387"/>
      <c r="I10" s="387"/>
      <c r="J10" s="387"/>
      <c r="K10" s="387"/>
      <c r="L10" s="387"/>
      <c r="M10" s="387"/>
      <c r="N10" s="387"/>
      <c r="O10" s="387"/>
      <c r="P10" s="387"/>
      <c r="Q10" s="387"/>
      <c r="R10" s="387"/>
      <c r="S10" s="388"/>
      <c r="T10" s="11"/>
    </row>
    <row r="11" spans="1:20" ht="13.5" thickBot="1">
      <c r="A11" s="332"/>
      <c r="B11" s="333"/>
      <c r="C11" s="389"/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389"/>
      <c r="Q11" s="389"/>
      <c r="R11" s="389"/>
      <c r="S11" s="390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337" t="s">
        <v>14</v>
      </c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382" t="s">
        <v>32</v>
      </c>
      <c r="B15" s="382"/>
      <c r="C15" s="382"/>
      <c r="D15" s="382"/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386" t="s">
        <v>145</v>
      </c>
      <c r="B17" s="386"/>
      <c r="C17" s="386"/>
      <c r="D17" s="386"/>
      <c r="E17" s="463" t="str">
        <f>IF('2b.  Complex Form Data Entry'!G39="N","NA",'2b.  Complex Form Data Entry'!G40)</f>
        <v>NA</v>
      </c>
      <c r="F17" s="464"/>
      <c r="G17" s="465"/>
      <c r="H17" s="345" t="s">
        <v>153</v>
      </c>
      <c r="I17" s="346"/>
      <c r="J17" s="346"/>
      <c r="K17" s="346"/>
      <c r="L17" s="346"/>
      <c r="M17" s="346"/>
      <c r="N17" s="310"/>
      <c r="O17" s="463" t="str">
        <f>IF('2b.  Complex Form Data Entry'!G39="N","NA",'2b.  Complex Form Data Entry'!G41)</f>
        <v>NA</v>
      </c>
      <c r="P17" s="464"/>
      <c r="Q17" s="464"/>
      <c r="R17" s="464"/>
      <c r="S17" s="465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382" t="s">
        <v>33</v>
      </c>
      <c r="B19" s="382"/>
      <c r="C19" s="382"/>
      <c r="D19" s="382"/>
      <c r="E19" s="382"/>
      <c r="F19" s="382"/>
      <c r="G19" s="382"/>
      <c r="H19" s="382"/>
      <c r="I19" s="382"/>
      <c r="J19" s="382"/>
      <c r="K19" s="382"/>
      <c r="L19" s="382"/>
      <c r="M19" s="382"/>
      <c r="N19" s="382"/>
      <c r="O19" s="382"/>
      <c r="P19" s="382"/>
      <c r="Q19" s="382"/>
      <c r="R19" s="382"/>
      <c r="S19" s="382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5.75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6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2015</v>
      </c>
      <c r="J24" s="95">
        <f>'2b.  Complex Form Data Entry'!G19</f>
        <v>2015</v>
      </c>
      <c r="K24" s="96">
        <f>J24+1</f>
        <v>2016</v>
      </c>
      <c r="L24" s="96" t="str">
        <f>CONCATENATE(J24," / ",K24)</f>
        <v>2015 / 2016</v>
      </c>
      <c r="M24" s="96">
        <f>K24+1</f>
        <v>2017</v>
      </c>
      <c r="N24" s="96">
        <f>M24+1</f>
        <v>2018</v>
      </c>
      <c r="O24" s="96" t="str">
        <f>CONCATENATE(M24," / ",N24)</f>
        <v>2017 / 2018</v>
      </c>
      <c r="P24" s="96">
        <f>N24+1</f>
        <v>2019</v>
      </c>
      <c r="Q24" s="96">
        <f>P24+1</f>
        <v>2020</v>
      </c>
      <c r="R24" s="96" t="str">
        <f>CONCATENATE(P24," / ",Q24)</f>
        <v>2019 / 2020</v>
      </c>
      <c r="S24" s="97" t="s">
        <v>117</v>
      </c>
      <c r="T24" s="11"/>
    </row>
    <row r="25" spans="1:20" ht="13.5">
      <c r="A25" s="88" t="str">
        <f>IF('2b.  Complex Form Data Entry'!C58="","   ",'2b.  Complex Form Data Entry'!C58)</f>
        <v xml:space="preserve">   </v>
      </c>
      <c r="B25" s="78"/>
      <c r="C25" s="78"/>
      <c r="D25" s="177" t="str">
        <f>IF(A25="   ","   ",IF(A25='2b.  Complex Form Data Entry'!$G$21,'2b.  Complex Form Data Entry'!J$21,IF(A25='2b.  Complex Form Data Entry'!$G$22,'2b.  Complex Form Data Entry'!J$22,IF(A25='2b.  Complex Form Data Entry'!$G$23,'2b.  Complex Form Data Entry'!J$23,IF(A25='2b.  Complex Form Data Entry'!$G$24,'2b.  Complex Form Data Entry'!$J$24,IF(A25='2b.  Complex Form Data Entry'!$G$25,'2b.  Complex Form Data Entry'!J$25,IF(A25='2b.  Complex Form Data Entry'!$G$26,'2b.  Complex Form Data Entry'!J$26,"   ")))))))</f>
        <v xml:space="preserve">   </v>
      </c>
      <c r="E25" s="89" t="str">
        <f>IF(A25="   ","   ",IF(A25='2b.  Complex Form Data Entry'!$G$21,'2b.  Complex Form Data Entry'!K$21,IF(A25='2b.  Complex Form Data Entry'!$G$22,'2b.  Complex Form Data Entry'!K$22,IF(A25='2b.  Complex Form Data Entry'!$G$23,'2b.  Complex Form Data Entry'!K$23,IF(A25='2b.  Complex Form Data Entry'!$G$24,'2b.  Complex Form Data Entry'!$K$24,IF(A25='2b.  Complex Form Data Entry'!G$25,'2b.  Complex Form Data Entry'!K$25,IF(A25='2b.  Complex Form Data Entry'!G$26,'2b.  Complex Form Data Entry'!K$26,"   ")))))))</f>
        <v xml:space="preserve">   </v>
      </c>
      <c r="F25" s="177" t="str">
        <f>IF(A25="   ","   ",IF(A25='2b.  Complex Form Data Entry'!$G$21,'2b.  Complex Form Data Entry'!L$21,IF(A25='2b.  Complex Form Data Entry'!$G$22,'2b.  Complex Form Data Entry'!L$22,IF(A25='2b.  Complex Form Data Entry'!$G$23,'2b.  Complex Form Data Entry'!L$23,IF(A25='2b.  Complex Form Data Entry'!$G$24,'2b.  Complex Form Data Entry'!$L$24,IF(A25='2b.  Complex Form Data Entry'!G$25,'2b.  Complex Form Data Entry'!L$25,IF(A25='2b.  Complex Form Data Entry'!G$26,'2b.  Complex Form Data Entry'!L$26,"   ")))))))</f>
        <v xml:space="preserve">   </v>
      </c>
      <c r="G25" s="90" t="str">
        <f>IF(A25="","   ",'2b.  Complex Form Data Entry'!D58)</f>
        <v xml:space="preserve"> </v>
      </c>
      <c r="H25" s="196" t="str">
        <f>IF('2b.  Complex Form Data Entry'!E58="","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aca="true" t="shared" si="0" ref="O25:O31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aca="true" t="shared" si="1" ref="R25:R31">P25+Q25</f>
        <v>0</v>
      </c>
      <c r="S25" s="91">
        <f>'2b.  Complex Form Data Entry'!M58</f>
        <v>0</v>
      </c>
      <c r="T25" s="11"/>
    </row>
    <row r="26" spans="1:20" ht="13.5">
      <c r="A26" s="84" t="str">
        <f>IF('2b.  Complex Form Data Entry'!C59="","   ",'2b.  Complex Form Data Entry'!C59)</f>
        <v xml:space="preserve">   </v>
      </c>
      <c r="B26" s="75"/>
      <c r="C26" s="75"/>
      <c r="D26" s="177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89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177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90" t="str">
        <f>IF(A26="","   ",'2b.  Complex Form Data Entry'!D59)</f>
        <v xml:space="preserve"> </v>
      </c>
      <c r="H26" s="76" t="str">
        <f>IF('2b.  Complex Form Data Entry'!E59="","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aca="true" t="shared" si="2" ref="L26:L31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3.5">
      <c r="A27" s="84" t="str">
        <f>IF('2b.  Complex Form Data Entry'!C60="","   ",'2b.  Complex Form Data Entry'!C60)</f>
        <v xml:space="preserve">   </v>
      </c>
      <c r="B27" s="85"/>
      <c r="C27" s="85"/>
      <c r="D27" s="177" t="str">
        <f>IF(A27="   ","   ",IF(A27='2b.  Complex Form Data Entry'!$G$21,'2b.  Complex Form Data Entry'!J$21,IF(A27='2b.  Complex Form Data Entry'!$G$22,'2b.  Complex Form Data Entry'!J$22,IF(A27='2b.  Complex Form Data Entry'!$G$23,'2b.  Complex Form Data Entry'!J$23,IF(A27='2b.  Complex Form Data Entry'!$G$24,'2b.  Complex Form Data Entry'!$J$24,IF(A27='2b.  Complex Form Data Entry'!$G$25,'2b.  Complex Form Data Entry'!J$25,IF(A27='2b.  Complex Form Data Entry'!$G$26,'2b.  Complex Form Data Entry'!J$26,"   ")))))))</f>
        <v xml:space="preserve">   </v>
      </c>
      <c r="E27" s="89" t="str">
        <f>IF(A27="   ","   ",IF(A27='2b.  Complex Form Data Entry'!$G$21,'2b.  Complex Form Data Entry'!K$21,IF(A27='2b.  Complex Form Data Entry'!$G$22,'2b.  Complex Form Data Entry'!K$22,IF(A27='2b.  Complex Form Data Entry'!$G$23,'2b.  Complex Form Data Entry'!K$23,IF(A27='2b.  Complex Form Data Entry'!$G$24,'2b.  Complex Form Data Entry'!$K$24,IF(A27='2b.  Complex Form Data Entry'!G$25,'2b.  Complex Form Data Entry'!K$25,IF(A27='2b.  Complex Form Data Entry'!G$26,'2b.  Complex Form Data Entry'!K$26,"   ")))))))</f>
        <v xml:space="preserve">   </v>
      </c>
      <c r="F27" s="177" t="str">
        <f>IF(A27="   ","   ",IF(A27='2b.  Complex Form Data Entry'!$G$21,'2b.  Complex Form Data Entry'!L$21,IF(A27='2b.  Complex Form Data Entry'!$G$22,'2b.  Complex Form Data Entry'!L$22,IF(A27='2b.  Complex Form Data Entry'!$G$23,'2b.  Complex Form Data Entry'!L$23,IF(A27='2b.  Complex Form Data Entry'!$G$24,'2b.  Complex Form Data Entry'!$L$24,IF(A27='2b.  Complex Form Data Entry'!G$25,'2b.  Complex Form Data Entry'!L$25,IF(A27='2b.  Complex Form Data Entry'!G$26,'2b.  Complex Form Data Entry'!L$26,"   ")))))))</f>
        <v xml:space="preserve">   </v>
      </c>
      <c r="G27" s="90" t="str">
        <f>IF(A27="","   ",'2b.  Complex Form Data Entry'!D60)</f>
        <v xml:space="preserve"> </v>
      </c>
      <c r="H27" s="198" t="str">
        <f>IF('2b.  Complex Form Data Entry'!E60="","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3.5">
      <c r="A28" s="84" t="str">
        <f>IF('2b.  Complex Form Data Entry'!C61="","   ",'2b.  Complex Form Data Entry'!C61)</f>
        <v xml:space="preserve">   </v>
      </c>
      <c r="B28" s="85"/>
      <c r="C28" s="85"/>
      <c r="D28" s="177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 xml:space="preserve">   </v>
      </c>
      <c r="E28" s="89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 xml:space="preserve">   </v>
      </c>
      <c r="F28" s="177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 xml:space="preserve">   </v>
      </c>
      <c r="G28" s="90" t="str">
        <f>IF(A28="","   ",'2b.  Complex Form Data Entry'!D61)</f>
        <v xml:space="preserve"> </v>
      </c>
      <c r="H28" s="198" t="str">
        <f>IF('2b.  Complex Form Data Entry'!E61="","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3.5">
      <c r="A29" s="84" t="str">
        <f>IF('2b.  Complex Form Data Entry'!C62="","   ",'2b.  Complex Form Data Entry'!C62)</f>
        <v xml:space="preserve">   </v>
      </c>
      <c r="B29" s="86"/>
      <c r="C29" s="86"/>
      <c r="D29" s="177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 xml:space="preserve">   </v>
      </c>
      <c r="E29" s="89" t="str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 xml:space="preserve">   </v>
      </c>
      <c r="F29" s="177" t="str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 xml:space="preserve">   </v>
      </c>
      <c r="G29" s="90" t="str">
        <f>IF(A29="","   ",'2b.  Complex Form Data Entry'!D62)</f>
        <v xml:space="preserve"> </v>
      </c>
      <c r="H29" s="198" t="str">
        <f>IF('2b.  Complex Form Data Entry'!E62="","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3.5">
      <c r="A30" s="84" t="str">
        <f>IF('2b.  Complex Form Data Entry'!C63="","   ",'2b.  Complex Form Data Entry'!C63)</f>
        <v xml:space="preserve">   </v>
      </c>
      <c r="B30" s="86"/>
      <c r="C30" s="86"/>
      <c r="D30" s="177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 xml:space="preserve">   </v>
      </c>
      <c r="E30" s="89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 xml:space="preserve">   </v>
      </c>
      <c r="F30" s="177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 xml:space="preserve">   </v>
      </c>
      <c r="G30" s="90" t="str">
        <f>IF(A30="","   ",'2b.  Complex Form Data Entry'!D63)</f>
        <v xml:space="preserve"> </v>
      </c>
      <c r="H30" s="198" t="str">
        <f>IF('2b.  Complex Form Data Entry'!E63="","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148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2015</v>
      </c>
      <c r="J34" s="95">
        <f>'2b.  Complex Form Data Entry'!G19</f>
        <v>2015</v>
      </c>
      <c r="K34" s="96">
        <f>J34+1</f>
        <v>2016</v>
      </c>
      <c r="L34" s="96" t="str">
        <f>CONCATENATE(J34," / ",K34)</f>
        <v>2015 / 2016</v>
      </c>
      <c r="M34" s="96">
        <f>K34+1</f>
        <v>2017</v>
      </c>
      <c r="N34" s="96">
        <f>M34+1</f>
        <v>2018</v>
      </c>
      <c r="O34" s="96" t="str">
        <f>CONCATENATE(M34," / ",N34)</f>
        <v>2017 / 2018</v>
      </c>
      <c r="P34" s="96">
        <f>N34+1</f>
        <v>2019</v>
      </c>
      <c r="Q34" s="96">
        <f>P34+1</f>
        <v>2020</v>
      </c>
      <c r="R34" s="96" t="str">
        <f>CONCATENATE(P34," / ",Q34)</f>
        <v>2019 / 2020</v>
      </c>
      <c r="S34" s="97" t="s">
        <v>117</v>
      </c>
      <c r="T34" s="12"/>
    </row>
    <row r="35" spans="1:20" ht="13.5">
      <c r="A35" s="351" t="str">
        <f>IF('2b.  Complex Form Data Entry'!E80="","   ",'2b.  Complex Form Data Entry'!E80)</f>
        <v xml:space="preserve">   </v>
      </c>
      <c r="B35" s="352"/>
      <c r="C35" s="353"/>
      <c r="D35" s="177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 xml:space="preserve">   </v>
      </c>
      <c r="E35" s="89" t="str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 xml:space="preserve">   </v>
      </c>
      <c r="F35" s="177" t="str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 xml:space="preserve">   </v>
      </c>
      <c r="G35" s="79" t="str">
        <f>IF('2b.  Complex Form Data Entry'!I80="","   ",'2b.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Entry'!E82="","  ",'2b.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aca="true" t="shared" si="5" ref="O36:O43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aca="true" t="shared" si="6" ref="R36:R43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Entry'!E83="","  ",'2b.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aca="true" t="shared" si="7" ref="L37:L43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5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6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Entry'!E84="","  ",'2b.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7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5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6"/>
        <v>0</v>
      </c>
      <c r="S38" s="83">
        <f>'2b.  Complex Form Data Entry'!M84</f>
        <v>0</v>
      </c>
      <c r="T38" s="12"/>
    </row>
    <row r="39" spans="1:20" ht="13.5" customHeight="1">
      <c r="A39" s="16"/>
      <c r="B39" s="341" t="s">
        <v>55</v>
      </c>
      <c r="C39" s="342"/>
      <c r="D39" s="45"/>
      <c r="E39" s="45"/>
      <c r="F39" s="45"/>
      <c r="G39" s="45"/>
      <c r="H39" s="200" t="str">
        <f>IF('2b.  Complex Form Data Entry'!E85="","  ",'2b.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7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5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6"/>
        <v>0</v>
      </c>
      <c r="S39" s="83">
        <f>'2b.  Complex Form Data Entry'!M85</f>
        <v>0</v>
      </c>
      <c r="T39" s="12"/>
    </row>
    <row r="40" spans="1:20" ht="13.5" customHeight="1">
      <c r="A40" s="16"/>
      <c r="B40" s="343" t="s">
        <v>56</v>
      </c>
      <c r="C40" s="344"/>
      <c r="D40" s="45"/>
      <c r="E40" s="45"/>
      <c r="F40" s="45"/>
      <c r="G40" s="45"/>
      <c r="H40" s="200" t="str">
        <f>IF('2b.  Complex Form Data Entry'!E86="","  ",'2b.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7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5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6"/>
        <v>0</v>
      </c>
      <c r="S40" s="83">
        <f>'2b.  Complex Form Data Entry'!M86</f>
        <v>0</v>
      </c>
      <c r="T40" s="12"/>
    </row>
    <row r="41" spans="1:20" ht="13.5" customHeight="1">
      <c r="A41" s="16"/>
      <c r="B41" s="341" t="s">
        <v>57</v>
      </c>
      <c r="C41" s="342"/>
      <c r="D41" s="45"/>
      <c r="E41" s="45"/>
      <c r="F41" s="45"/>
      <c r="G41" s="45"/>
      <c r="H41" s="200" t="str">
        <f>IF('2b.  Complex Form Data Entry'!E87="","  ",'2b.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7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5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6"/>
        <v>0</v>
      </c>
      <c r="S41" s="83">
        <f>'2b.  Complex Form Data Entry'!M87</f>
        <v>0</v>
      </c>
      <c r="T41" s="12"/>
    </row>
    <row r="42" spans="1:20" ht="13.5" customHeight="1">
      <c r="A42" s="16"/>
      <c r="B42" s="357" t="s">
        <v>26</v>
      </c>
      <c r="C42" s="358"/>
      <c r="D42" s="45"/>
      <c r="E42" s="45"/>
      <c r="F42" s="45"/>
      <c r="G42" s="45"/>
      <c r="H42" s="200" t="str">
        <f>IF('2b.  Complex Form Data Entry'!E88="","  ",'2b.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7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5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6"/>
        <v>0</v>
      </c>
      <c r="S42" s="83">
        <f>'2b.  Complex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354" t="str">
        <f>IF('2b.  Complex Form Data Entry'!E91="","   ",'2b.  Complex Form Data Entry'!E91)</f>
        <v xml:space="preserve">   </v>
      </c>
      <c r="B45" s="355"/>
      <c r="C45" s="356"/>
      <c r="D45" s="177" t="str">
        <f>IF(A45="   ","   ",IF(A45='2b.  Complex Form Data Entry'!$G$21,'2b.  Complex Form Data Entry'!J$21,IF(A45='2b.  Complex Form Data Entry'!$G$22,'2b.  Complex Form Data Entry'!J$22,IF(A45='2b.  Complex Form Data Entry'!$G$23,'2b.  Complex Form Data Entry'!J$23,IF(A45='2b.  Complex Form Data Entry'!$G$24,'2b.  Complex Form Data Entry'!$J$24,IF(A45='2b.  Complex Form Data Entry'!$G$25,'2b.  Complex Form Data Entry'!J$25,IF(A45='2b.  Complex Form Data Entry'!$G$26,'2b.  Complex Form Data Entry'!J$26,"   ")))))))</f>
        <v xml:space="preserve">   </v>
      </c>
      <c r="E45" s="89" t="str">
        <f>IF(A45="   ","   ",IF(A45='2b.  Complex Form Data Entry'!$G$21,'2b.  Complex Form Data Entry'!K$21,IF(A45='2b.  Complex Form Data Entry'!$G$22,'2b.  Complex Form Data Entry'!K$22,IF(A45='2b.  Complex Form Data Entry'!$G$23,'2b.  Complex Form Data Entry'!K$23,IF(A45='2b.  Complex Form Data Entry'!$G$24,'2b.  Complex Form Data Entry'!$K$24,IF(A45='2b.  Complex Form Data Entry'!G$25,'2b.  Complex Form Data Entry'!K$25,IF(A45='2b.  Complex Form Data Entry'!G$26,'2b.  Complex Form Data Entry'!K$26,"   ")))))))</f>
        <v xml:space="preserve">   </v>
      </c>
      <c r="F45" s="177" t="str">
        <f>IF(A45="   ","   ",IF(A45='2b.  Complex Form Data Entry'!$G$21,'2b.  Complex Form Data Entry'!L$21,IF(A45='2b.  Complex Form Data Entry'!$G$22,'2b.  Complex Form Data Entry'!L$22,IF(A45='2b.  Complex Form Data Entry'!$G$23,'2b.  Complex Form Data Entry'!L$23,IF(A45='2b.  Complex Form Data Entry'!$G$24,'2b.  Complex Form Data Entry'!$L$24,IF(A45='2b.  Complex Form Data Entry'!G$25,'2b.  Complex Form Data Entry'!L$25,IF(A45='2b.  Complex Form Data Entry'!G$26,'2b.  Complex Form Data Entry'!L$26,"   ")))))))</f>
        <v xml:space="preserve">   </v>
      </c>
      <c r="G45" s="79" t="str">
        <f>IF('2b.  Complex Form Data Entry'!I91="","   ",'2b.  Complex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Entry'!E93="","  ",'2b.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aca="true" t="shared" si="10" ref="L46:L95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aca="true" t="shared" si="11" ref="O46:O95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aca="true" t="shared" si="12" ref="R46:R95">P46+Q46</f>
        <v>0</v>
      </c>
      <c r="S46" s="83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Entry'!E94="","  ",'2b.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10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11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2"/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Entry'!E95="","  ",'2b.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10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1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2"/>
        <v>0</v>
      </c>
      <c r="S48" s="83">
        <f>'2b.  Complex Form Data Entry'!M95</f>
        <v>0</v>
      </c>
      <c r="T48" s="12"/>
    </row>
    <row r="49" spans="1:20" ht="13.5" customHeight="1">
      <c r="A49" s="19"/>
      <c r="B49" s="341" t="s">
        <v>55</v>
      </c>
      <c r="C49" s="342"/>
      <c r="D49" s="45"/>
      <c r="E49" s="45"/>
      <c r="F49" s="45"/>
      <c r="G49" s="45"/>
      <c r="H49" s="200" t="str">
        <f>IF('2b.  Complex Form Data Entry'!E96="","  ",'2b.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10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11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2"/>
        <v>0</v>
      </c>
      <c r="S49" s="83">
        <f>'2b.  Complex Form Data Entry'!M96</f>
        <v>0</v>
      </c>
      <c r="T49" s="12"/>
    </row>
    <row r="50" spans="1:20" ht="13.5" customHeight="1">
      <c r="A50" s="19"/>
      <c r="B50" s="343" t="s">
        <v>56</v>
      </c>
      <c r="C50" s="344"/>
      <c r="D50" s="45"/>
      <c r="E50" s="45"/>
      <c r="F50" s="45"/>
      <c r="G50" s="45"/>
      <c r="H50" s="200" t="str">
        <f>IF('2b.  Complex Form Data Entry'!E97="","  ",'2b.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10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1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2"/>
        <v>0</v>
      </c>
      <c r="S50" s="83">
        <f>'2b.  Complex Form Data Entry'!M97</f>
        <v>0</v>
      </c>
      <c r="T50" s="12"/>
    </row>
    <row r="51" spans="1:20" ht="13.5" customHeight="1">
      <c r="A51" s="19"/>
      <c r="B51" s="341" t="s">
        <v>57</v>
      </c>
      <c r="C51" s="342"/>
      <c r="D51" s="45"/>
      <c r="E51" s="45"/>
      <c r="F51" s="45"/>
      <c r="G51" s="45"/>
      <c r="H51" s="200" t="str">
        <f>IF('2b.  Complex Form Data Entry'!E98="","  ",'2b.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10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1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2"/>
        <v>0</v>
      </c>
      <c r="S51" s="83">
        <f>'2b.  Complex Form Data Entry'!M98</f>
        <v>0</v>
      </c>
      <c r="T51" s="12"/>
    </row>
    <row r="52" spans="1:20" ht="13.5" customHeight="1">
      <c r="A52" s="19"/>
      <c r="B52" s="357" t="s">
        <v>26</v>
      </c>
      <c r="C52" s="358"/>
      <c r="D52" s="45"/>
      <c r="E52" s="45"/>
      <c r="F52" s="45"/>
      <c r="G52" s="45"/>
      <c r="H52" s="200" t="str">
        <f>IF('2b.  Complex Form Data Entry'!E99="","  ",'2b.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10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1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2"/>
        <v>0</v>
      </c>
      <c r="S52" s="83">
        <f>'2b.  Complex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>
      <c r="A55" s="354" t="str">
        <f>IF('2b.  Complex Form Data Entry'!E102="","   ",'2b.  Complex Form Data Entry'!E102)</f>
        <v xml:space="preserve">   </v>
      </c>
      <c r="B55" s="355"/>
      <c r="C55" s="356"/>
      <c r="D55" s="177" t="str">
        <f>IF(A55="   ","   ",IF(A55='2b.  Complex Form Data Entry'!$G$21,'2b.  Complex Form Data Entry'!J$21,IF(A55='2b.  Complex Form Data Entry'!$G$22,'2b.  Complex Form Data Entry'!J$22,IF(A55='2b.  Complex Form Data Entry'!$G$23,'2b.  Complex Form Data Entry'!J$23,IF(A55='2b.  Complex Form Data Entry'!$G$24,'2b.  Complex Form Data Entry'!$J$24,IF(A55='2b.  Complex Form Data Entry'!$G$25,'2b.  Complex Form Data Entry'!J$25,IF(A55='2b.  Complex Form Data Entry'!$G$26,'2b.  Complex Form Data Entry'!J$26,"   ")))))))</f>
        <v xml:space="preserve">   </v>
      </c>
      <c r="E55" s="89" t="str">
        <f>IF(A55="   ","   ",IF(A55='2b.  Complex Form Data Entry'!$G$21,'2b.  Complex Form Data Entry'!K$21,IF(A55='2b.  Complex Form Data Entry'!$G$22,'2b.  Complex Form Data Entry'!K$22,IF(A55='2b.  Complex Form Data Entry'!$G$23,'2b.  Complex Form Data Entry'!K$23,IF(A55='2b.  Complex Form Data Entry'!$G$24,'2b.  Complex Form Data Entry'!$K$24,IF(A55='2b.  Complex Form Data Entry'!G$25,'2b.  Complex Form Data Entry'!K$25,IF(A55='2b.  Complex Form Data Entry'!G$26,'2b.  Complex Form Data Entry'!K$26,"   ")))))))</f>
        <v xml:space="preserve">   </v>
      </c>
      <c r="F55" s="177" t="str">
        <f>IF(A55="   ","   ",IF(A55='2b.  Complex Form Data Entry'!$G$21,'2b.  Complex Form Data Entry'!L$21,IF(A55='2b.  Complex Form Data Entry'!$G$22,'2b.  Complex Form Data Entry'!L$22,IF(A55='2b.  Complex Form Data Entry'!$G$23,'2b.  Complex Form Data Entry'!L$23,IF(A55='2b.  Complex Form Data Entry'!$G$24,'2b.  Complex Form Data Entry'!$L$24,IF(A55='2b.  Complex Form Data Entry'!$G$25,'2b.  Complex Form Data Entry'!$L$25,IF(A55='2b.  Complex Form Data Entry'!$G$26,'2b.  Complex Form Data Entry'!$L$26,"   ")))))))</f>
        <v xml:space="preserve">   </v>
      </c>
      <c r="G55" s="79" t="str">
        <f>IF('2b.  Complex Form Data Entry'!I102="","   ",'2b.  Complex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Entry'!E104="","  ",'2b.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10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11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2"/>
        <v>0</v>
      </c>
      <c r="S56" s="83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Entry'!E105="","  ",'2b.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10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1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2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Entry'!E106="","  ",'2b.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10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1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2"/>
        <v>0</v>
      </c>
      <c r="S58" s="83">
        <f>'2b.  Complex Form Data Entry'!M106</f>
        <v>0</v>
      </c>
      <c r="T58" s="12"/>
    </row>
    <row r="59" spans="1:20" ht="13.5" customHeight="1">
      <c r="A59" s="19"/>
      <c r="B59" s="341" t="s">
        <v>55</v>
      </c>
      <c r="C59" s="342"/>
      <c r="D59" s="45"/>
      <c r="E59" s="45"/>
      <c r="F59" s="45"/>
      <c r="G59" s="45"/>
      <c r="H59" s="200" t="str">
        <f>IF('2b.  Complex Form Data Entry'!E107="","  ",'2b.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10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1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2"/>
        <v>0</v>
      </c>
      <c r="S59" s="83">
        <f>'2b.  Complex Form Data Entry'!M107</f>
        <v>0</v>
      </c>
      <c r="T59" s="12"/>
    </row>
    <row r="60" spans="1:20" ht="13.5" customHeight="1">
      <c r="A60" s="19"/>
      <c r="B60" s="343" t="s">
        <v>56</v>
      </c>
      <c r="C60" s="344"/>
      <c r="D60" s="45"/>
      <c r="E60" s="45"/>
      <c r="F60" s="45"/>
      <c r="G60" s="45"/>
      <c r="H60" s="200" t="str">
        <f>IF('2b.  Complex Form Data Entry'!E108="","  ",'2b.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10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1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2"/>
        <v>0</v>
      </c>
      <c r="S60" s="83">
        <f>'2b.  Complex Form Data Entry'!M108</f>
        <v>0</v>
      </c>
      <c r="T60" s="12"/>
    </row>
    <row r="61" spans="1:20" ht="13.5" customHeight="1">
      <c r="A61" s="19"/>
      <c r="B61" s="341" t="s">
        <v>57</v>
      </c>
      <c r="C61" s="342"/>
      <c r="D61" s="45"/>
      <c r="E61" s="45"/>
      <c r="F61" s="45"/>
      <c r="G61" s="45"/>
      <c r="H61" s="200" t="str">
        <f>IF('2b.  Complex Form Data Entry'!E109="","  ",'2b.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10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1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2"/>
        <v>0</v>
      </c>
      <c r="S61" s="83">
        <f>'2b.  Complex Form Data Entry'!M109</f>
        <v>0</v>
      </c>
      <c r="T61" s="12"/>
    </row>
    <row r="62" spans="1:20" ht="13.5" customHeight="1">
      <c r="A62" s="19"/>
      <c r="B62" s="357" t="s">
        <v>26</v>
      </c>
      <c r="C62" s="358"/>
      <c r="D62" s="45"/>
      <c r="E62" s="45"/>
      <c r="F62" s="45"/>
      <c r="G62" s="45"/>
      <c r="H62" s="200" t="str">
        <f>IF('2b.  Complex Form Data Entry'!E110="","  ",'2b.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10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1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2"/>
        <v>0</v>
      </c>
      <c r="S62" s="83">
        <f>'2b.  Complex Form Data Entry'!M110</f>
        <v>0</v>
      </c>
      <c r="T62" s="12"/>
    </row>
    <row r="63" spans="1:20" ht="13.5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>
      <c r="A65" s="354" t="str">
        <f>IF('2b.  Complex Form Data Entry'!E113="","   ",'2b.  Complex Form Data Entry'!E113)</f>
        <v xml:space="preserve">   </v>
      </c>
      <c r="B65" s="355"/>
      <c r="C65" s="356"/>
      <c r="D65" s="177" t="str">
        <f>IF(A65="   ","   ",IF(A65='2b.  Complex Form Data Entry'!$G$21,'2b.  Complex Form Data Entry'!J$21,IF(A65='2b.  Complex Form Data Entry'!$G$22,'2b.  Complex Form Data Entry'!J$22,IF(A65='2b.  Complex Form Data Entry'!$G$23,'2b.  Complex Form Data Entry'!J$23,IF(A65='2b.  Complex Form Data Entry'!$G$24,'2b.  Complex Form Data Entry'!$J$24,IF(A65='2b.  Complex Form Data Entry'!$G$25,'2b.  Complex Form Data Entry'!J$25,IF(A65='2b.  Complex Form Data Entry'!$G$26,'2b.  Complex Form Data Entry'!J$26,"   ")))))))</f>
        <v xml:space="preserve">   </v>
      </c>
      <c r="E65" s="89" t="str">
        <f>IF(A65="   ","   ",IF(A65='2b.  Complex Form Data Entry'!$G$21,'2b.  Complex Form Data Entry'!K$21,IF(A65='2b.  Complex Form Data Entry'!$G$22,'2b.  Complex Form Data Entry'!K$22,IF(A65='2b.  Complex Form Data Entry'!$G$23,'2b.  Complex Form Data Entry'!K$23,IF(A65='2b.  Complex Form Data Entry'!$G$24,'2b.  Complex Form Data Entry'!$K$24,IF(A65='2b.  Complex Form Data Entry'!G$25,'2b.  Complex Form Data Entry'!K$25,IF(A65='2b.  Complex Form Data Entry'!G$26,'2b.  Complex Form Data Entry'!K$26,"   ")))))))</f>
        <v xml:space="preserve">   </v>
      </c>
      <c r="F65" s="177" t="str">
        <f>IF(A65="   ","   ",IF(A65='2b.  Complex Form Data Entry'!$G$21,'2b.  Complex Form Data Entry'!L$21,IF(A65='2b.  Complex Form Data Entry'!$G$22,'2b.  Complex Form Data Entry'!L$22,IF(A65='2b.  Complex Form Data Entry'!$G$23,'2b.  Complex Form Data Entry'!L$23,IF(A65='2b.  Complex Form Data Entry'!$G$24,'2b.  Complex Form Data Entry'!$L$24,IF(A65='2b.  Complex Form Data Entry'!$G$25,'2b.  Complex Form Data Entry'!$L$25,IF(A65='2b.  Complex Form Data Entry'!$G$26,'2b.  Complex Form Data Entry'!$L$26,"   ")))))))</f>
        <v xml:space="preserve">   </v>
      </c>
      <c r="G65" s="79" t="str">
        <f>IF('2b.  Complex Form Data Entry'!I113="","   ",'2b.  Complex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Entry'!E115="","  ",'2b.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10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11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2"/>
        <v>0</v>
      </c>
      <c r="S66" s="83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Entry'!E116="","  ",'2b.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10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1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2"/>
        <v>0</v>
      </c>
      <c r="S67" s="83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Entry'!E117="","  ",'2b.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10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1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2"/>
        <v>0</v>
      </c>
      <c r="S68" s="83">
        <f>'2b.  Complex Form Data Entry'!M117</f>
        <v>0</v>
      </c>
      <c r="T68" s="12"/>
    </row>
    <row r="69" spans="1:20" ht="13.5" customHeight="1">
      <c r="A69" s="19"/>
      <c r="B69" s="341" t="s">
        <v>55</v>
      </c>
      <c r="C69" s="342"/>
      <c r="D69" s="45"/>
      <c r="E69" s="45"/>
      <c r="F69" s="45"/>
      <c r="G69" s="45"/>
      <c r="H69" s="200" t="str">
        <f>IF('2b.  Complex Form Data Entry'!E118="","  ",'2b.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10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1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2"/>
        <v>0</v>
      </c>
      <c r="S69" s="83">
        <f>'2b.  Complex Form Data Entry'!M118</f>
        <v>0</v>
      </c>
      <c r="T69" s="12"/>
    </row>
    <row r="70" spans="1:20" ht="13.5" customHeight="1">
      <c r="A70" s="19"/>
      <c r="B70" s="343" t="s">
        <v>56</v>
      </c>
      <c r="C70" s="344"/>
      <c r="D70" s="45"/>
      <c r="E70" s="45"/>
      <c r="F70" s="45"/>
      <c r="G70" s="45"/>
      <c r="H70" s="200" t="str">
        <f>IF('2b.  Complex Form Data Entry'!E119="","  ",'2b.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10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1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2"/>
        <v>0</v>
      </c>
      <c r="S70" s="83">
        <f>'2b.  Complex Form Data Entry'!M119</f>
        <v>0</v>
      </c>
      <c r="T70" s="12"/>
    </row>
    <row r="71" spans="1:20" ht="13.5" customHeight="1">
      <c r="A71" s="19"/>
      <c r="B71" s="341" t="s">
        <v>57</v>
      </c>
      <c r="C71" s="342"/>
      <c r="D71" s="45"/>
      <c r="E71" s="45"/>
      <c r="F71" s="45"/>
      <c r="G71" s="45"/>
      <c r="H71" s="200" t="str">
        <f>IF('2b.  Complex Form Data Entry'!E120="","  ",'2b.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10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1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2"/>
        <v>0</v>
      </c>
      <c r="S71" s="83">
        <f>'2b.  Complex Form Data Entry'!M120</f>
        <v>0</v>
      </c>
      <c r="T71" s="12"/>
    </row>
    <row r="72" spans="1:20" ht="13.5" customHeight="1">
      <c r="A72" s="19"/>
      <c r="B72" s="357" t="s">
        <v>26</v>
      </c>
      <c r="C72" s="358"/>
      <c r="D72" s="45"/>
      <c r="E72" s="45"/>
      <c r="F72" s="45"/>
      <c r="G72" s="45"/>
      <c r="H72" s="200" t="str">
        <f>IF('2b.  Complex Form Data Entry'!E121="","  ",'2b.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10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1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2"/>
        <v>0</v>
      </c>
      <c r="S72" s="83">
        <f>'2b.  Complex Form Data Entry'!M121</f>
        <v>0</v>
      </c>
      <c r="T72" s="12"/>
    </row>
    <row r="73" spans="1:20" ht="13.5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>
      <c r="A75" s="354" t="str">
        <f>IF('2b.  Complex Form Data Entry'!E124="","   ",'2b.  Complex Form Data Entry'!E124)</f>
        <v xml:space="preserve">   </v>
      </c>
      <c r="B75" s="355"/>
      <c r="C75" s="356"/>
      <c r="D75" s="177" t="str">
        <f>IF(A75="   ","   ",IF(A75='2b.  Complex Form Data Entry'!$G$21,'2b.  Complex Form Data Entry'!J$21,IF(A75='2b.  Complex Form Data Entry'!$G$22,'2b.  Complex Form Data Entry'!J$22,IF(A75='2b.  Complex Form Data Entry'!$G$23,'2b.  Complex Form Data Entry'!J$23,IF(A75='2b.  Complex Form Data Entry'!$G$24,'2b.  Complex Form Data Entry'!$J$24,IF(A75='2b.  Complex Form Data Entry'!$G$25,'2b.  Complex Form Data Entry'!J$25,IF(A75='2b.  Complex Form Data Entry'!$G$26,'2b.  Complex Form Data Entry'!J$26,"   ")))))))</f>
        <v xml:space="preserve">   </v>
      </c>
      <c r="E75" s="89" t="str">
        <f>IF(A75="   ","   ",IF(A75='2b.  Complex Form Data Entry'!$G$21,'2b.  Complex Form Data Entry'!K$21,IF(A75='2b.  Complex Form Data Entry'!$G$22,'2b.  Complex Form Data Entry'!K$22,IF(A75='2b.  Complex Form Data Entry'!$G$23,'2b.  Complex Form Data Entry'!K$23,IF(A75='2b.  Complex Form Data Entry'!$G$24,'2b.  Complex Form Data Entry'!$K$24,IF(A75='2b.  Complex Form Data Entry'!G$25,'2b.  Complex Form Data Entry'!K$25,IF(A75='2b.  Complex Form Data Entry'!G$26,'2b.  Complex Form Data Entry'!K$26,"   ")))))))</f>
        <v xml:space="preserve">   </v>
      </c>
      <c r="F75" s="177" t="str">
        <f>IF(A75="   ","   ",IF(A75='2b.  Complex Form Data Entry'!$G$21,'2b.  Complex Form Data Entry'!L$21,IF(A75='2b.  Complex Form Data Entry'!$G$22,'2b.  Complex Form Data Entry'!L$22,IF(A75='2b.  Complex Form Data Entry'!$G$23,'2b.  Complex Form Data Entry'!L$23,IF(A75='2b.  Complex Form Data Entry'!$G$24,'2b.  Complex Form Data Entry'!$L$24,IF(A75='2b.  Complex Form Data Entry'!$G$25,'2b.  Complex Form Data Entry'!$L$25,IF(A75='2b.  Complex Form Data Entry'!$G$26,'2b.  Complex Form Data Entry'!$L$26,"   ")))))))</f>
        <v xml:space="preserve">   </v>
      </c>
      <c r="G75" s="79" t="str">
        <f>IF('2b.  Complex Form Data Entry'!I124="","   ",'2b.  Complex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Entry'!E126="","  ",'2b.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10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11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2"/>
        <v>0</v>
      </c>
      <c r="S76" s="104">
        <f>'2b.  Complex Form Data Entry'!M126</f>
        <v>0</v>
      </c>
      <c r="T76" s="12"/>
    </row>
    <row r="77" spans="1:20" ht="13.5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Entry'!E127="","  ",'2b.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10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1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2"/>
        <v>0</v>
      </c>
      <c r="S77" s="104">
        <f>'2b.  Complex Form Data Entry'!M127</f>
        <v>0</v>
      </c>
      <c r="T77" s="12"/>
    </row>
    <row r="78" spans="1:20" ht="13.5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Entry'!E128="","  ",'2b.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10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1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2"/>
        <v>0</v>
      </c>
      <c r="S78" s="104">
        <f>'2b.  Complex Form Data Entry'!M128</f>
        <v>0</v>
      </c>
      <c r="T78" s="12"/>
    </row>
    <row r="79" spans="1:20" ht="13.5">
      <c r="A79" s="19"/>
      <c r="B79" s="341" t="s">
        <v>55</v>
      </c>
      <c r="C79" s="342"/>
      <c r="D79" s="45"/>
      <c r="E79" s="45"/>
      <c r="F79" s="45"/>
      <c r="G79" s="45"/>
      <c r="H79" s="200" t="str">
        <f>IF('2b.  Complex Form Data Entry'!E129="","  ",'2b.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10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1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2"/>
        <v>0</v>
      </c>
      <c r="S79" s="104">
        <f>'2b.  Complex Form Data Entry'!M129</f>
        <v>0</v>
      </c>
      <c r="T79" s="12"/>
    </row>
    <row r="80" spans="1:20" ht="13.5">
      <c r="A80" s="19"/>
      <c r="B80" s="343" t="s">
        <v>56</v>
      </c>
      <c r="C80" s="344"/>
      <c r="D80" s="45"/>
      <c r="E80" s="45"/>
      <c r="F80" s="45"/>
      <c r="G80" s="45"/>
      <c r="H80" s="200" t="str">
        <f>IF('2b.  Complex Form Data Entry'!E130="","  ",'2b.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10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1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2"/>
        <v>0</v>
      </c>
      <c r="S80" s="104">
        <f>'2b.  Complex Form Data Entry'!M130</f>
        <v>0</v>
      </c>
      <c r="T80" s="12"/>
    </row>
    <row r="81" spans="1:20" ht="13.5">
      <c r="A81" s="19"/>
      <c r="B81" s="341" t="s">
        <v>57</v>
      </c>
      <c r="C81" s="342"/>
      <c r="D81" s="45"/>
      <c r="E81" s="45"/>
      <c r="F81" s="45"/>
      <c r="G81" s="45"/>
      <c r="H81" s="200" t="str">
        <f>IF('2b.  Complex Form Data Entry'!E131="","  ",'2b.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10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1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2"/>
        <v>0</v>
      </c>
      <c r="S81" s="104">
        <f>'2b.  Complex Form Data Entry'!M131</f>
        <v>0</v>
      </c>
      <c r="T81" s="12"/>
    </row>
    <row r="82" spans="1:20" ht="13.5">
      <c r="A82" s="19"/>
      <c r="B82" s="357" t="s">
        <v>26</v>
      </c>
      <c r="C82" s="358"/>
      <c r="D82" s="45"/>
      <c r="E82" s="45"/>
      <c r="F82" s="45"/>
      <c r="G82" s="45"/>
      <c r="H82" s="200" t="str">
        <f>IF('2b.  Complex Form Data Entry'!E132="","  ",'2b.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10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1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2"/>
        <v>0</v>
      </c>
      <c r="S82" s="104">
        <f>'2b.  Complex Form Data Entry'!M132</f>
        <v>0</v>
      </c>
      <c r="T82" s="12"/>
    </row>
    <row r="83" spans="1:20" ht="13.5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>
      <c r="A85" s="354" t="str">
        <f>IF('2b.  Complex Form Data Entry'!E135="","   ",'2b.  Complex Form Data Entry'!E135)</f>
        <v xml:space="preserve">   </v>
      </c>
      <c r="B85" s="355"/>
      <c r="C85" s="356"/>
      <c r="D85" s="177" t="str">
        <f>IF(A85="   ","   ",IF(A85='2b.  Complex Form Data Entry'!$G$21,'2b.  Complex Form Data Entry'!J$21,IF(A85='2b.  Complex Form Data Entry'!$G$22,'2b.  Complex Form Data Entry'!J$22,IF(A85='2b.  Complex Form Data Entry'!$G$23,'2b.  Complex Form Data Entry'!J$23,IF(A85='2b.  Complex Form Data Entry'!$G$24,'2b.  Complex Form Data Entry'!$J$24,IF(A85='2b.  Complex Form Data Entry'!$G$25,'2b.  Complex Form Data Entry'!J$25,IF(A85='2b.  Complex Form Data Entry'!$G$26,'2b.  Complex Form Data Entry'!J$26,"   ")))))))</f>
        <v xml:space="preserve">   </v>
      </c>
      <c r="E85" s="89" t="str">
        <f>IF(A85="   ","   ",IF(A85='2b.  Complex Form Data Entry'!$G$21,'2b.  Complex Form Data Entry'!K$21,IF(A85='2b.  Complex Form Data Entry'!$G$22,'2b.  Complex Form Data Entry'!K$22,IF(A85='2b.  Complex Form Data Entry'!$G$23,'2b.  Complex Form Data Entry'!K$23,IF(A85='2b.  Complex Form Data Entry'!$G$24,'2b.  Complex Form Data Entry'!$K$24,IF(A85='2b.  Complex Form Data Entry'!G$25,'2b.  Complex Form Data Entry'!K$25,IF(A85='2b.  Complex Form Data Entry'!G$26,'2b.  Complex Form Data Entry'!K$26,"   ")))))))</f>
        <v xml:space="preserve">   </v>
      </c>
      <c r="F85" s="177" t="str">
        <f>IF(A85="   ","   ",IF(A85='2b.  Complex Form Data Entry'!$G$21,'2b.  Complex Form Data Entry'!L$21,IF(A85='2b.  Complex Form Data Entry'!$G$22,'2b.  Complex Form Data Entry'!L$22,IF(A85='2b.  Complex Form Data Entry'!$G$23,'2b.  Complex Form Data Entry'!L$23,IF(A85='2b.  Complex Form Data Entry'!$G$24,'2b.  Complex Form Data Entry'!$L$24,IF(A85='2b.  Complex Form Data Entry'!$G$25,'2b.  Complex Form Data Entry'!$L$25,IF(A85='2b.  Complex Form Data Entry'!$G$26,'2b.  Complex Form Data Entry'!$L$26,"   ")))))))</f>
        <v xml:space="preserve">   </v>
      </c>
      <c r="G85" s="79" t="str">
        <f>IF('2b.  Complex Form Data Entry'!I135="","   ",'2b.  Complex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Entry'!E137="","  ",'2b.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10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11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2"/>
        <v>0</v>
      </c>
      <c r="S86" s="104">
        <f>'2b.  Complex Form Data Entry'!M137</f>
        <v>0</v>
      </c>
      <c r="T86" s="12"/>
    </row>
    <row r="87" spans="1:20" ht="13.5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Entry'!E138="","  ",'2b.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10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1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2"/>
        <v>0</v>
      </c>
      <c r="S87" s="104">
        <f>'2b.  Complex Form Data Entry'!M138</f>
        <v>0</v>
      </c>
      <c r="T87" s="12"/>
    </row>
    <row r="88" spans="1:20" ht="13.5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Entry'!E139="","  ",'2b.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10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1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2"/>
        <v>0</v>
      </c>
      <c r="S88" s="104">
        <f>'2b.  Complex Form Data Entry'!M139</f>
        <v>0</v>
      </c>
      <c r="T88" s="12"/>
    </row>
    <row r="89" spans="1:20" ht="13.5">
      <c r="A89" s="19"/>
      <c r="B89" s="341" t="s">
        <v>55</v>
      </c>
      <c r="C89" s="342"/>
      <c r="D89" s="45"/>
      <c r="E89" s="45"/>
      <c r="F89" s="45"/>
      <c r="G89" s="45"/>
      <c r="H89" s="200" t="str">
        <f>IF('2b.  Complex Form Data Entry'!E140="","  ",'2b.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10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1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2"/>
        <v>0</v>
      </c>
      <c r="S89" s="104">
        <f>'2b.  Complex Form Data Entry'!M140</f>
        <v>0</v>
      </c>
      <c r="T89" s="12"/>
    </row>
    <row r="90" spans="1:20" ht="13.5">
      <c r="A90" s="19"/>
      <c r="B90" s="343" t="s">
        <v>56</v>
      </c>
      <c r="C90" s="344"/>
      <c r="D90" s="45"/>
      <c r="E90" s="45"/>
      <c r="F90" s="45"/>
      <c r="G90" s="45"/>
      <c r="H90" s="200" t="str">
        <f>IF('2b.  Complex Form Data Entry'!E141="","  ",'2b.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10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1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2"/>
        <v>0</v>
      </c>
      <c r="S90" s="104">
        <f>'2b.  Complex Form Data Entry'!M141</f>
        <v>0</v>
      </c>
      <c r="T90" s="12"/>
    </row>
    <row r="91" spans="1:20" ht="13.5">
      <c r="A91" s="19"/>
      <c r="B91" s="341" t="s">
        <v>57</v>
      </c>
      <c r="C91" s="342"/>
      <c r="D91" s="45"/>
      <c r="E91" s="45"/>
      <c r="F91" s="45"/>
      <c r="G91" s="45"/>
      <c r="H91" s="200" t="str">
        <f>IF('2b.  Complex Form Data Entry'!E142="","  ",'2b.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10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1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2"/>
        <v>0</v>
      </c>
      <c r="S91" s="104">
        <f>'2b.  Complex Form Data Entry'!M142</f>
        <v>0</v>
      </c>
      <c r="T91" s="12"/>
    </row>
    <row r="92" spans="1:20" ht="13.5">
      <c r="A92" s="19"/>
      <c r="B92" s="357" t="s">
        <v>26</v>
      </c>
      <c r="C92" s="358"/>
      <c r="D92" s="45"/>
      <c r="E92" s="45"/>
      <c r="F92" s="45"/>
      <c r="G92" s="45"/>
      <c r="H92" s="203" t="str">
        <f>IF('2b.  Complex Form Data Entry'!E143="","  ",'2b.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10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1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2"/>
        <v>0</v>
      </c>
      <c r="S92" s="104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19" ht="3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8.75">
      <c r="A97" s="380" t="s">
        <v>133</v>
      </c>
      <c r="B97" s="380"/>
      <c r="C97" s="380"/>
      <c r="D97" s="380"/>
      <c r="E97" s="380"/>
      <c r="F97" s="380"/>
      <c r="G97" s="380"/>
      <c r="H97" s="380"/>
      <c r="I97" s="380"/>
      <c r="J97" s="380"/>
      <c r="K97" s="380"/>
      <c r="L97" s="380"/>
      <c r="M97" s="380"/>
      <c r="N97" s="380"/>
      <c r="O97" s="380"/>
      <c r="P97" s="380"/>
      <c r="Q97" s="380"/>
      <c r="R97" s="380"/>
      <c r="S97" s="380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Bot="1" thickTop="1">
      <c r="A99" s="337" t="s">
        <v>31</v>
      </c>
      <c r="B99" s="337"/>
      <c r="C99" s="337"/>
      <c r="D99" s="337"/>
      <c r="E99" s="337"/>
      <c r="F99" s="337"/>
      <c r="G99" s="337"/>
      <c r="H99" s="337"/>
      <c r="I99" s="337"/>
      <c r="J99" s="337"/>
      <c r="K99" s="337"/>
      <c r="L99" s="337"/>
      <c r="M99" s="337"/>
      <c r="N99" s="337"/>
      <c r="O99" s="337"/>
      <c r="P99" s="337"/>
      <c r="Q99" s="337"/>
      <c r="R99" s="337"/>
      <c r="S99" s="337"/>
      <c r="T99" s="1"/>
    </row>
    <row r="100" spans="1:20" ht="3" customHeight="1" thickBot="1" thickTop="1">
      <c r="A100" s="391"/>
      <c r="B100" s="392"/>
      <c r="C100" s="392"/>
      <c r="D100" s="392"/>
      <c r="E100" s="392"/>
      <c r="F100" s="392"/>
      <c r="G100" s="392"/>
      <c r="H100" s="392"/>
      <c r="I100" s="392"/>
      <c r="J100" s="392"/>
      <c r="K100" s="392"/>
      <c r="L100" s="392"/>
      <c r="M100" s="392"/>
      <c r="N100" s="392"/>
      <c r="O100" s="392"/>
      <c r="P100" s="392"/>
      <c r="Q100" s="392"/>
      <c r="R100" s="392"/>
      <c r="S100" s="392"/>
      <c r="T100" s="1"/>
    </row>
    <row r="101" spans="1:19" ht="13.5">
      <c r="A101" s="401" t="s">
        <v>7</v>
      </c>
      <c r="B101" s="399"/>
      <c r="C101" s="399"/>
      <c r="D101" s="399"/>
      <c r="E101" s="399"/>
      <c r="F101" s="399"/>
      <c r="G101" s="399"/>
      <c r="H101" s="399"/>
      <c r="I101" s="399"/>
      <c r="J101" s="399"/>
      <c r="K101" s="399"/>
      <c r="L101" s="399"/>
      <c r="M101" s="399"/>
      <c r="N101" s="399"/>
      <c r="O101" s="399"/>
      <c r="P101" s="399"/>
      <c r="Q101" s="399"/>
      <c r="R101" s="399"/>
      <c r="S101" s="400"/>
    </row>
    <row r="102" spans="1:20" ht="13.5">
      <c r="A102" s="397" t="s">
        <v>0</v>
      </c>
      <c r="B102" s="398"/>
      <c r="C102" s="396" t="str">
        <f>IF('2b.  Complex Form Data Entry'!G11="","   ",'2b.  Complex Form Data Entry'!G11)</f>
        <v xml:space="preserve">   </v>
      </c>
      <c r="D102" s="396"/>
      <c r="E102" s="396"/>
      <c r="F102" s="396"/>
      <c r="G102" s="396"/>
      <c r="H102" s="396"/>
      <c r="I102" s="396"/>
      <c r="J102" s="396"/>
      <c r="L102" s="293" t="s">
        <v>16</v>
      </c>
      <c r="M102" s="293"/>
      <c r="O102" s="72"/>
      <c r="Q102" s="72"/>
      <c r="R102" s="319" t="str">
        <f>IF('2b.  Complex Form Data Entry'!G117="","   ",'2b.  Complex Form Data Entry'!G117)</f>
        <v xml:space="preserve">   </v>
      </c>
      <c r="S102" s="71" t="s">
        <v>17</v>
      </c>
      <c r="T102" s="11"/>
    </row>
    <row r="103" spans="1:20" ht="13.5" customHeight="1">
      <c r="A103" s="402" t="s">
        <v>152</v>
      </c>
      <c r="B103" s="393"/>
      <c r="C103" s="403" t="str">
        <f>IF('2b.  Complex Form Data Entry'!G12="","   ",'2b.  Complex Form Data Entry'!G12)</f>
        <v xml:space="preserve">   </v>
      </c>
      <c r="D103" s="403"/>
      <c r="E103" s="403"/>
      <c r="F103" s="403"/>
      <c r="G103" s="403"/>
      <c r="H103" s="403"/>
      <c r="I103" s="403"/>
      <c r="J103" s="403"/>
      <c r="L103" s="299" t="s">
        <v>27</v>
      </c>
      <c r="M103" s="299"/>
      <c r="P103" s="73"/>
      <c r="Q103" s="73"/>
      <c r="R103" s="320">
        <f>'2b.  Complex Form Data Entry'!G118</f>
        <v>0</v>
      </c>
      <c r="S103" s="54"/>
      <c r="T103" s="11"/>
    </row>
    <row r="104" spans="1:20" ht="13.5" customHeight="1">
      <c r="A104" s="394" t="s">
        <v>2</v>
      </c>
      <c r="B104" s="395"/>
      <c r="C104" s="298" t="str">
        <f>IF('2b.  Complex Form Data Entry'!G15="","   ",'2b.  Complex Form Data Entry'!G15)</f>
        <v xml:space="preserve">   </v>
      </c>
      <c r="E104" s="298"/>
      <c r="F104" s="395" t="s">
        <v>8</v>
      </c>
      <c r="G104" s="395"/>
      <c r="H104" s="329" t="str">
        <f>IF('2b.  Complex Form Data Entry'!G15=""," ",'2b.  Complex Form Data Entry'!G16)</f>
        <v xml:space="preserve"> </v>
      </c>
      <c r="I104" s="298"/>
      <c r="J104" s="298"/>
      <c r="L104" s="393" t="s">
        <v>10</v>
      </c>
      <c r="M104" s="393"/>
      <c r="N104" s="393"/>
      <c r="O104" s="393"/>
      <c r="P104" s="74"/>
      <c r="Q104" s="74"/>
      <c r="R104" s="298" t="str">
        <f>IF('2b.  Complex Form Data Entry'!G13="","   ",'2b.  Complex Form Data Entry'!G13)</f>
        <v xml:space="preserve">   </v>
      </c>
      <c r="S104" s="328"/>
      <c r="T104" s="11"/>
    </row>
    <row r="105" spans="1:20" ht="13.5" customHeight="1">
      <c r="A105" s="394" t="s">
        <v>3</v>
      </c>
      <c r="B105" s="395"/>
      <c r="C105" s="300"/>
      <c r="D105" s="298"/>
      <c r="E105" s="298"/>
      <c r="F105" s="395" t="s">
        <v>13</v>
      </c>
      <c r="G105" s="395"/>
      <c r="H105" s="298"/>
      <c r="I105" s="298"/>
      <c r="J105" s="298"/>
      <c r="L105" s="393" t="s">
        <v>9</v>
      </c>
      <c r="M105" s="393"/>
      <c r="N105" s="393"/>
      <c r="O105" s="393"/>
      <c r="P105" s="55"/>
      <c r="Q105" s="55"/>
      <c r="R105" s="298" t="str">
        <f>IF('2b.  Complex Form Data Entry'!G14="","   ",'2b.  Complex Form Data Entry'!G14)</f>
        <v xml:space="preserve">   </v>
      </c>
      <c r="S105" s="328"/>
      <c r="T105" s="11"/>
    </row>
    <row r="106" spans="1:20" ht="12.75">
      <c r="A106" s="330" t="s">
        <v>151</v>
      </c>
      <c r="B106" s="331"/>
      <c r="C106" s="387" t="str">
        <f>IF('2b.  Complex Form Data Entry'!G10=""," ",'2b.  Complex Form Data Entry'!G10)</f>
        <v xml:space="preserve"> </v>
      </c>
      <c r="D106" s="387"/>
      <c r="E106" s="387"/>
      <c r="F106" s="387"/>
      <c r="G106" s="387"/>
      <c r="H106" s="387"/>
      <c r="I106" s="387"/>
      <c r="J106" s="387"/>
      <c r="K106" s="387"/>
      <c r="L106" s="387"/>
      <c r="M106" s="387"/>
      <c r="N106" s="387"/>
      <c r="O106" s="387"/>
      <c r="P106" s="387"/>
      <c r="Q106" s="387"/>
      <c r="R106" s="387"/>
      <c r="S106" s="388"/>
      <c r="T106" s="11"/>
    </row>
    <row r="107" spans="1:20" ht="13.5" thickBot="1">
      <c r="A107" s="332"/>
      <c r="B107" s="333"/>
      <c r="C107" s="389"/>
      <c r="D107" s="389"/>
      <c r="E107" s="389"/>
      <c r="F107" s="389"/>
      <c r="G107" s="389"/>
      <c r="H107" s="389"/>
      <c r="I107" s="389"/>
      <c r="J107" s="389"/>
      <c r="K107" s="389"/>
      <c r="L107" s="389"/>
      <c r="M107" s="389"/>
      <c r="N107" s="389"/>
      <c r="O107" s="389"/>
      <c r="P107" s="389"/>
      <c r="Q107" s="389"/>
      <c r="R107" s="389"/>
      <c r="S107" s="390"/>
      <c r="T107" s="11"/>
    </row>
    <row r="108" spans="1:20" ht="18.75" customHeight="1" thickBot="1" thickTop="1">
      <c r="A108" s="381" t="s">
        <v>15</v>
      </c>
      <c r="B108" s="381"/>
      <c r="C108" s="381"/>
      <c r="D108" s="381"/>
      <c r="E108" s="381"/>
      <c r="F108" s="381"/>
      <c r="G108" s="381"/>
      <c r="H108" s="381"/>
      <c r="I108" s="381"/>
      <c r="J108" s="381"/>
      <c r="K108" s="381"/>
      <c r="L108" s="381"/>
      <c r="M108" s="381"/>
      <c r="N108" s="381"/>
      <c r="O108" s="381"/>
      <c r="P108" s="381"/>
      <c r="Q108" s="381"/>
      <c r="R108" s="381"/>
      <c r="S108" s="381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5.75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404" t="s">
        <v>18</v>
      </c>
      <c r="B112" s="405"/>
      <c r="C112" s="406"/>
      <c r="D112" s="366" t="s">
        <v>19</v>
      </c>
      <c r="E112" s="366" t="s">
        <v>5</v>
      </c>
      <c r="F112" s="359" t="s">
        <v>104</v>
      </c>
      <c r="G112" s="366" t="s">
        <v>11</v>
      </c>
      <c r="H112" s="377" t="s">
        <v>23</v>
      </c>
      <c r="I112" s="315"/>
      <c r="J112" s="190">
        <f>'2b.  Complex Form Data Entry'!G19</f>
        <v>2015</v>
      </c>
      <c r="K112" s="286">
        <f>'2b.  Complex Form Data Entry'!H155</f>
        <v>2016</v>
      </c>
      <c r="L112" s="361" t="str">
        <f>CONCATENATE(L34," Appropriation Change")</f>
        <v>2015 / 2016 Appropriation Change</v>
      </c>
      <c r="O112" s="303"/>
      <c r="P112" s="303"/>
      <c r="Q112" s="303"/>
      <c r="R112" s="370" t="s">
        <v>138</v>
      </c>
      <c r="S112" s="371"/>
      <c r="T112" s="42"/>
    </row>
    <row r="113" spans="1:20" ht="37.5" customHeight="1" thickBot="1">
      <c r="A113" s="407"/>
      <c r="B113" s="408"/>
      <c r="C113" s="409"/>
      <c r="D113" s="367"/>
      <c r="E113" s="367"/>
      <c r="F113" s="360"/>
      <c r="G113" s="367"/>
      <c r="H113" s="378"/>
      <c r="I113" s="316"/>
      <c r="J113" s="191" t="s">
        <v>24</v>
      </c>
      <c r="K113" s="287" t="str">
        <f>'2b.  Complex Form Data Entry'!H156</f>
        <v>Allocation Change</v>
      </c>
      <c r="L113" s="362"/>
      <c r="O113" s="303"/>
      <c r="P113" s="303"/>
      <c r="Q113" s="303"/>
      <c r="R113" s="372"/>
      <c r="S113" s="373"/>
      <c r="T113" s="42"/>
    </row>
    <row r="114" spans="1:20" ht="47.25" customHeight="1">
      <c r="A114" s="99" t="str">
        <f>IF('2b.  Complex Form Data Entry'!C157="","   ",'2b.  Complex Form Data Entry'!C157)</f>
        <v xml:space="preserve">   </v>
      </c>
      <c r="B114" s="78"/>
      <c r="C114" s="78"/>
      <c r="D114" s="177" t="str">
        <f>IF(A114="   ","   ",IF(A114='2b.  Complex Form Data Entry'!$G$21,'2b.  Complex Form Data Entry'!J$21,IF(A114='2b.  Complex Form Data Entry'!$G$22,'2b.  Complex Form Data Entry'!J$22,IF(A114='2b.  Complex Form Data Entry'!$G$23,'2b.  Complex Form Data Entry'!J$23,IF(A114='2b.  Complex Form Data Entry'!$G$24,'2b.  Complex Form Data Entry'!$J$24,IF(A114='2b.  Complex Form Data Entry'!$G$25,'2b.  Complex Form Data Entry'!J$25,IF(A114='2b.  Complex Form Data Entry'!$G$26,'2b.  Complex Form Data Entry'!J$26,"   ")))))))</f>
        <v xml:space="preserve">   </v>
      </c>
      <c r="E114" s="89" t="str">
        <f>IF(A114="   ","   ",IF(A114='2b.  Complex Form Data Entry'!$G$21,'2b.  Complex Form Data Entry'!K$21,IF(A114='2b.  Complex Form Data Entry'!$G$22,'2b.  Complex Form Data Entry'!K$22,IF(A114='2b.  Complex Form Data Entry'!$G$23,'2b.  Complex Form Data Entry'!K$23,IF(A114='2b.  Complex Form Data Entry'!$G$24,'2b.  Complex Form Data Entry'!$K$24,IF(A114='2b.  Complex Form Data Entry'!G$25,'2b.  Complex Form Data Entry'!K$25,IF(A114='2b.  Complex Form Data Entry'!G$26,'2b.  Complex Form Data Entry'!K$26,"   ")))))))</f>
        <v xml:space="preserve">   </v>
      </c>
      <c r="F114" s="177" t="str">
        <f>IF(A114="   ","   ",IF(A114='2b.  Complex Form Data Entry'!$G$21,'2b.  Complex Form Data Entry'!L$21,IF(A114='2b.  Complex Form Data Entry'!$G$22,'2b.  Complex Form Data Entry'!L$22,IF(A114='2b.  Complex Form Data Entry'!$G$23,'2b.  Complex Form Data Entry'!L$23,IF(A114='2b.  Complex Form Data Entry'!$G$24,'2b.  Complex Form Data Entry'!$L$24,IF(A114='2b.  Complex Form Data Entry'!G$25,'2b.  Complex Form Data Entry'!L$25,IF(A114='2b.  Complex Form Data Entry'!G$26,'2b.  Complex Form Data Entry'!L$26,"   ")))))))</f>
        <v xml:space="preserve">   </v>
      </c>
      <c r="G114" s="90" t="str">
        <f>IF('2b.  Complex Form Data Entry'!C157="","   ",'2b.  Complex Form Data Entry'!D157)</f>
        <v xml:space="preserve">   </v>
      </c>
      <c r="H114" s="197">
        <f>IF('2b.  Complex Form Data Entry'!F151="Y","The transaction was anticipated in the current budget; no supplemental appropriation is required.",IF(A114="","",IF('2b.  Complex Form Data Entry'!F152="Y","The cost of the transaction can be accommodated within existing appropriation authority; no supplemental appropriation is required",'2b.  Complex Form Data Entry'!E157)))</f>
        <v>0</v>
      </c>
      <c r="I114" s="317"/>
      <c r="J114" s="100">
        <f>'2b.  Complex Form Data Entry'!G157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467">
        <f>'2b.  Complex Form Data Entry'!J157</f>
        <v>0</v>
      </c>
      <c r="S114" s="468"/>
      <c r="T114" s="42"/>
    </row>
    <row r="115" spans="1:20" ht="13.5">
      <c r="A115" s="99" t="str">
        <f>IF('2b.  Complex Form Data Entry'!C158="","   ",'2b.  Complex Form Data Entry'!C158)</f>
        <v xml:space="preserve">   </v>
      </c>
      <c r="B115" s="75"/>
      <c r="C115" s="75"/>
      <c r="D115" s="177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89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77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90" t="str">
        <f>IF('2b.  Complex Form Data Entry'!C158="","   ",'2b.  Complex Form Data Entry'!D158)</f>
        <v xml:space="preserve">   </v>
      </c>
      <c r="H115" s="200" t="str">
        <f>IF('2b.  Complex Form Data Entry'!E158=0,"  ",'2b.  Complex Form Data Entry'!E158)</f>
        <v xml:space="preserve">  </v>
      </c>
      <c r="I115" s="317"/>
      <c r="J115" s="82">
        <f>'2b.  Complex Form Data Entry'!G158</f>
        <v>0</v>
      </c>
      <c r="K115" s="82">
        <f>'2b.  Complex Form Data Entry'!H158</f>
        <v>0</v>
      </c>
      <c r="L115" s="311">
        <f aca="true" t="shared" si="25" ref="L115:L120">J115+K115</f>
        <v>0</v>
      </c>
      <c r="O115" s="304"/>
      <c r="P115" s="304"/>
      <c r="Q115" s="304"/>
      <c r="R115" s="467">
        <f>'2b.  Complex Form Data Entry'!J158</f>
        <v>0</v>
      </c>
      <c r="S115" s="468"/>
      <c r="T115" s="42"/>
    </row>
    <row r="116" spans="1:20" ht="13.5">
      <c r="A116" s="99" t="str">
        <f>IF('2b.  Complex Form Data Entry'!C159="","   ",'2b.  Complex Form Data Entry'!C159)</f>
        <v xml:space="preserve">   </v>
      </c>
      <c r="B116" s="75"/>
      <c r="C116" s="75"/>
      <c r="D116" s="177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89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77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90" t="str">
        <f>IF('2b.  Complex Form Data Entry'!C159="","   ",'2b.  Complex Form Data Entry'!D159)</f>
        <v xml:space="preserve">   </v>
      </c>
      <c r="H116" s="200" t="str">
        <f>IF('2b.  Complex Form Data Entry'!E159=0,"  ",'2b.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t="shared" si="25"/>
        <v>0</v>
      </c>
      <c r="O116" s="304"/>
      <c r="P116" s="304"/>
      <c r="Q116" s="304"/>
      <c r="R116" s="467">
        <f>'2b.  Complex Form Data Entry'!J159</f>
        <v>0</v>
      </c>
      <c r="S116" s="468"/>
      <c r="T116" s="42"/>
    </row>
    <row r="117" spans="1:20" ht="13.5">
      <c r="A117" s="99" t="str">
        <f>IF('2b.  Complex Form Data Entry'!C160="","   ",'2b.  Complex Form Data Entry'!C160)</f>
        <v xml:space="preserve">   </v>
      </c>
      <c r="B117" s="75"/>
      <c r="C117" s="75"/>
      <c r="D117" s="177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89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77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90" t="str">
        <f>IF('2b.  Complex Form Data Entry'!C160="","   ",'2b.  Complex Form Data Entry'!D160)</f>
        <v xml:space="preserve">   </v>
      </c>
      <c r="H117" s="200" t="str">
        <f>IF('2b.  Complex Form Data Entry'!E160=0,"  ",'2b.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25"/>
        <v>0</v>
      </c>
      <c r="O117" s="304"/>
      <c r="P117" s="304"/>
      <c r="Q117" s="304"/>
      <c r="R117" s="467">
        <f>'2b.  Complex Form Data Entry'!J160</f>
        <v>0</v>
      </c>
      <c r="S117" s="468"/>
      <c r="T117" s="42"/>
    </row>
    <row r="118" spans="1:20" ht="13.5">
      <c r="A118" s="99" t="str">
        <f>IF('2b.  Complex Form Data Entry'!C161="","   ",'2b.  Complex Form Data Entry'!C161)</f>
        <v xml:space="preserve">   </v>
      </c>
      <c r="B118" s="75"/>
      <c r="C118" s="75"/>
      <c r="D118" s="177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89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77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90" t="str">
        <f>IF('2b.  Complex Form Data Entry'!C161="","   ",'2b.  Complex Form Data Entry'!D161)</f>
        <v xml:space="preserve">   </v>
      </c>
      <c r="H118" s="200" t="str">
        <f>IF('2b.  Complex Form Data Entry'!E161=0,"  ",'2b.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25"/>
        <v>0</v>
      </c>
      <c r="O118" s="304"/>
      <c r="P118" s="304"/>
      <c r="Q118" s="304"/>
      <c r="R118" s="467">
        <f>'2b.  Complex Form Data Entry'!J161</f>
        <v>0</v>
      </c>
      <c r="S118" s="468"/>
      <c r="T118" s="42"/>
    </row>
    <row r="119" spans="1:20" ht="13.5">
      <c r="A119" s="99" t="str">
        <f>IF('2b.  Complex Form Data Entry'!C162="","   ",'2b.  Complex Form Data Entry'!C162)</f>
        <v xml:space="preserve">   </v>
      </c>
      <c r="B119" s="75"/>
      <c r="C119" s="75"/>
      <c r="D119" s="177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89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77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90" t="str">
        <f>IF('2b.  Complex Form Data Entry'!C162="","   ",'2b.  Complex Form Data Entry'!D162)</f>
        <v xml:space="preserve">   </v>
      </c>
      <c r="H119" s="200" t="str">
        <f>IF('2b.  Complex Form Data Entry'!E162=0,"  ",'2b.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25"/>
        <v>0</v>
      </c>
      <c r="O119" s="304"/>
      <c r="P119" s="304"/>
      <c r="Q119" s="304"/>
      <c r="R119" s="467">
        <f>'2b.  Complex Form Data Entry'!J162</f>
        <v>0</v>
      </c>
      <c r="S119" s="468"/>
      <c r="T119" s="42"/>
    </row>
    <row r="120" spans="1:20" ht="14.25" thickBot="1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25"/>
        <v>0</v>
      </c>
      <c r="O120" s="305"/>
      <c r="P120" s="305"/>
      <c r="Q120" s="305"/>
      <c r="R120" s="469">
        <f>SUM(R114:S119)</f>
        <v>0</v>
      </c>
      <c r="S120" s="470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3.5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21" t="s">
        <v>142</v>
      </c>
      <c r="B123" s="379" t="str">
        <f>IF('2b.  Complex Form Data Entry'!G39="Y","See note 5 below.",'2b.  Complex Form Data Entry'!D43)</f>
        <v>An NPV analysis was not performed because …</v>
      </c>
      <c r="C123" s="379"/>
      <c r="D123" s="379"/>
      <c r="E123" s="379"/>
      <c r="F123" s="379"/>
      <c r="G123" s="379"/>
      <c r="H123" s="379"/>
      <c r="I123" s="379"/>
      <c r="J123" s="379"/>
      <c r="K123" s="379"/>
      <c r="L123" s="379"/>
      <c r="M123" s="379"/>
      <c r="N123" s="379"/>
      <c r="O123" s="379"/>
      <c r="P123" s="379"/>
      <c r="Q123" s="379"/>
      <c r="R123" s="379"/>
      <c r="S123" s="379"/>
      <c r="T123" s="5"/>
    </row>
    <row r="124" spans="1:20" ht="13.5">
      <c r="A124" s="68" t="s">
        <v>112</v>
      </c>
      <c r="B124" s="374" t="s">
        <v>150</v>
      </c>
      <c r="C124" s="374"/>
      <c r="D124" s="374"/>
      <c r="E124" s="374"/>
      <c r="F124" s="374"/>
      <c r="G124" s="374"/>
      <c r="H124" s="374"/>
      <c r="I124" s="374"/>
      <c r="J124" s="374"/>
      <c r="K124" s="374"/>
      <c r="L124" s="374"/>
      <c r="M124" s="374"/>
      <c r="N124" s="374"/>
      <c r="O124" s="374"/>
      <c r="P124" s="374"/>
      <c r="Q124" s="374"/>
      <c r="R124" s="374"/>
      <c r="S124" s="374"/>
      <c r="T124" s="5"/>
    </row>
    <row r="125" spans="1:20" ht="14.25" customHeight="1">
      <c r="A125" s="69" t="s">
        <v>52</v>
      </c>
      <c r="B125" s="466" t="s">
        <v>116</v>
      </c>
      <c r="C125" s="466"/>
      <c r="D125" s="466"/>
      <c r="E125" s="466"/>
      <c r="F125" s="466"/>
      <c r="G125" s="466"/>
      <c r="H125" s="466"/>
      <c r="I125" s="466"/>
      <c r="J125" s="466"/>
      <c r="K125" s="466"/>
      <c r="L125" s="466"/>
      <c r="M125" s="466"/>
      <c r="N125" s="466"/>
      <c r="O125" s="466"/>
      <c r="P125" s="466"/>
      <c r="Q125" s="466"/>
      <c r="R125" s="466"/>
      <c r="S125" s="466"/>
      <c r="T125" s="5"/>
    </row>
    <row r="126" spans="1:20" ht="16.5" customHeight="1">
      <c r="A126" s="69" t="s">
        <v>113</v>
      </c>
      <c r="B126" s="376" t="str">
        <f>IF(OR('2b.  Complex Form Data Entry'!D52="Y",'2b.  Complex Form Data Entry'!D54="Y"),CONCATENATE('2b.  Complex Form Data Entry'!E205,'2b.  Complex Form Data Entry'!E206),"This transaction does not require the use of fund balance or reallocated grant funding.")</f>
        <v>This transaction does not require the use of fund balance or reallocated grant funding.</v>
      </c>
      <c r="C126" s="376"/>
      <c r="D126" s="376"/>
      <c r="E126" s="376"/>
      <c r="F126" s="376"/>
      <c r="G126" s="376"/>
      <c r="H126" s="376"/>
      <c r="I126" s="376"/>
      <c r="J126" s="376"/>
      <c r="K126" s="376"/>
      <c r="L126" s="376"/>
      <c r="M126" s="376"/>
      <c r="N126" s="376"/>
      <c r="O126" s="376"/>
      <c r="P126" s="376"/>
      <c r="Q126" s="376"/>
      <c r="R126" s="376"/>
      <c r="S126" s="376"/>
      <c r="T126" s="5"/>
    </row>
    <row r="127" spans="1:20" ht="14.25" customHeight="1">
      <c r="A127" s="67" t="s">
        <v>114</v>
      </c>
      <c r="B127" s="365" t="str">
        <f>IF('2b.  Complex Form Data Entry'!F166="Y",'2b.  Complex Form Data Entry'!C196,CONCATENATE('2b.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365"/>
      <c r="D127" s="365"/>
      <c r="E127" s="365"/>
      <c r="F127" s="365"/>
      <c r="G127" s="365"/>
      <c r="H127" s="365"/>
      <c r="I127" s="365"/>
      <c r="J127" s="365"/>
      <c r="K127" s="365"/>
      <c r="L127" s="365"/>
      <c r="M127" s="365"/>
      <c r="N127" s="365"/>
      <c r="O127" s="365"/>
      <c r="P127" s="365"/>
      <c r="Q127" s="365"/>
      <c r="R127" s="365"/>
      <c r="S127" s="365"/>
      <c r="T127" s="5"/>
    </row>
    <row r="128" spans="1:20" ht="16.5" customHeight="1">
      <c r="A128" s="67" t="s">
        <v>118</v>
      </c>
      <c r="B128" s="364" t="s">
        <v>111</v>
      </c>
      <c r="C128" s="364"/>
      <c r="D128" s="364"/>
      <c r="E128" s="364"/>
      <c r="F128" s="364"/>
      <c r="G128" s="364"/>
      <c r="H128" s="364"/>
      <c r="I128" s="364"/>
      <c r="J128" s="364"/>
      <c r="K128" s="364"/>
      <c r="L128" s="364"/>
      <c r="M128" s="364"/>
      <c r="N128" s="364"/>
      <c r="O128" s="364"/>
      <c r="P128" s="364"/>
      <c r="Q128" s="364"/>
      <c r="R128" s="364"/>
      <c r="S128" s="364"/>
      <c r="T128" s="5"/>
    </row>
    <row r="129" spans="1:19" ht="14.25" customHeight="1">
      <c r="A129" s="67"/>
      <c r="B129" s="363" t="str">
        <f>'2b.  Complex Form Data Entry'!C174</f>
        <v>-</v>
      </c>
      <c r="C129" s="363"/>
      <c r="D129" s="363"/>
      <c r="E129" s="363"/>
      <c r="F129" s="363"/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63"/>
      <c r="R129" s="363"/>
      <c r="S129" s="363"/>
    </row>
    <row r="130" spans="1:19" ht="13.5">
      <c r="A130" s="67"/>
      <c r="B130" s="363" t="str">
        <f>'2b.  Complex Form Data Entry'!C175</f>
        <v xml:space="preserve">- </v>
      </c>
      <c r="C130" s="363"/>
      <c r="D130" s="363"/>
      <c r="E130" s="363"/>
      <c r="F130" s="363"/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63"/>
      <c r="R130" s="363"/>
      <c r="S130" s="363"/>
    </row>
    <row r="131" spans="1:19" ht="12.75" customHeight="1">
      <c r="A131" s="67"/>
      <c r="B131" s="363" t="str">
        <f>'2b.  Complex Form Data Entry'!C176</f>
        <v xml:space="preserve">- </v>
      </c>
      <c r="C131" s="363"/>
      <c r="D131" s="363"/>
      <c r="E131" s="363"/>
      <c r="F131" s="363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63"/>
      <c r="R131" s="363"/>
      <c r="S131" s="363"/>
    </row>
    <row r="132" spans="1:19" ht="15" customHeight="1">
      <c r="A132" s="67"/>
      <c r="B132" s="363" t="str">
        <f>'2b.  Complex Form Data Entry'!C177</f>
        <v xml:space="preserve">- </v>
      </c>
      <c r="C132" s="363"/>
      <c r="D132" s="363"/>
      <c r="E132" s="363"/>
      <c r="F132" s="363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63"/>
      <c r="R132" s="363"/>
      <c r="S132" s="363"/>
    </row>
    <row r="133" spans="1:20" ht="13.5">
      <c r="A133" s="67"/>
      <c r="B133" s="363" t="str">
        <f>'2b.  Complex Form Data Entry'!C178</f>
        <v xml:space="preserve">- </v>
      </c>
      <c r="C133" s="363"/>
      <c r="D133" s="363"/>
      <c r="E133" s="363"/>
      <c r="F133" s="363"/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63"/>
      <c r="R133" s="363"/>
      <c r="S133" s="363"/>
      <c r="T133" s="5"/>
    </row>
    <row r="134" spans="1:19" ht="13.5">
      <c r="A134" s="67"/>
      <c r="B134" s="363"/>
      <c r="C134" s="363"/>
      <c r="D134" s="363"/>
      <c r="E134" s="363"/>
      <c r="F134" s="363"/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63"/>
      <c r="R134" s="363"/>
      <c r="S134" s="363"/>
    </row>
    <row r="135" spans="1:19" ht="13.5">
      <c r="A135" t="str">
        <f>IF('2b.  Complex Form Data Entry'!C181=""," ","6.")</f>
        <v xml:space="preserve"> </v>
      </c>
      <c r="B135" s="363"/>
      <c r="C135" s="363"/>
      <c r="D135" s="363"/>
      <c r="E135" s="363"/>
      <c r="F135" s="363"/>
      <c r="G135" s="363"/>
      <c r="H135" s="363"/>
      <c r="I135" s="363"/>
      <c r="J135" s="363"/>
      <c r="K135" s="363"/>
      <c r="L135" s="363"/>
      <c r="M135" s="363"/>
      <c r="N135" s="363"/>
      <c r="O135" s="363"/>
      <c r="P135" s="363"/>
      <c r="Q135" s="363"/>
      <c r="R135" s="363"/>
      <c r="S135" s="363"/>
    </row>
    <row r="136" spans="1:19" ht="13.5">
      <c r="A136" s="69"/>
      <c r="B136" s="363"/>
      <c r="C136" s="363"/>
      <c r="D136" s="363"/>
      <c r="E136" s="363"/>
      <c r="F136" s="363"/>
      <c r="G136" s="363"/>
      <c r="H136" s="363"/>
      <c r="I136" s="363"/>
      <c r="J136" s="363"/>
      <c r="K136" s="363"/>
      <c r="L136" s="363"/>
      <c r="M136" s="363"/>
      <c r="N136" s="363"/>
      <c r="O136" s="363"/>
      <c r="P136" s="363"/>
      <c r="Q136" s="363"/>
      <c r="R136" s="363"/>
      <c r="S136" s="363"/>
    </row>
    <row r="137" spans="1:19" ht="13.5">
      <c r="A137" s="69"/>
      <c r="B137" s="363"/>
      <c r="C137" s="363"/>
      <c r="D137" s="363"/>
      <c r="E137" s="363"/>
      <c r="F137" s="363"/>
      <c r="G137" s="363"/>
      <c r="H137" s="363"/>
      <c r="I137" s="363"/>
      <c r="J137" s="363"/>
      <c r="K137" s="363"/>
      <c r="L137" s="363"/>
      <c r="M137" s="363"/>
      <c r="N137" s="363"/>
      <c r="O137" s="363"/>
      <c r="P137" s="363"/>
      <c r="Q137" s="363"/>
      <c r="R137" s="363"/>
      <c r="S137" s="363"/>
    </row>
    <row r="138" spans="1:6" ht="13.5">
      <c r="A138" s="69"/>
      <c r="D138" s="53"/>
      <c r="E138" s="49"/>
      <c r="F138" s="49"/>
    </row>
    <row r="139" spans="4:6" ht="12.75">
      <c r="D139" s="53"/>
      <c r="E139" s="49"/>
      <c r="F139" s="49"/>
    </row>
    <row r="140" spans="3:6" ht="12.75">
      <c r="C140" s="52"/>
      <c r="D140" s="53"/>
      <c r="E140" s="49"/>
      <c r="F140" s="49"/>
    </row>
  </sheetData>
  <mergeCells count="100"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:S1"/>
    <mergeCell ref="A3:S3"/>
    <mergeCell ref="A4:S4"/>
    <mergeCell ref="A5:B5"/>
    <mergeCell ref="C5:S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</mergeCells>
  <printOptions horizontalCentered="1"/>
  <pageMargins left="0.5" right="0.5" top="0.5" bottom="0.5" header="0.5" footer="0.25"/>
  <pageSetup fitToHeight="2" horizontalDpi="600" verticalDpi="600" orientation="landscape" scale="45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p:properties xmlns:p="http://schemas.microsoft.com/office/2006/metadata/properties" xmlns:xsi="http://www.w3.org/2001/XMLSchema-instance">
  <documentManagement>
    <_dlc_DocId xmlns="3d976822-068e-4947-83f9-f4498328d0a0">QY3UDWHTXR3Q-106-56</_dlc_DocId>
    <_dlc_DocIdUrl xmlns="3d976822-068e-4947-83f9-f4498328d0a0">
      <Url>https://kc1.sharepoint.com/teams/des/DO/_layouts/15/DocIdRedir.aspx?ID=QY3UDWHTXR3Q-106-56</Url>
      <Description>QY3UDWHTXR3Q-106-56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4C4BE7E594374F9835F58CE9F02540" ma:contentTypeVersion="3" ma:contentTypeDescription="Create a new document." ma:contentTypeScope="" ma:versionID="3514899208ea8d7f70bfb2ce1db825cc">
  <xsd:schema xmlns:xsd="http://www.w3.org/2001/XMLSchema" xmlns:xs="http://www.w3.org/2001/XMLSchema" xmlns:p="http://schemas.microsoft.com/office/2006/metadata/properties" xmlns:ns2="3d976822-068e-4947-83f9-f4498328d0a0" xmlns:ns3="7a310482-d4ba-4983-8e72-96451f9f9632" targetNamespace="http://schemas.microsoft.com/office/2006/metadata/properties" ma:root="true" ma:fieldsID="7ba9f89afb77c4f804036d2e761a3f13" ns2:_="" ns3:_="">
    <xsd:import namespace="3d976822-068e-4947-83f9-f4498328d0a0"/>
    <xsd:import namespace="7a310482-d4ba-4983-8e72-96451f9f963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976822-068e-4947-83f9-f4498328d0a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310482-d4ba-4983-8e72-96451f9f963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66F75-E298-49D7-923C-92FD04AD8C51}">
  <ds:schemaRefs>
    <ds:schemaRef ds:uri="http://purl.org/dc/terms/"/>
    <ds:schemaRef ds:uri="http://purl.org/dc/dcmitype/"/>
    <ds:schemaRef ds:uri="7a310482-d4ba-4983-8e72-96451f9f9632"/>
    <ds:schemaRef ds:uri="3d976822-068e-4947-83f9-f4498328d0a0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87965FA0-1C48-45B8-B96A-D2A2B5F12CB9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EB348302-CD91-4E9F-A5DA-7B0A6A92F5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976822-068e-4947-83f9-f4498328d0a0"/>
    <ds:schemaRef ds:uri="7a310482-d4ba-4983-8e72-96451f9f96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Aguilar, Carmaleta</cp:lastModifiedBy>
  <cp:lastPrinted>2015-03-19T18:52:03Z</cp:lastPrinted>
  <dcterms:created xsi:type="dcterms:W3CDTF">1999-06-02T23:29:55Z</dcterms:created>
  <dcterms:modified xsi:type="dcterms:W3CDTF">2015-11-04T17:29:27Z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e7a223df-0bf6-452e-bc8a-65121ad159fc</vt:lpwstr>
  </property>
  <property fmtid="{D5CDD505-2E9C-101B-9397-08002B2CF9AE}" pid="4" name="ContentTypeId">
    <vt:lpwstr>0x010100924C4BE7E594374F9835F58CE9F02540</vt:lpwstr>
  </property>
</Properties>
</file>