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95" windowHeight="6975" activeTab="0"/>
  </bookViews>
  <sheets>
    <sheet name="Detailed Fin Plan (3)" sheetId="1" r:id="rId1"/>
  </sheets>
  <externalReferences>
    <externalReference r:id="rId4"/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a" hidden="1">{"cxtransfer",#N/A,FALSE,"ReorgRevisted"}</definedName>
    <definedName name="aer" hidden="1">{"NonWhole",#N/A,FALSE,"ReorgRevisted"}</definedName>
    <definedName name="aere" hidden="1">{"Whole",#N/A,FALSE,"ReorgRevisted"}</definedName>
    <definedName name="aereeee" hidden="1">{"Dis",#N/A,FALSE,"ReorgRevisted"}</definedName>
    <definedName name="asdrfetrasdffdsadfg" hidden="1">{"cxtransfer",#N/A,FALSE,"ReorgRevisted"}</definedName>
    <definedName name="b" hidden="1">{"cxtransfer",#N/A,FALSE,"ReorgRevisted"}</definedName>
    <definedName name="cc" hidden="1">{"NonWhole",#N/A,FALSE,"ReorgRevisted"}</definedName>
    <definedName name="cdd" hidden="1">{"NonWhole",#N/A,FALSE,"ReorgRevisted"}</definedName>
    <definedName name="Current_Value" localSheetId="0">#REF!</definedName>
    <definedName name="Current_Value">#REF!</definedName>
    <definedName name="cx" hidden="1">{"Whole",#N/A,FALSE,"ReorgRevisted"}</definedName>
    <definedName name="d" hidden="1">{"Dis",#N/A,FALSE,"ReorgRevisted"}</definedName>
    <definedName name="dasffads" hidden="1">{"Dis",#N/A,FALSE,"ReorgRevisted"}</definedName>
    <definedName name="dd" hidden="1">{"NonWhole",#N/A,FALSE,"ReorgRevisted"}</definedName>
    <definedName name="dded" hidden="1">{"Dis",#N/A,FALSE,"ReorgRevisted"}</definedName>
    <definedName name="dse" hidden="1">{"cxtransfer",#N/A,FALSE,"ReorgRevisted"}</definedName>
    <definedName name="e" hidden="1">{"Whole",#N/A,FALSE,"ReorgRevisted"}</definedName>
    <definedName name="ede" hidden="1">{"NonWhole",#N/A,FALSE,"ReorgRevisted"}</definedName>
    <definedName name="EDP" localSheetId="0">#REF!</definedName>
    <definedName name="EDP">#REF!</definedName>
    <definedName name="eee" hidden="1">{"cxtransfer",#N/A,FALSE,"ReorgRevisted"}</definedName>
    <definedName name="fadsafdsfadsfdasafd" hidden="1">{"NonWhole",#N/A,FALSE,"ReorgRevisted"}</definedName>
    <definedName name="fdafdafdasfdafdas" hidden="1">{"Whole",#N/A,FALSE,"ReorgRevisted"}</definedName>
    <definedName name="HazWaste" hidden="1">{"cxtransfer",#N/A,FALSE,"ReorgRevisted"}</definedName>
    <definedName name="help" hidden="1">{"cxtransfer",#N/A,FALSE,"ReorgRevisted"}</definedName>
    <definedName name="huh" hidden="1">{"NonWhole",#N/A,FALSE,"ReorgRevisted"}</definedName>
    <definedName name="IN" localSheetId="0">#REF!</definedName>
    <definedName name="IN">#REF!</definedName>
    <definedName name="NEW" localSheetId="0">#REF!</definedName>
    <definedName name="NEW">#REF!</definedName>
    <definedName name="nn" hidden="1">{"Whole",#N/A,FALSE,"ReorgRevisted"}</definedName>
    <definedName name="ok" hidden="1">{"NonWhole",#N/A,FALSE,"ReorgRevisted"}</definedName>
    <definedName name="ook" hidden="1">{"Whole",#N/A,FALSE,"ReorgRevisted"}</definedName>
    <definedName name="Page2" localSheetId="0">#REF!</definedName>
    <definedName name="Page2">#REF!</definedName>
    <definedName name="_xlnm.Print_Area" localSheetId="0">'Detailed Fin Plan (3)'!$A$1:$G$137</definedName>
    <definedName name="PURN" localSheetId="0">#REF!</definedName>
    <definedName name="PURN">#REF!</definedName>
    <definedName name="PURO" localSheetId="0">#REF!</definedName>
    <definedName name="PURO">#REF!</definedName>
    <definedName name="q" hidden="1">{"Dis",#N/A,FALSE,"ReorgRevisted"}</definedName>
    <definedName name="qqq" hidden="1">{"NonWhole",#N/A,FALSE,"ReorgRevisted"}</definedName>
    <definedName name="sd" hidden="1">{"NonWhole",#N/A,FALSE,"ReorgRevisted"}</definedName>
    <definedName name="solver_adj" localSheetId="0" hidden="1">#REF!,'Detailed Fin Plan (3)'!$E$46,'Detailed Fin Plan (3)'!$F$47,'Detailed Fin Plan (3)'!$G$48,#REF!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'Detailed Fin Plan (3)'!$D$116:$G$116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#REF!</definedName>
    <definedName name="solver_pre" localSheetId="0" hidden="1">0.000001</definedName>
    <definedName name="solver_rel1" localSheetId="0" hidden="1">2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TableLookUp">'[3]GG'!$A$1:$F$134</definedName>
    <definedName name="TEST" hidden="1">{"Whole",#N/A,FALSE,"ReorgRevisted"}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ewreport" hidden="1">{"Whole",#N/A,FALSE,"ReorgRevisted"}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" hidden="1">{"cxtransfer",#N/A,FALSE,"ReorgRevisted"}</definedName>
    <definedName name="z" hidden="1">{"NonWhole",#N/A,FALSE,"ReorgRevisted"}</definedName>
    <definedName name="_xlnm.Print_Titles" localSheetId="0">'Detailed Fin Plan (3)'!$1:$3</definedName>
  </definedNames>
  <calcPr calcId="145621"/>
</workbook>
</file>

<file path=xl/sharedStrings.xml><?xml version="1.0" encoding="utf-8"?>
<sst xmlns="http://schemas.openxmlformats.org/spreadsheetml/2006/main" count="107" uniqueCount="107">
  <si>
    <t>ATTACHMENT D - GENERAL FUND FINANCIAL PLAN, dated November 6, 2013</t>
  </si>
  <si>
    <t>2012 Actual</t>
  </si>
  <si>
    <t>2013 Adopted</t>
  </si>
  <si>
    <t>2013 Estimated</t>
  </si>
  <si>
    <t>2014 Adopted</t>
  </si>
  <si>
    <t>2015 Projected</t>
  </si>
  <si>
    <t>2016 Projected</t>
  </si>
  <si>
    <t>BEGINNING FUND BALANCE</t>
  </si>
  <si>
    <t>REVENUES</t>
  </si>
  <si>
    <t>Property Tax</t>
  </si>
  <si>
    <t>Sales Tax</t>
  </si>
  <si>
    <t>Intergovernmental Payments</t>
  </si>
  <si>
    <t>Interest and Pool Fees</t>
  </si>
  <si>
    <t>Charges For Services</t>
  </si>
  <si>
    <t>Federal Revenue</t>
  </si>
  <si>
    <t>State Revenue</t>
  </si>
  <si>
    <t>Fines &amp; Forefeits</t>
  </si>
  <si>
    <t>Licenses &amp; Permits</t>
  </si>
  <si>
    <t>Miscellaneous Revenue</t>
  </si>
  <si>
    <t>Taxes &amp; Penalties</t>
  </si>
  <si>
    <t>Interfund Transfer</t>
  </si>
  <si>
    <t>Asset Sales</t>
  </si>
  <si>
    <t>GENERAL FUND REVENUE TOTAL</t>
  </si>
  <si>
    <t>EXPENDITURES</t>
  </si>
  <si>
    <t>Operating (includes Inmate Welfare)</t>
  </si>
  <si>
    <t>Capital</t>
  </si>
  <si>
    <t>Debt Service</t>
  </si>
  <si>
    <t>Essbase Expenditures - Subtotal</t>
  </si>
  <si>
    <t>Capital Projects Carryover</t>
  </si>
  <si>
    <t>Carryover Encumbrance</t>
  </si>
  <si>
    <t>Reappropriations</t>
  </si>
  <si>
    <t>Supplementals (Transmitted or Adopted)</t>
  </si>
  <si>
    <t>Potential Additional Costs</t>
  </si>
  <si>
    <t>Operating Underexpenditures / Revenue Overcollection</t>
  </si>
  <si>
    <t>Non-Essbase Financial Plan Adjustments - Subtotal</t>
  </si>
  <si>
    <t>Budget Adjustments (Hidden Below)</t>
  </si>
  <si>
    <t>2014 Budget Adjustments (assumes ongoing cuts)</t>
  </si>
  <si>
    <t>2015 Budget Adjustments (assumes ongoing cuts)</t>
  </si>
  <si>
    <t>2016 Budget Adjustments (assumes ongoing cuts)</t>
  </si>
  <si>
    <t>2017 Budget Adjustments (assumes ongoing cuts)</t>
  </si>
  <si>
    <t>2018 Budget Adjustments (assumes ongoing cuts)</t>
  </si>
  <si>
    <t>2019 Budget Adjustments (assumes ongoing cuts)</t>
  </si>
  <si>
    <t>2020 Budget Adjustments (assumes ongoing cuts)</t>
  </si>
  <si>
    <t>2021 Budget Adjustments (assumes ongoing cuts)</t>
  </si>
  <si>
    <t>2022 Budget Adjustments (assumes ongoing cuts)</t>
  </si>
  <si>
    <t>GF EXPENDITURE TOTAL</t>
  </si>
  <si>
    <t>Accounting Adjustment</t>
  </si>
  <si>
    <t>Transfer</t>
  </si>
  <si>
    <t>ENDING FUND BALANCE</t>
  </si>
  <si>
    <t>RESERVES AND DESIGNATIONS</t>
  </si>
  <si>
    <t>Committed for Capital Projects</t>
  </si>
  <si>
    <t>Assigned for GF Carryover Encumbrances</t>
  </si>
  <si>
    <t>Assigned for Reappropriation</t>
  </si>
  <si>
    <t>Designations</t>
  </si>
  <si>
    <t>Nonspendable Advances</t>
  </si>
  <si>
    <t>Restricted for Crime Victim Compensation Program</t>
  </si>
  <si>
    <t>Restricted for Drug Enforcement Program</t>
  </si>
  <si>
    <t>Committed for Anti-Profiteering Program</t>
  </si>
  <si>
    <t>Restricted for Dispute Resolution</t>
  </si>
  <si>
    <t>Restricted for Real Property Title Insurance</t>
  </si>
  <si>
    <t>Subfund Balances</t>
  </si>
  <si>
    <t>Assigned for Inmate Welfare Fund Balance</t>
  </si>
  <si>
    <t>Assigned for Ex-CJ Fund Balance</t>
  </si>
  <si>
    <t>Reserves</t>
  </si>
  <si>
    <t>Salary &amp; Wage</t>
  </si>
  <si>
    <t xml:space="preserve">Emergent Issues </t>
  </si>
  <si>
    <t>Regional Planning Staffing</t>
  </si>
  <si>
    <t>CIP Capital Supplemental Reserve</t>
  </si>
  <si>
    <t>Parks Partnership/Annexation Reserve</t>
  </si>
  <si>
    <t>Retirement Contribution Stabilization</t>
  </si>
  <si>
    <t>Innovation Reserve</t>
  </si>
  <si>
    <t>MIDD Buy-Back Reserve</t>
  </si>
  <si>
    <t>Eastside Rail Corridor</t>
  </si>
  <si>
    <t>Public Health Reserve (Facilities Moves)</t>
  </si>
  <si>
    <t>Public Health Reserve (MAM)</t>
  </si>
  <si>
    <t>KCSO Fleet Reserve</t>
  </si>
  <si>
    <t>Sales Tax Reserve</t>
  </si>
  <si>
    <t>Major Maintenance Program Reserve</t>
  </si>
  <si>
    <t>COLA Reserve</t>
  </si>
  <si>
    <t>Military Pay Supplemental Reserve</t>
  </si>
  <si>
    <t>OPD Reserve from Property Sale Proceeds</t>
  </si>
  <si>
    <t>Executive Contingency</t>
  </si>
  <si>
    <t xml:space="preserve">One-Stop Property Service Center </t>
  </si>
  <si>
    <t>HHS Catalyst Fund</t>
  </si>
  <si>
    <t>Community Hub Development</t>
  </si>
  <si>
    <t>Strategic Innovation Plans</t>
  </si>
  <si>
    <t>Risk &amp; Stabilization Reserves</t>
  </si>
  <si>
    <t xml:space="preserve"> </t>
  </si>
  <si>
    <t>Risk Reserve</t>
  </si>
  <si>
    <t>Dolan Reserve</t>
  </si>
  <si>
    <t>TOTAL RESERVES AND DESIGNATIONS</t>
  </si>
  <si>
    <t>ENDING UNDESIGNATED FUND BALANCE</t>
  </si>
  <si>
    <t>Fund Balance as % of Revenues</t>
  </si>
  <si>
    <t>EXCESS OVER/(UNDER) 6% MINIMUM</t>
  </si>
  <si>
    <t xml:space="preserve">EXCESS OVER/(UNDER) 6.5% </t>
  </si>
  <si>
    <t xml:space="preserve">EXCESS OVER/(UNDER) 7.0% </t>
  </si>
  <si>
    <t>Revenue Basis for target fund balance</t>
  </si>
  <si>
    <t>6% Minimum</t>
  </si>
  <si>
    <t>O/U 6%</t>
  </si>
  <si>
    <t>6.5% Minimum</t>
  </si>
  <si>
    <t>O/U 6.5%</t>
  </si>
  <si>
    <t>7.0% Minimum</t>
  </si>
  <si>
    <t>O/U 7.0%</t>
  </si>
  <si>
    <t>Rainy Day Reserve</t>
  </si>
  <si>
    <t>Revenue Outyear Growth Assumption</t>
  </si>
  <si>
    <t>Expenditure Outyear Growth Assumption</t>
  </si>
  <si>
    <t>Seattle June-June Average CPI-W (Aug 2013 OEFA)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</si>
</sst>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[Red]\(#,##0.000\)"/>
    <numFmt numFmtId="166" formatCode="_(&quot;$&quot;* #,##0_);_(&quot;$&quot;* \(#,##0\);_(&quot;$&quot;* &quot;-&quot;??_);_(@_)"/>
    <numFmt numFmtId="167" formatCode="#,##0.0000_);[Red]\(#,##0.0000\)"/>
    <numFmt numFmtId="168" formatCode="0.0%"/>
    <numFmt numFmtId="169" formatCode="#,##0.0_);[Red]\(#,##0.0\)"/>
    <numFmt numFmtId="170" formatCode="General_)"/>
    <numFmt numFmtId="171" formatCode="00000"/>
    <numFmt numFmtId="172" formatCode="&quot;$&quot;#,##0\ ;\(&quot;$&quot;#,##0\)"/>
    <numFmt numFmtId="173" formatCode="000000000"/>
    <numFmt numFmtId="174" formatCode="0000"/>
    <numFmt numFmtId="175" formatCode="[&lt;=9999999]000\-0000;[&gt;9999999]\(000\)\ 000\-0000;General"/>
    <numFmt numFmtId="176" formatCode="000000"/>
    <numFmt numFmtId="177" formatCode="000"/>
    <numFmt numFmtId="178" formatCode="#,##0.0,;\(#,##0.0,\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2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2"/>
      <name val="Arial MT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name val="Helvetica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6"/>
      <name val="Small Fonts"/>
      <family val="2"/>
    </font>
    <font>
      <u val="single"/>
      <sz val="10"/>
      <color indexed="12"/>
      <name val="Arial"/>
      <family val="2"/>
    </font>
    <font>
      <sz val="10"/>
      <name val="Helv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/>
      <top style="hair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</borders>
  <cellStyleXfs count="3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 vertical="top"/>
      <protection/>
    </xf>
    <xf numFmtId="0" fontId="10" fillId="0" borderId="0">
      <alignment/>
      <protection/>
    </xf>
    <xf numFmtId="37" fontId="10" fillId="0" borderId="0">
      <alignment/>
      <protection/>
    </xf>
    <xf numFmtId="0" fontId="14" fillId="0" borderId="0">
      <alignment/>
      <protection/>
    </xf>
    <xf numFmtId="170" fontId="15" fillId="0" borderId="0">
      <alignment/>
      <protection/>
    </xf>
    <xf numFmtId="164" fontId="15" fillId="0" borderId="0">
      <alignment/>
      <protection/>
    </xf>
    <xf numFmtId="170" fontId="16" fillId="0" borderId="0">
      <alignment horizontal="center"/>
      <protection/>
    </xf>
    <xf numFmtId="171" fontId="17" fillId="0" borderId="1">
      <alignment horizontal="center"/>
      <protection/>
    </xf>
    <xf numFmtId="0" fontId="10" fillId="0" borderId="2" applyNumberFormat="0" applyFont="0" applyAlignment="0">
      <protection/>
    </xf>
    <xf numFmtId="0" fontId="18" fillId="0" borderId="0">
      <alignment horizontal="center"/>
      <protection/>
    </xf>
    <xf numFmtId="170" fontId="19" fillId="0" borderId="0">
      <alignment horizontal="center"/>
      <protection/>
    </xf>
    <xf numFmtId="0" fontId="10" fillId="0" borderId="3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37" fontId="22" fillId="0" borderId="0" applyFill="0" applyBorder="0" applyAlignment="0" applyProtection="0"/>
    <xf numFmtId="173" fontId="17" fillId="0" borderId="1">
      <alignment horizontal="center"/>
      <protection/>
    </xf>
    <xf numFmtId="0" fontId="15" fillId="0" borderId="2" applyNumberFormat="0" applyFont="0" applyProtection="0">
      <alignment/>
    </xf>
    <xf numFmtId="0" fontId="23" fillId="0" borderId="0" applyNumberFormat="0" applyFill="0" applyBorder="0">
      <alignment/>
      <protection locked="0"/>
    </xf>
    <xf numFmtId="0" fontId="10" fillId="0" borderId="3" applyNumberFormat="0" applyFont="0" applyAlignment="0">
      <protection/>
    </xf>
    <xf numFmtId="0" fontId="10" fillId="0" borderId="0" applyNumberFormat="0" applyFont="0" applyAlignment="0">
      <protection/>
    </xf>
    <xf numFmtId="1" fontId="18" fillId="0" borderId="0">
      <alignment horizontal="center"/>
      <protection/>
    </xf>
    <xf numFmtId="37" fontId="18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10" fillId="0" borderId="0">
      <alignment/>
      <protection/>
    </xf>
    <xf numFmtId="174" fontId="17" fillId="0" borderId="1">
      <alignment horizontal="center"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Protection="0">
      <alignment/>
    </xf>
    <xf numFmtId="9" fontId="21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7" fillId="0" borderId="1">
      <alignment horizontal="center"/>
      <protection/>
    </xf>
    <xf numFmtId="0" fontId="14" fillId="0" borderId="0" applyNumberFormat="0" applyFont="0" applyFill="0" applyBorder="0" applyProtection="0">
      <alignment/>
    </xf>
    <xf numFmtId="164" fontId="15" fillId="2" borderId="4">
      <alignment/>
      <protection/>
    </xf>
    <xf numFmtId="164" fontId="15" fillId="2" borderId="5">
      <alignment/>
      <protection/>
    </xf>
    <xf numFmtId="164" fontId="15" fillId="0" borderId="6">
      <alignment/>
      <protection/>
    </xf>
    <xf numFmtId="177" fontId="17" fillId="0" borderId="1">
      <alignment horizontal="center"/>
      <protection/>
    </xf>
    <xf numFmtId="178" fontId="18" fillId="0" borderId="0">
      <alignment/>
      <protection/>
    </xf>
  </cellStyleXfs>
  <cellXfs count="96">
    <xf numFmtId="0" fontId="0" fillId="0" borderId="0" xfId="0"/>
    <xf numFmtId="0" fontId="2" fillId="0" borderId="0" xfId="0" applyFont="1" applyFill="1" applyBorder="1" applyAlignment="1">
      <alignment horizontal="left"/>
    </xf>
    <xf numFmtId="164" fontId="4" fillId="0" borderId="0" xfId="18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38" fontId="6" fillId="0" borderId="7" xfId="0" applyNumberFormat="1" applyFont="1" applyFill="1" applyBorder="1" applyAlignment="1">
      <alignment horizontal="center" wrapText="1"/>
    </xf>
    <xf numFmtId="38" fontId="6" fillId="0" borderId="0" xfId="0" applyNumberFormat="1" applyFont="1" applyFill="1" applyBorder="1" applyAlignment="1">
      <alignment horizontal="center" wrapText="1"/>
    </xf>
    <xf numFmtId="38" fontId="6" fillId="0" borderId="8" xfId="20" applyNumberFormat="1" applyFont="1" applyFill="1" applyBorder="1" applyAlignment="1">
      <alignment horizontal="left"/>
      <protection/>
    </xf>
    <xf numFmtId="38" fontId="6" fillId="0" borderId="8" xfId="18" applyNumberFormat="1" applyFont="1" applyFill="1" applyBorder="1" applyAlignment="1">
      <alignment horizontal="right"/>
    </xf>
    <xf numFmtId="38" fontId="8" fillId="0" borderId="6" xfId="20" applyNumberFormat="1" applyFont="1" applyFill="1" applyBorder="1" applyAlignment="1">
      <alignment horizontal="left"/>
      <protection/>
    </xf>
    <xf numFmtId="38" fontId="1" fillId="0" borderId="0" xfId="18" applyNumberFormat="1" applyFont="1" applyFill="1" applyBorder="1" applyAlignment="1">
      <alignment horizontal="right"/>
    </xf>
    <xf numFmtId="38" fontId="6" fillId="0" borderId="7" xfId="20" applyNumberFormat="1" applyFont="1" applyFill="1" applyBorder="1" applyAlignment="1">
      <alignment horizontal="left"/>
      <protection/>
    </xf>
    <xf numFmtId="165" fontId="1" fillId="0" borderId="7" xfId="18" applyNumberFormat="1" applyFont="1" applyFill="1" applyBorder="1" applyAlignment="1">
      <alignment horizontal="right"/>
    </xf>
    <xf numFmtId="0" fontId="9" fillId="0" borderId="9" xfId="21" applyFont="1" applyBorder="1" applyAlignment="1">
      <alignment vertical="top"/>
      <protection/>
    </xf>
    <xf numFmtId="166" fontId="0" fillId="0" borderId="0" xfId="0" applyNumberFormat="1"/>
    <xf numFmtId="166" fontId="0" fillId="0" borderId="0" xfId="0" applyNumberFormat="1" applyFill="1"/>
    <xf numFmtId="0" fontId="9" fillId="0" borderId="10" xfId="21" applyFont="1" applyBorder="1" applyAlignment="1">
      <alignment vertical="top"/>
      <protection/>
    </xf>
    <xf numFmtId="0" fontId="9" fillId="0" borderId="0" xfId="21" applyFont="1" applyBorder="1" applyAlignment="1">
      <alignment vertical="top"/>
      <protection/>
    </xf>
    <xf numFmtId="3" fontId="1" fillId="0" borderId="0" xfId="0" applyNumberFormat="1" applyFont="1" applyFill="1"/>
    <xf numFmtId="166" fontId="5" fillId="0" borderId="0" xfId="0" applyNumberFormat="1" applyFont="1" applyFill="1"/>
    <xf numFmtId="166" fontId="5" fillId="0" borderId="0" xfId="0" applyNumberFormat="1" applyFont="1" applyFill="1" applyBorder="1"/>
    <xf numFmtId="38" fontId="1" fillId="0" borderId="0" xfId="20" applyNumberFormat="1" applyFont="1" applyFill="1" applyBorder="1" applyAlignment="1">
      <alignment horizontal="left"/>
      <protection/>
    </xf>
    <xf numFmtId="38" fontId="6" fillId="2" borderId="11" xfId="20" applyNumberFormat="1" applyFont="1" applyFill="1" applyBorder="1" applyAlignment="1">
      <alignment horizontal="left"/>
      <protection/>
    </xf>
    <xf numFmtId="38" fontId="6" fillId="3" borderId="8" xfId="18" applyNumberFormat="1" applyFont="1" applyFill="1" applyBorder="1" applyAlignment="1">
      <alignment horizontal="right"/>
    </xf>
    <xf numFmtId="38" fontId="6" fillId="2" borderId="8" xfId="18" applyNumberFormat="1" applyFont="1" applyFill="1" applyBorder="1" applyAlignment="1">
      <alignment horizontal="right"/>
    </xf>
    <xf numFmtId="38" fontId="6" fillId="0" borderId="0" xfId="20" applyNumberFormat="1" applyFont="1" applyFill="1" applyBorder="1" applyAlignment="1">
      <alignment horizontal="left"/>
      <protection/>
    </xf>
    <xf numFmtId="38" fontId="6" fillId="0" borderId="0" xfId="18" applyNumberFormat="1" applyFont="1" applyFill="1" applyBorder="1" applyAlignment="1">
      <alignment horizontal="right"/>
    </xf>
    <xf numFmtId="165" fontId="6" fillId="0" borderId="0" xfId="18" applyNumberFormat="1" applyFont="1" applyFill="1" applyBorder="1" applyAlignment="1">
      <alignment horizontal="right"/>
    </xf>
    <xf numFmtId="167" fontId="6" fillId="0" borderId="0" xfId="18" applyNumberFormat="1" applyFont="1" applyFill="1" applyBorder="1" applyAlignment="1">
      <alignment horizontal="right"/>
    </xf>
    <xf numFmtId="10" fontId="1" fillId="0" borderId="7" xfId="15" applyNumberFormat="1" applyFont="1" applyFill="1" applyBorder="1" applyAlignment="1">
      <alignment horizontal="right"/>
    </xf>
    <xf numFmtId="167" fontId="1" fillId="0" borderId="0" xfId="18" applyNumberFormat="1" applyFont="1" applyFill="1" applyBorder="1" applyAlignment="1">
      <alignment horizontal="right"/>
    </xf>
    <xf numFmtId="165" fontId="1" fillId="0" borderId="0" xfId="18" applyNumberFormat="1" applyFont="1" applyFill="1" applyBorder="1" applyAlignment="1">
      <alignment horizontal="right"/>
    </xf>
    <xf numFmtId="38" fontId="1" fillId="0" borderId="0" xfId="20" applyNumberFormat="1" applyFont="1" applyFill="1" applyBorder="1" applyAlignment="1">
      <alignment horizontal="left" indent="1"/>
      <protection/>
    </xf>
    <xf numFmtId="38" fontId="1" fillId="0" borderId="0" xfId="22" applyNumberFormat="1" applyFont="1" applyFill="1" applyBorder="1">
      <alignment/>
      <protection/>
    </xf>
    <xf numFmtId="38" fontId="6" fillId="0" borderId="12" xfId="20" applyNumberFormat="1" applyFont="1" applyFill="1" applyBorder="1" applyAlignment="1">
      <alignment horizontal="left"/>
      <protection/>
    </xf>
    <xf numFmtId="38" fontId="11" fillId="0" borderId="12" xfId="22" applyNumberFormat="1" applyFont="1" applyFill="1" applyBorder="1">
      <alignment/>
      <protection/>
    </xf>
    <xf numFmtId="10" fontId="1" fillId="0" borderId="0" xfId="15" applyNumberFormat="1" applyFont="1" applyFill="1" applyBorder="1"/>
    <xf numFmtId="166" fontId="1" fillId="0" borderId="0" xfId="16" applyNumberFormat="1" applyFont="1" applyFill="1" applyBorder="1"/>
    <xf numFmtId="38" fontId="1" fillId="0" borderId="0" xfId="18" applyNumberFormat="1" applyFont="1" applyFill="1" applyBorder="1"/>
    <xf numFmtId="38" fontId="12" fillId="0" borderId="0" xfId="22" applyNumberFormat="1" applyFont="1" applyFill="1" applyBorder="1">
      <alignment/>
      <protection/>
    </xf>
    <xf numFmtId="168" fontId="1" fillId="0" borderId="0" xfId="15" applyNumberFormat="1" applyFont="1" applyFill="1" applyBorder="1"/>
    <xf numFmtId="38" fontId="6" fillId="0" borderId="12" xfId="22" applyNumberFormat="1" applyFont="1" applyFill="1" applyBorder="1">
      <alignment/>
      <protection/>
    </xf>
    <xf numFmtId="38" fontId="6" fillId="4" borderId="13" xfId="20" applyNumberFormat="1" applyFont="1" applyFill="1" applyBorder="1" applyAlignment="1">
      <alignment horizontal="left" indent="1"/>
      <protection/>
    </xf>
    <xf numFmtId="38" fontId="1" fillId="5" borderId="0" xfId="22" applyNumberFormat="1" applyFont="1" applyFill="1" applyBorder="1">
      <alignment/>
      <protection/>
    </xf>
    <xf numFmtId="168" fontId="1" fillId="0" borderId="0" xfId="15" applyNumberFormat="1" applyFont="1" applyFill="1" applyBorder="1" applyAlignment="1">
      <alignment horizontal="left" indent="1"/>
    </xf>
    <xf numFmtId="38" fontId="6" fillId="2" borderId="8" xfId="20" applyNumberFormat="1" applyFont="1" applyFill="1" applyBorder="1" applyAlignment="1">
      <alignment horizontal="left"/>
      <protection/>
    </xf>
    <xf numFmtId="38" fontId="6" fillId="2" borderId="8" xfId="0" applyNumberFormat="1" applyFont="1" applyFill="1" applyBorder="1"/>
    <xf numFmtId="38" fontId="6" fillId="0" borderId="0" xfId="0" applyNumberFormat="1" applyFont="1" applyFill="1" applyBorder="1"/>
    <xf numFmtId="169" fontId="1" fillId="0" borderId="0" xfId="20" applyNumberFormat="1" applyFont="1" applyFill="1" applyBorder="1" applyAlignment="1">
      <alignment horizontal="left" indent="1"/>
      <protection/>
    </xf>
    <xf numFmtId="10" fontId="6" fillId="0" borderId="0" xfId="15" applyNumberFormat="1" applyFont="1" applyFill="1" applyBorder="1"/>
    <xf numFmtId="38" fontId="1" fillId="0" borderId="0" xfId="0" applyNumberFormat="1" applyFont="1" applyFill="1" applyBorder="1"/>
    <xf numFmtId="38" fontId="1" fillId="0" borderId="7" xfId="20" applyNumberFormat="1" applyFont="1" applyFill="1" applyBorder="1" applyAlignment="1">
      <alignment horizontal="left"/>
      <protection/>
    </xf>
    <xf numFmtId="38" fontId="1" fillId="0" borderId="7" xfId="0" applyNumberFormat="1" applyFont="1" applyFill="1" applyBorder="1"/>
    <xf numFmtId="38" fontId="6" fillId="0" borderId="6" xfId="20" applyNumberFormat="1" applyFont="1" applyFill="1" applyBorder="1" applyAlignment="1">
      <alignment horizontal="left"/>
      <protection/>
    </xf>
    <xf numFmtId="166" fontId="5" fillId="0" borderId="0" xfId="0" applyNumberFormat="1" applyFont="1"/>
    <xf numFmtId="0" fontId="1" fillId="0" borderId="0" xfId="0" applyFont="1" applyFill="1" applyBorder="1"/>
    <xf numFmtId="0" fontId="1" fillId="0" borderId="7" xfId="0" applyFont="1" applyFill="1" applyBorder="1"/>
    <xf numFmtId="38" fontId="12" fillId="0" borderId="0" xfId="0" applyNumberFormat="1" applyFont="1" applyFill="1" applyBorder="1"/>
    <xf numFmtId="38" fontId="6" fillId="0" borderId="0" xfId="20" applyNumberFormat="1" applyFont="1" applyFill="1" applyBorder="1" applyAlignment="1">
      <alignment horizontal="center"/>
      <protection/>
    </xf>
    <xf numFmtId="38" fontId="12" fillId="0" borderId="0" xfId="20" applyNumberFormat="1" applyFont="1" applyFill="1" applyBorder="1" applyAlignment="1">
      <alignment horizontal="right"/>
      <protection/>
    </xf>
    <xf numFmtId="38" fontId="6" fillId="0" borderId="0" xfId="20" applyNumberFormat="1" applyFont="1" applyFill="1" applyAlignment="1">
      <alignment horizontal="center"/>
      <protection/>
    </xf>
    <xf numFmtId="38" fontId="1" fillId="0" borderId="0" xfId="20" applyNumberFormat="1" applyFont="1" applyFill="1" applyBorder="1" applyAlignment="1">
      <alignment horizontal="right"/>
      <protection/>
    </xf>
    <xf numFmtId="38" fontId="1" fillId="0" borderId="0" xfId="20" applyNumberFormat="1" applyFont="1" applyFill="1" applyAlignment="1">
      <alignment horizontal="left" indent="1"/>
      <protection/>
    </xf>
    <xf numFmtId="38" fontId="1" fillId="0" borderId="0" xfId="20" applyNumberFormat="1" applyFont="1" applyFill="1">
      <alignment/>
      <protection/>
    </xf>
    <xf numFmtId="38" fontId="1" fillId="6" borderId="0" xfId="20" applyNumberFormat="1" applyFont="1" applyFill="1" applyBorder="1" applyAlignment="1">
      <alignment horizontal="right"/>
      <protection/>
    </xf>
    <xf numFmtId="38" fontId="6" fillId="0" borderId="8" xfId="0" applyNumberFormat="1" applyFont="1" applyFill="1" applyBorder="1"/>
    <xf numFmtId="168" fontId="6" fillId="0" borderId="0" xfId="0" applyNumberFormat="1" applyFont="1" applyFill="1" applyBorder="1"/>
    <xf numFmtId="0" fontId="6" fillId="0" borderId="0" xfId="0" applyFont="1" applyFill="1" applyBorder="1"/>
    <xf numFmtId="38" fontId="6" fillId="0" borderId="14" xfId="20" applyNumberFormat="1" applyFont="1" applyFill="1" applyBorder="1" applyAlignment="1">
      <alignment horizontal="left"/>
      <protection/>
    </xf>
    <xf numFmtId="38" fontId="6" fillId="0" borderId="14" xfId="18" applyNumberFormat="1" applyFont="1" applyFill="1" applyBorder="1" applyAlignment="1">
      <alignment horizontal="right"/>
    </xf>
    <xf numFmtId="9" fontId="1" fillId="0" borderId="0" xfId="0" applyNumberFormat="1" applyFont="1" applyFill="1"/>
    <xf numFmtId="164" fontId="1" fillId="0" borderId="0" xfId="18" applyNumberFormat="1" applyFont="1" applyFill="1" applyBorder="1"/>
    <xf numFmtId="0" fontId="13" fillId="0" borderId="0" xfId="0" applyFont="1"/>
    <xf numFmtId="166" fontId="13" fillId="0" borderId="0" xfId="16" applyNumberFormat="1" applyFont="1"/>
    <xf numFmtId="166" fontId="13" fillId="0" borderId="0" xfId="16" applyNumberFormat="1" applyFont="1" applyFill="1"/>
    <xf numFmtId="166" fontId="13" fillId="0" borderId="0" xfId="16" applyNumberFormat="1" applyFont="1" applyBorder="1"/>
    <xf numFmtId="38" fontId="5" fillId="0" borderId="0" xfId="0" applyNumberFormat="1" applyFont="1"/>
    <xf numFmtId="38" fontId="6" fillId="4" borderId="15" xfId="20" applyNumberFormat="1" applyFont="1" applyFill="1" applyBorder="1" applyAlignment="1">
      <alignment horizontal="left"/>
      <protection/>
    </xf>
    <xf numFmtId="38" fontId="1" fillId="4" borderId="16" xfId="18" applyNumberFormat="1" applyFont="1" applyFill="1" applyBorder="1" applyAlignment="1">
      <alignment horizontal="right"/>
    </xf>
    <xf numFmtId="165" fontId="1" fillId="4" borderId="16" xfId="18" applyNumberFormat="1" applyFont="1" applyFill="1" applyBorder="1" applyAlignment="1">
      <alignment horizontal="right"/>
    </xf>
    <xf numFmtId="10" fontId="5" fillId="4" borderId="15" xfId="0" applyNumberFormat="1" applyFont="1" applyFill="1" applyBorder="1"/>
    <xf numFmtId="10" fontId="5" fillId="4" borderId="16" xfId="0" applyNumberFormat="1" applyFont="1" applyFill="1" applyBorder="1"/>
    <xf numFmtId="38" fontId="6" fillId="4" borderId="3" xfId="20" applyNumberFormat="1" applyFont="1" applyFill="1" applyBorder="1" applyAlignment="1">
      <alignment horizontal="left"/>
      <protection/>
    </xf>
    <xf numFmtId="38" fontId="6" fillId="4" borderId="0" xfId="0" applyNumberFormat="1" applyFont="1" applyFill="1" applyBorder="1"/>
    <xf numFmtId="38" fontId="6" fillId="4" borderId="3" xfId="0" applyNumberFormat="1" applyFont="1" applyFill="1" applyBorder="1"/>
    <xf numFmtId="38" fontId="6" fillId="4" borderId="17" xfId="20" applyNumberFormat="1" applyFont="1" applyFill="1" applyBorder="1" applyAlignment="1">
      <alignment horizontal="left"/>
      <protection/>
    </xf>
    <xf numFmtId="38" fontId="1" fillId="4" borderId="14" xfId="18" applyNumberFormat="1" applyFont="1" applyFill="1" applyBorder="1" applyAlignment="1">
      <alignment horizontal="right"/>
    </xf>
    <xf numFmtId="165" fontId="1" fillId="4" borderId="14" xfId="18" applyNumberFormat="1" applyFont="1" applyFill="1" applyBorder="1" applyAlignment="1">
      <alignment horizontal="right"/>
    </xf>
    <xf numFmtId="10" fontId="5" fillId="4" borderId="17" xfId="0" applyNumberFormat="1" applyFont="1" applyFill="1" applyBorder="1"/>
    <xf numFmtId="10" fontId="5" fillId="4" borderId="14" xfId="0" applyNumberFormat="1" applyFont="1" applyFill="1" applyBorder="1"/>
    <xf numFmtId="44" fontId="5" fillId="0" borderId="0" xfId="0" applyNumberFormat="1" applyFont="1"/>
    <xf numFmtId="164" fontId="5" fillId="0" borderId="0" xfId="0" applyNumberFormat="1" applyFont="1" applyFill="1"/>
    <xf numFmtId="164" fontId="5" fillId="0" borderId="0" xfId="18" applyNumberFormat="1" applyFont="1"/>
  </cellXfs>
  <cellStyles count="3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etail" xfId="20"/>
    <cellStyle name="Normal 5" xfId="21"/>
    <cellStyle name="Normal_Sheet1" xfId="22"/>
    <cellStyle name="1)" xfId="23"/>
    <cellStyle name="2)" xfId="24"/>
    <cellStyle name="8pt bold" xfId="25"/>
    <cellStyle name="8pt bold comma" xfId="26"/>
    <cellStyle name="8pt bold red" xfId="27"/>
    <cellStyle name="Account" xfId="28"/>
    <cellStyle name="annual right" xfId="29"/>
    <cellStyle name="arial 9" xfId="30"/>
    <cellStyle name="BLACK ITAL" xfId="31"/>
    <cellStyle name="border" xfId="32"/>
    <cellStyle name="Comma 13 2" xfId="33"/>
    <cellStyle name="Comma 14 2" xfId="34"/>
    <cellStyle name="Comma 15 2" xfId="35"/>
    <cellStyle name="Comma 16 2" xfId="36"/>
    <cellStyle name="Comma 17 2" xfId="37"/>
    <cellStyle name="Comma 18 2" xfId="38"/>
    <cellStyle name="Comma 19 2" xfId="39"/>
    <cellStyle name="Comma 2" xfId="40"/>
    <cellStyle name="Comma 20 2" xfId="41"/>
    <cellStyle name="Comma 21 2" xfId="42"/>
    <cellStyle name="Comma 22 2" xfId="43"/>
    <cellStyle name="Comma 23 2" xfId="44"/>
    <cellStyle name="Comma 24 2" xfId="45"/>
    <cellStyle name="Comma 25 2" xfId="46"/>
    <cellStyle name="Comma 26 2" xfId="47"/>
    <cellStyle name="Comma 27 2" xfId="48"/>
    <cellStyle name="Comma 28 2" xfId="49"/>
    <cellStyle name="Comma 29 2" xfId="50"/>
    <cellStyle name="Comma 3" xfId="51"/>
    <cellStyle name="Comma 30 2" xfId="52"/>
    <cellStyle name="Comma 31 2" xfId="53"/>
    <cellStyle name="Comma 32 2" xfId="54"/>
    <cellStyle name="Comma 33 2" xfId="55"/>
    <cellStyle name="Comma 34 2" xfId="56"/>
    <cellStyle name="Comma 35 2" xfId="57"/>
    <cellStyle name="Comma 36 2" xfId="58"/>
    <cellStyle name="Comma 37 2" xfId="59"/>
    <cellStyle name="Comma 38 2" xfId="60"/>
    <cellStyle name="Comma 39 2" xfId="61"/>
    <cellStyle name="Comma 4" xfId="62"/>
    <cellStyle name="Comma 4 2" xfId="63"/>
    <cellStyle name="Comma 40 2" xfId="64"/>
    <cellStyle name="Comma 41 2" xfId="65"/>
    <cellStyle name="Comma 42 2" xfId="66"/>
    <cellStyle name="Comma 43 2" xfId="67"/>
    <cellStyle name="Comma 44 2" xfId="68"/>
    <cellStyle name="Comma 5" xfId="69"/>
    <cellStyle name="Comma 5 2" xfId="70"/>
    <cellStyle name="Comma 50 2" xfId="71"/>
    <cellStyle name="Comma 51 2" xfId="72"/>
    <cellStyle name="Comma 52 2" xfId="73"/>
    <cellStyle name="Comma 53 2" xfId="74"/>
    <cellStyle name="Comma 54 2" xfId="75"/>
    <cellStyle name="Comma 7 2" xfId="76"/>
    <cellStyle name="Comma 75" xfId="77"/>
    <cellStyle name="Comma 76" xfId="78"/>
    <cellStyle name="Comma0" xfId="79"/>
    <cellStyle name="Currency 2" xfId="80"/>
    <cellStyle name="Currency 235" xfId="81"/>
    <cellStyle name="Currency 236" xfId="82"/>
    <cellStyle name="Currency 3" xfId="83"/>
    <cellStyle name="Currency 4" xfId="84"/>
    <cellStyle name="Currency 5" xfId="85"/>
    <cellStyle name="Currency0" xfId="86"/>
    <cellStyle name="Date" xfId="87"/>
    <cellStyle name="Fixed" xfId="88"/>
    <cellStyle name="Footnote" xfId="89"/>
    <cellStyle name="Fund" xfId="90"/>
    <cellStyle name="grant right" xfId="91"/>
    <cellStyle name="Hyperlink 2" xfId="92"/>
    <cellStyle name="lifetime left" xfId="93"/>
    <cellStyle name="No Borders" xfId="94"/>
    <cellStyle name="NORM ARIEL 9 #" xfId="95"/>
    <cellStyle name="Norm-9 Ariel" xfId="96"/>
    <cellStyle name="Normal 10 2" xfId="97"/>
    <cellStyle name="Normal 2" xfId="98"/>
    <cellStyle name="Normal 211 2" xfId="99"/>
    <cellStyle name="Normal 212 2" xfId="100"/>
    <cellStyle name="Normal 213 2" xfId="101"/>
    <cellStyle name="Normal 214 2" xfId="102"/>
    <cellStyle name="Normal 215 2" xfId="103"/>
    <cellStyle name="Normal 216 2" xfId="104"/>
    <cellStyle name="Normal 217 2" xfId="105"/>
    <cellStyle name="Normal 218 2" xfId="106"/>
    <cellStyle name="Normal 219 2" xfId="107"/>
    <cellStyle name="Normal 220 2" xfId="108"/>
    <cellStyle name="Normal 221 2" xfId="109"/>
    <cellStyle name="Normal 222 2" xfId="110"/>
    <cellStyle name="Normal 223 2" xfId="111"/>
    <cellStyle name="Normal 224 2" xfId="112"/>
    <cellStyle name="Normal 225 2" xfId="113"/>
    <cellStyle name="Normal 226 2" xfId="114"/>
    <cellStyle name="Normal 227 2" xfId="115"/>
    <cellStyle name="Normal 228 2" xfId="116"/>
    <cellStyle name="Normal 229 2" xfId="117"/>
    <cellStyle name="Normal 230 2" xfId="118"/>
    <cellStyle name="Normal 231 2" xfId="119"/>
    <cellStyle name="Normal 232 2" xfId="120"/>
    <cellStyle name="Normal 233 2" xfId="121"/>
    <cellStyle name="Normal 234 2" xfId="122"/>
    <cellStyle name="Normal 235 2" xfId="123"/>
    <cellStyle name="Normal 236 2" xfId="124"/>
    <cellStyle name="Normal 237 2" xfId="125"/>
    <cellStyle name="Normal 238 2" xfId="126"/>
    <cellStyle name="Normal 239 2" xfId="127"/>
    <cellStyle name="Normal 240 2" xfId="128"/>
    <cellStyle name="Normal 3" xfId="129"/>
    <cellStyle name="Normal 3 10" xfId="130"/>
    <cellStyle name="Normal 3 100" xfId="131"/>
    <cellStyle name="Normal 3 101" xfId="132"/>
    <cellStyle name="Normal 3 102" xfId="133"/>
    <cellStyle name="Normal 3 103" xfId="134"/>
    <cellStyle name="Normal 3 104" xfId="135"/>
    <cellStyle name="Normal 3 105" xfId="136"/>
    <cellStyle name="Normal 3 106" xfId="137"/>
    <cellStyle name="Normal 3 107" xfId="138"/>
    <cellStyle name="Normal 3 108" xfId="139"/>
    <cellStyle name="Normal 3 109" xfId="140"/>
    <cellStyle name="Normal 3 11" xfId="141"/>
    <cellStyle name="Normal 3 110" xfId="142"/>
    <cellStyle name="Normal 3 111" xfId="143"/>
    <cellStyle name="Normal 3 112" xfId="144"/>
    <cellStyle name="Normal 3 113" xfId="145"/>
    <cellStyle name="Normal 3 114" xfId="146"/>
    <cellStyle name="Normal 3 115" xfId="147"/>
    <cellStyle name="Normal 3 116" xfId="148"/>
    <cellStyle name="Normal 3 117" xfId="149"/>
    <cellStyle name="Normal 3 118" xfId="150"/>
    <cellStyle name="Normal 3 119" xfId="151"/>
    <cellStyle name="Normal 3 12" xfId="152"/>
    <cellStyle name="Normal 3 120" xfId="153"/>
    <cellStyle name="Normal 3 121" xfId="154"/>
    <cellStyle name="Normal 3 122" xfId="155"/>
    <cellStyle name="Normal 3 123" xfId="156"/>
    <cellStyle name="Normal 3 124" xfId="157"/>
    <cellStyle name="Normal 3 125" xfId="158"/>
    <cellStyle name="Normal 3 126" xfId="159"/>
    <cellStyle name="Normal 3 127" xfId="160"/>
    <cellStyle name="Normal 3 128" xfId="161"/>
    <cellStyle name="Normal 3 129" xfId="162"/>
    <cellStyle name="Normal 3 13" xfId="163"/>
    <cellStyle name="Normal 3 130" xfId="164"/>
    <cellStyle name="Normal 3 131" xfId="165"/>
    <cellStyle name="Normal 3 132" xfId="166"/>
    <cellStyle name="Normal 3 133" xfId="167"/>
    <cellStyle name="Normal 3 134" xfId="168"/>
    <cellStyle name="Normal 3 135" xfId="169"/>
    <cellStyle name="Normal 3 136" xfId="170"/>
    <cellStyle name="Normal 3 137" xfId="171"/>
    <cellStyle name="Normal 3 138" xfId="172"/>
    <cellStyle name="Normal 3 139" xfId="173"/>
    <cellStyle name="Normal 3 14" xfId="174"/>
    <cellStyle name="Normal 3 140" xfId="175"/>
    <cellStyle name="Normal 3 141" xfId="176"/>
    <cellStyle name="Normal 3 142" xfId="177"/>
    <cellStyle name="Normal 3 143" xfId="178"/>
    <cellStyle name="Normal 3 144" xfId="179"/>
    <cellStyle name="Normal 3 145" xfId="180"/>
    <cellStyle name="Normal 3 146" xfId="181"/>
    <cellStyle name="Normal 3 147" xfId="182"/>
    <cellStyle name="Normal 3 148" xfId="183"/>
    <cellStyle name="Normal 3 149" xfId="184"/>
    <cellStyle name="Normal 3 15" xfId="185"/>
    <cellStyle name="Normal 3 150" xfId="186"/>
    <cellStyle name="Normal 3 151" xfId="187"/>
    <cellStyle name="Normal 3 152" xfId="188"/>
    <cellStyle name="Normal 3 153" xfId="189"/>
    <cellStyle name="Normal 3 154" xfId="190"/>
    <cellStyle name="Normal 3 155" xfId="191"/>
    <cellStyle name="Normal 3 156" xfId="192"/>
    <cellStyle name="Normal 3 157" xfId="193"/>
    <cellStyle name="Normal 3 158" xfId="194"/>
    <cellStyle name="Normal 3 159" xfId="195"/>
    <cellStyle name="Normal 3 16" xfId="196"/>
    <cellStyle name="Normal 3 160" xfId="197"/>
    <cellStyle name="Normal 3 161" xfId="198"/>
    <cellStyle name="Normal 3 162" xfId="199"/>
    <cellStyle name="Normal 3 163" xfId="200"/>
    <cellStyle name="Normal 3 164" xfId="201"/>
    <cellStyle name="Normal 3 165" xfId="202"/>
    <cellStyle name="Normal 3 166" xfId="203"/>
    <cellStyle name="Normal 3 167" xfId="204"/>
    <cellStyle name="Normal 3 168" xfId="205"/>
    <cellStyle name="Normal 3 169" xfId="206"/>
    <cellStyle name="Normal 3 17" xfId="207"/>
    <cellStyle name="Normal 3 170" xfId="208"/>
    <cellStyle name="Normal 3 171" xfId="209"/>
    <cellStyle name="Normal 3 172" xfId="210"/>
    <cellStyle name="Normal 3 173" xfId="211"/>
    <cellStyle name="Normal 3 174" xfId="212"/>
    <cellStyle name="Normal 3 175" xfId="213"/>
    <cellStyle name="Normal 3 176" xfId="214"/>
    <cellStyle name="Normal 3 177" xfId="215"/>
    <cellStyle name="Normal 3 178" xfId="216"/>
    <cellStyle name="Normal 3 179" xfId="217"/>
    <cellStyle name="Normal 3 18" xfId="218"/>
    <cellStyle name="Normal 3 180" xfId="219"/>
    <cellStyle name="Normal 3 181" xfId="220"/>
    <cellStyle name="Normal 3 182" xfId="221"/>
    <cellStyle name="Normal 3 183" xfId="222"/>
    <cellStyle name="Normal 3 184" xfId="223"/>
    <cellStyle name="Normal 3 185" xfId="224"/>
    <cellStyle name="Normal 3 186" xfId="225"/>
    <cellStyle name="Normal 3 187" xfId="226"/>
    <cellStyle name="Normal 3 188" xfId="227"/>
    <cellStyle name="Normal 3 189" xfId="228"/>
    <cellStyle name="Normal 3 19" xfId="229"/>
    <cellStyle name="Normal 3 190" xfId="230"/>
    <cellStyle name="Normal 3 191" xfId="231"/>
    <cellStyle name="Normal 3 192" xfId="232"/>
    <cellStyle name="Normal 3 193" xfId="233"/>
    <cellStyle name="Normal 3 194" xfId="234"/>
    <cellStyle name="Normal 3 195" xfId="235"/>
    <cellStyle name="Normal 3 196" xfId="236"/>
    <cellStyle name="Normal 3 197" xfId="237"/>
    <cellStyle name="Normal 3 198" xfId="238"/>
    <cellStyle name="Normal 3 199" xfId="239"/>
    <cellStyle name="Normal 3 2" xfId="240"/>
    <cellStyle name="Normal 3 20" xfId="241"/>
    <cellStyle name="Normal 3 200" xfId="242"/>
    <cellStyle name="Normal 3 201" xfId="243"/>
    <cellStyle name="Normal 3 202" xfId="244"/>
    <cellStyle name="Normal 3 203" xfId="245"/>
    <cellStyle name="Normal 3 204" xfId="246"/>
    <cellStyle name="Normal 3 205" xfId="247"/>
    <cellStyle name="Normal 3 206" xfId="248"/>
    <cellStyle name="Normal 3 207" xfId="249"/>
    <cellStyle name="Normal 3 208" xfId="250"/>
    <cellStyle name="Normal 3 209" xfId="251"/>
    <cellStyle name="Normal 3 21" xfId="252"/>
    <cellStyle name="Normal 3 210" xfId="253"/>
    <cellStyle name="Normal 3 211" xfId="254"/>
    <cellStyle name="Normal 3 212" xfId="255"/>
    <cellStyle name="Normal 3 213" xfId="256"/>
    <cellStyle name="Normal 3 214" xfId="257"/>
    <cellStyle name="Normal 3 215" xfId="258"/>
    <cellStyle name="Normal 3 216" xfId="259"/>
    <cellStyle name="Normal 3 217" xfId="260"/>
    <cellStyle name="Normal 3 218" xfId="261"/>
    <cellStyle name="Normal 3 219" xfId="262"/>
    <cellStyle name="Normal 3 22" xfId="263"/>
    <cellStyle name="Normal 3 220" xfId="264"/>
    <cellStyle name="Normal 3 221" xfId="265"/>
    <cellStyle name="Normal 3 222" xfId="266"/>
    <cellStyle name="Normal 3 223" xfId="267"/>
    <cellStyle name="Normal 3 224" xfId="268"/>
    <cellStyle name="Normal 3 225" xfId="269"/>
    <cellStyle name="Normal 3 226" xfId="270"/>
    <cellStyle name="Normal 3 227" xfId="271"/>
    <cellStyle name="Normal 3 228" xfId="272"/>
    <cellStyle name="Normal 3 229" xfId="273"/>
    <cellStyle name="Normal 3 23" xfId="274"/>
    <cellStyle name="Normal 3 230" xfId="275"/>
    <cellStyle name="Normal 3 231" xfId="276"/>
    <cellStyle name="Normal 3 232" xfId="277"/>
    <cellStyle name="Normal 3 233" xfId="278"/>
    <cellStyle name="Normal 3 234" xfId="279"/>
    <cellStyle name="Normal 3 24" xfId="280"/>
    <cellStyle name="Normal 3 25" xfId="281"/>
    <cellStyle name="Normal 3 26" xfId="282"/>
    <cellStyle name="Normal 3 27" xfId="283"/>
    <cellStyle name="Normal 3 28" xfId="284"/>
    <cellStyle name="Normal 3 29" xfId="285"/>
    <cellStyle name="Normal 3 3" xfId="286"/>
    <cellStyle name="Normal 3 30" xfId="287"/>
    <cellStyle name="Normal 3 31" xfId="288"/>
    <cellStyle name="Normal 3 32" xfId="289"/>
    <cellStyle name="Normal 3 33" xfId="290"/>
    <cellStyle name="Normal 3 34" xfId="291"/>
    <cellStyle name="Normal 3 35" xfId="292"/>
    <cellStyle name="Normal 3 36" xfId="293"/>
    <cellStyle name="Normal 3 37" xfId="294"/>
    <cellStyle name="Normal 3 38" xfId="295"/>
    <cellStyle name="Normal 3 39" xfId="296"/>
    <cellStyle name="Normal 3 4" xfId="297"/>
    <cellStyle name="Normal 3 40" xfId="298"/>
    <cellStyle name="Normal 3 41" xfId="299"/>
    <cellStyle name="Normal 3 42" xfId="300"/>
    <cellStyle name="Normal 3 43" xfId="301"/>
    <cellStyle name="Normal 3 44" xfId="302"/>
    <cellStyle name="Normal 3 45" xfId="303"/>
    <cellStyle name="Normal 3 46" xfId="304"/>
    <cellStyle name="Normal 3 47" xfId="305"/>
    <cellStyle name="Normal 3 48" xfId="306"/>
    <cellStyle name="Normal 3 49" xfId="307"/>
    <cellStyle name="Normal 3 5" xfId="308"/>
    <cellStyle name="Normal 3 50" xfId="309"/>
    <cellStyle name="Normal 3 51" xfId="310"/>
    <cellStyle name="Normal 3 52" xfId="311"/>
    <cellStyle name="Normal 3 53" xfId="312"/>
    <cellStyle name="Normal 3 54" xfId="313"/>
    <cellStyle name="Normal 3 55" xfId="314"/>
    <cellStyle name="Normal 3 56" xfId="315"/>
    <cellStyle name="Normal 3 57" xfId="316"/>
    <cellStyle name="Normal 3 58" xfId="317"/>
    <cellStyle name="Normal 3 59" xfId="318"/>
    <cellStyle name="Normal 3 6" xfId="319"/>
    <cellStyle name="Normal 3 60" xfId="320"/>
    <cellStyle name="Normal 3 61" xfId="321"/>
    <cellStyle name="Normal 3 62" xfId="322"/>
    <cellStyle name="Normal 3 63" xfId="323"/>
    <cellStyle name="Normal 3 64" xfId="324"/>
    <cellStyle name="Normal 3 65" xfId="325"/>
    <cellStyle name="Normal 3 66" xfId="326"/>
    <cellStyle name="Normal 3 67" xfId="327"/>
    <cellStyle name="Normal 3 68" xfId="328"/>
    <cellStyle name="Normal 3 69" xfId="329"/>
    <cellStyle name="Normal 3 7" xfId="330"/>
    <cellStyle name="Normal 3 70" xfId="331"/>
    <cellStyle name="Normal 3 71" xfId="332"/>
    <cellStyle name="Normal 3 72" xfId="333"/>
    <cellStyle name="Normal 3 73" xfId="334"/>
    <cellStyle name="Normal 3 74" xfId="335"/>
    <cellStyle name="Normal 3 75" xfId="336"/>
    <cellStyle name="Normal 3 76" xfId="337"/>
    <cellStyle name="Normal 3 77" xfId="338"/>
    <cellStyle name="Normal 3 78" xfId="339"/>
    <cellStyle name="Normal 3 79" xfId="340"/>
    <cellStyle name="Normal 3 8" xfId="341"/>
    <cellStyle name="Normal 3 80" xfId="342"/>
    <cellStyle name="Normal 3 81" xfId="343"/>
    <cellStyle name="Normal 3 82" xfId="344"/>
    <cellStyle name="Normal 3 83" xfId="345"/>
    <cellStyle name="Normal 3 84" xfId="346"/>
    <cellStyle name="Normal 3 85" xfId="347"/>
    <cellStyle name="Normal 3 86" xfId="348"/>
    <cellStyle name="Normal 3 87" xfId="349"/>
    <cellStyle name="Normal 3 88" xfId="350"/>
    <cellStyle name="Normal 3 89" xfId="351"/>
    <cellStyle name="Normal 3 9" xfId="352"/>
    <cellStyle name="Normal 3 90" xfId="353"/>
    <cellStyle name="Normal 3 91" xfId="354"/>
    <cellStyle name="Normal 3 92" xfId="355"/>
    <cellStyle name="Normal 3 93" xfId="356"/>
    <cellStyle name="Normal 3 94" xfId="357"/>
    <cellStyle name="Normal 3 95" xfId="358"/>
    <cellStyle name="Normal 3 96" xfId="359"/>
    <cellStyle name="Normal 3 97" xfId="360"/>
    <cellStyle name="Normal 3 98" xfId="361"/>
    <cellStyle name="Normal 3 99" xfId="362"/>
    <cellStyle name="Normal 30 2" xfId="363"/>
    <cellStyle name="Normal 4" xfId="364"/>
    <cellStyle name="Normal 5 2" xfId="365"/>
    <cellStyle name="Normal 6" xfId="366"/>
    <cellStyle name="Normal 78 2" xfId="367"/>
    <cellStyle name="Org" xfId="368"/>
    <cellStyle name="Percent 2" xfId="369"/>
    <cellStyle name="Percent 3" xfId="370"/>
    <cellStyle name="Percent 4" xfId="371"/>
    <cellStyle name="Percent 5" xfId="372"/>
    <cellStyle name="Phone" xfId="373"/>
    <cellStyle name="Project" xfId="374"/>
    <cellStyle name="PSChar" xfId="375"/>
    <cellStyle name="Subno" xfId="376"/>
    <cellStyle name="SUBTOTAL" xfId="377"/>
    <cellStyle name="SUBTOTAL APP" xfId="378"/>
    <cellStyle name="task" xfId="379"/>
    <cellStyle name="THOUSANDS FORMAT" xfId="3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PSB\AppData\Roaming\Microsoft\Excel\PSB%20Sections\Economics%20Section\!General%20Fund%20Financial%20Plan\2013%20Financial%20Plan\2013%20Proposed\X-FIXED\FASSETS\1994\F5532\FA55329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PSB\AppData\Roaming\Microsoft\Excel\PSB%20Sections\Economics%20Section\!General%20Fund%20Financial%20Plan\2013%20Financial%20Plan\2013%20Proposed\X-FIXED\FASSETS\1993\F542\FA542-9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PSB\AppData\Roaming\Microsoft\Excel\PSB%20Sections\Economics%20Section\!General%20Fund%20Financial%20Plan\2013%20Financial%20Plan\2013%20Proposed\EXCFILES\99_CSCAP\INTERNAL\Budtim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&amp;%20Fiscal%20Management\St.%20John\2014%20Budget\GFFP\2014%20GF%20Fin%20Plan%20Proposed%20for%20Counci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5532 Reconciliatio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542-93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Summary"/>
      <sheetName val="Instructions"/>
      <sheetName val="LookUp"/>
      <sheetName val="Module1"/>
      <sheetName val="GG"/>
      <sheetName val="State Auditor"/>
      <sheetName val="Budget Office"/>
      <sheetName val="ORPP"/>
      <sheetName val="FA"/>
      <sheetName val="Mail Serv"/>
      <sheetName val="Personnel Serv"/>
      <sheetName val="Bus Pass"/>
      <sheetName val="Ombudsman"/>
      <sheetName val="Bldg Occupancy"/>
      <sheetName val="Record Mgmt"/>
    </sheetNames>
    <sheetDataSet>
      <sheetData sheetId="0"/>
      <sheetData sheetId="1"/>
      <sheetData sheetId="2"/>
      <sheetData sheetId="3" refreshError="1"/>
      <sheetData sheetId="4" refreshError="1">
        <row r="1">
          <cell r="A1" t="str">
            <v>King County Central Cost Allocation Plan (Internal) - 2003</v>
          </cell>
        </row>
        <row r="2">
          <cell r="A2" t="str">
            <v>Based on Adjusted Actual Operating Expendutures 2001</v>
          </cell>
        </row>
        <row r="3">
          <cell r="A3" t="str">
            <v>Schedule C-1 General Government (Includes County Auditor's  Cost)</v>
          </cell>
        </row>
        <row r="5">
          <cell r="F5" t="str">
            <v> </v>
          </cell>
        </row>
        <row r="6">
          <cell r="A6" t="str">
            <v>Adjusted 2001 Operating Expenditures-ARM1400-03</v>
          </cell>
          <cell r="F6" t="str">
            <v> </v>
          </cell>
        </row>
        <row r="7">
          <cell r="F7" t="str">
            <v>Operating</v>
          </cell>
        </row>
        <row r="8">
          <cell r="A8" t="str">
            <v>Code</v>
          </cell>
          <cell r="B8" t="str">
            <v>Ag #</v>
          </cell>
          <cell r="C8" t="str">
            <v>Fund</v>
          </cell>
          <cell r="D8" t="str">
            <v>Org</v>
          </cell>
          <cell r="E8" t="str">
            <v>Cost Plan Agency</v>
          </cell>
          <cell r="F8" t="str">
            <v>Dept.</v>
          </cell>
        </row>
        <row r="9">
          <cell r="A9" t="str">
            <v>1-cx</v>
          </cell>
          <cell r="B9">
            <v>1</v>
          </cell>
          <cell r="C9">
            <v>10</v>
          </cell>
          <cell r="D9">
            <v>10</v>
          </cell>
          <cell r="E9" t="str">
            <v>County Council</v>
          </cell>
          <cell r="F9" t="str">
            <v>N*</v>
          </cell>
        </row>
        <row r="10">
          <cell r="B10">
            <v>2</v>
          </cell>
          <cell r="C10">
            <v>10</v>
          </cell>
          <cell r="D10">
            <v>20</v>
          </cell>
          <cell r="E10" t="str">
            <v>County Administration</v>
          </cell>
          <cell r="F10" t="str">
            <v>N*</v>
          </cell>
        </row>
        <row r="11">
          <cell r="B11">
            <v>3</v>
          </cell>
          <cell r="C11">
            <v>10</v>
          </cell>
          <cell r="D11">
            <v>30</v>
          </cell>
          <cell r="E11" t="str">
            <v>Hearing Examiner</v>
          </cell>
          <cell r="F11" t="str">
            <v>Y</v>
          </cell>
        </row>
        <row r="12">
          <cell r="B12">
            <v>4</v>
          </cell>
          <cell r="C12">
            <v>10</v>
          </cell>
          <cell r="D12">
            <v>40</v>
          </cell>
          <cell r="E12" t="str">
            <v>Council Auditor</v>
          </cell>
          <cell r="F12" t="str">
            <v>N*</v>
          </cell>
        </row>
        <row r="13">
          <cell r="B13">
            <v>5</v>
          </cell>
          <cell r="C13">
            <v>10</v>
          </cell>
          <cell r="D13">
            <v>50</v>
          </cell>
          <cell r="E13" t="str">
            <v>Ombudsman/Tax Advisor</v>
          </cell>
          <cell r="F13" t="str">
            <v>N*</v>
          </cell>
        </row>
        <row r="14">
          <cell r="B14">
            <v>6</v>
          </cell>
          <cell r="C14">
            <v>10</v>
          </cell>
          <cell r="D14">
            <v>60</v>
          </cell>
          <cell r="E14" t="str">
            <v>King County Civic Television</v>
          </cell>
          <cell r="F14" t="str">
            <v>N*</v>
          </cell>
        </row>
        <row r="15">
          <cell r="B15">
            <v>7</v>
          </cell>
          <cell r="C15">
            <v>10</v>
          </cell>
          <cell r="D15">
            <v>70</v>
          </cell>
          <cell r="E15" t="str">
            <v>Board of Appeals</v>
          </cell>
          <cell r="F15" t="str">
            <v>Y</v>
          </cell>
        </row>
        <row r="16">
          <cell r="B16">
            <v>8</v>
          </cell>
          <cell r="C16">
            <v>10</v>
          </cell>
          <cell r="D16">
            <v>110</v>
          </cell>
          <cell r="E16" t="str">
            <v>County Executive</v>
          </cell>
          <cell r="F16" t="str">
            <v>N*</v>
          </cell>
        </row>
        <row r="17">
          <cell r="B17">
            <v>9</v>
          </cell>
          <cell r="C17">
            <v>10</v>
          </cell>
          <cell r="D17">
            <v>120</v>
          </cell>
          <cell r="E17" t="str">
            <v>Deputy County Executive</v>
          </cell>
          <cell r="F17" t="str">
            <v>N*</v>
          </cell>
        </row>
        <row r="18">
          <cell r="B18">
            <v>10</v>
          </cell>
          <cell r="C18">
            <v>10</v>
          </cell>
          <cell r="D18">
            <v>140</v>
          </cell>
          <cell r="E18" t="str">
            <v>Budget Office</v>
          </cell>
          <cell r="F18" t="str">
            <v>N*</v>
          </cell>
        </row>
        <row r="19">
          <cell r="B19">
            <v>11</v>
          </cell>
          <cell r="C19">
            <v>10</v>
          </cell>
          <cell r="D19">
            <v>150</v>
          </cell>
          <cell r="E19" t="str">
            <v>Finance-CX</v>
          </cell>
          <cell r="F19" t="str">
            <v>N</v>
          </cell>
        </row>
        <row r="20">
          <cell r="B20">
            <v>12</v>
          </cell>
          <cell r="C20">
            <v>10</v>
          </cell>
          <cell r="D20">
            <v>180</v>
          </cell>
          <cell r="E20" t="str">
            <v>Office of Rgn Pol &amp; Planning</v>
          </cell>
          <cell r="F20" t="str">
            <v>N*</v>
          </cell>
        </row>
        <row r="21">
          <cell r="B21">
            <v>13</v>
          </cell>
          <cell r="C21">
            <v>10</v>
          </cell>
          <cell r="D21">
            <v>200</v>
          </cell>
          <cell r="E21" t="str">
            <v>Sheriff-Public Safety</v>
          </cell>
          <cell r="F21" t="str">
            <v>Y</v>
          </cell>
        </row>
        <row r="22">
          <cell r="B22">
            <v>14</v>
          </cell>
          <cell r="C22">
            <v>10</v>
          </cell>
          <cell r="D22">
            <v>205</v>
          </cell>
          <cell r="E22" t="str">
            <v>Drug Enforcement Forfeits</v>
          </cell>
          <cell r="F22" t="str">
            <v>N</v>
          </cell>
        </row>
        <row r="23">
          <cell r="B23">
            <v>15</v>
          </cell>
          <cell r="C23">
            <v>10</v>
          </cell>
          <cell r="D23">
            <v>305</v>
          </cell>
          <cell r="E23" t="str">
            <v>Office of Cultural Resources</v>
          </cell>
          <cell r="F23" t="str">
            <v>Y</v>
          </cell>
        </row>
        <row r="24">
          <cell r="B24">
            <v>16</v>
          </cell>
          <cell r="C24">
            <v>10</v>
          </cell>
          <cell r="D24">
            <v>340</v>
          </cell>
          <cell r="E24" t="str">
            <v>Parks and Recreation</v>
          </cell>
          <cell r="F24" t="str">
            <v>Y</v>
          </cell>
        </row>
        <row r="25">
          <cell r="B25">
            <v>17</v>
          </cell>
          <cell r="C25">
            <v>10</v>
          </cell>
          <cell r="D25">
            <v>401</v>
          </cell>
          <cell r="E25" t="str">
            <v>Emergency Mgmt (Radio Comm)</v>
          </cell>
          <cell r="F25" t="str">
            <v>N*</v>
          </cell>
        </row>
        <row r="26">
          <cell r="B26">
            <v>18</v>
          </cell>
          <cell r="C26">
            <v>10</v>
          </cell>
          <cell r="D26">
            <v>417</v>
          </cell>
          <cell r="E26" t="str">
            <v>Executive Services - Admin</v>
          </cell>
          <cell r="F26" t="str">
            <v>N*</v>
          </cell>
        </row>
        <row r="27">
          <cell r="B27">
            <v>19</v>
          </cell>
          <cell r="C27">
            <v>10</v>
          </cell>
          <cell r="D27">
            <v>420</v>
          </cell>
          <cell r="E27" t="str">
            <v>Human Resources</v>
          </cell>
          <cell r="F27" t="str">
            <v>Y</v>
          </cell>
        </row>
        <row r="28">
          <cell r="B28">
            <v>20</v>
          </cell>
          <cell r="C28">
            <v>10</v>
          </cell>
          <cell r="D28">
            <v>437</v>
          </cell>
          <cell r="E28" t="str">
            <v>Cable Communication</v>
          </cell>
          <cell r="F28" t="str">
            <v>Y</v>
          </cell>
        </row>
        <row r="29">
          <cell r="B29">
            <v>21</v>
          </cell>
          <cell r="C29">
            <v>10</v>
          </cell>
          <cell r="D29">
            <v>440</v>
          </cell>
          <cell r="E29" t="str">
            <v>Property Services</v>
          </cell>
          <cell r="F29" t="str">
            <v>Y</v>
          </cell>
        </row>
        <row r="30">
          <cell r="B30">
            <v>22</v>
          </cell>
          <cell r="C30">
            <v>10</v>
          </cell>
          <cell r="D30">
            <v>450</v>
          </cell>
          <cell r="E30" t="str">
            <v>Facilities Management-CX</v>
          </cell>
          <cell r="F30" t="str">
            <v>Y</v>
          </cell>
        </row>
        <row r="31">
          <cell r="B31">
            <v>23</v>
          </cell>
          <cell r="C31">
            <v>10</v>
          </cell>
          <cell r="D31">
            <v>470</v>
          </cell>
          <cell r="E31" t="str">
            <v>Records, Elections &amp; Licensing</v>
          </cell>
          <cell r="F31" t="str">
            <v>Y</v>
          </cell>
        </row>
        <row r="32">
          <cell r="B32">
            <v>24</v>
          </cell>
          <cell r="C32">
            <v>10</v>
          </cell>
          <cell r="D32">
            <v>500</v>
          </cell>
          <cell r="E32" t="str">
            <v>Prosecuting Attorney</v>
          </cell>
          <cell r="F32" t="str">
            <v>Y</v>
          </cell>
        </row>
        <row r="33">
          <cell r="B33">
            <v>25</v>
          </cell>
          <cell r="C33">
            <v>10</v>
          </cell>
          <cell r="D33">
            <v>501</v>
          </cell>
          <cell r="E33" t="str">
            <v>Antiprofiteering Program</v>
          </cell>
          <cell r="F33" t="str">
            <v>N</v>
          </cell>
        </row>
        <row r="34">
          <cell r="B34">
            <v>26</v>
          </cell>
          <cell r="C34">
            <v>10</v>
          </cell>
          <cell r="D34">
            <v>510</v>
          </cell>
          <cell r="E34" t="str">
            <v>Superior Court</v>
          </cell>
          <cell r="F34" t="str">
            <v>Y</v>
          </cell>
        </row>
        <row r="35">
          <cell r="B35">
            <v>27</v>
          </cell>
          <cell r="C35">
            <v>10</v>
          </cell>
          <cell r="D35">
            <v>530</v>
          </cell>
          <cell r="E35" t="str">
            <v>District Courts</v>
          </cell>
          <cell r="F35" t="str">
            <v>Y</v>
          </cell>
        </row>
        <row r="36">
          <cell r="B36">
            <v>28</v>
          </cell>
          <cell r="C36">
            <v>10</v>
          </cell>
          <cell r="D36">
            <v>540</v>
          </cell>
          <cell r="E36" t="str">
            <v>Judicial Administration</v>
          </cell>
          <cell r="F36" t="str">
            <v>Y</v>
          </cell>
        </row>
        <row r="37">
          <cell r="B37">
            <v>29</v>
          </cell>
          <cell r="C37">
            <v>10</v>
          </cell>
          <cell r="D37">
            <v>610</v>
          </cell>
          <cell r="E37" t="str">
            <v>State Auditor</v>
          </cell>
          <cell r="F37" t="str">
            <v>N</v>
          </cell>
        </row>
        <row r="38">
          <cell r="B38">
            <v>30</v>
          </cell>
          <cell r="C38">
            <v>10</v>
          </cell>
          <cell r="D38">
            <v>630</v>
          </cell>
          <cell r="E38" t="str">
            <v>Boundary Review Board</v>
          </cell>
          <cell r="F38" t="str">
            <v>Y</v>
          </cell>
        </row>
        <row r="39">
          <cell r="B39">
            <v>31</v>
          </cell>
          <cell r="C39">
            <v>10</v>
          </cell>
          <cell r="D39">
            <v>650</v>
          </cell>
          <cell r="E39" t="str">
            <v>Special Programs</v>
          </cell>
          <cell r="F39" t="str">
            <v>N</v>
          </cell>
        </row>
        <row r="40">
          <cell r="B40">
            <v>32</v>
          </cell>
          <cell r="C40">
            <v>10</v>
          </cell>
          <cell r="D40">
            <v>654</v>
          </cell>
          <cell r="E40" t="str">
            <v>Spe Prog/Sal &amp; Wag Cont.</v>
          </cell>
          <cell r="F40" t="str">
            <v>N</v>
          </cell>
        </row>
        <row r="41">
          <cell r="B41">
            <v>33</v>
          </cell>
          <cell r="C41">
            <v>10</v>
          </cell>
          <cell r="D41">
            <v>655</v>
          </cell>
          <cell r="E41" t="str">
            <v>Spe Prog/Executive Cont.</v>
          </cell>
          <cell r="F41" t="str">
            <v>N</v>
          </cell>
        </row>
        <row r="42">
          <cell r="B42">
            <v>34</v>
          </cell>
          <cell r="C42">
            <v>10</v>
          </cell>
          <cell r="D42">
            <v>656</v>
          </cell>
          <cell r="E42" t="str">
            <v>Spe Prog/Internal Support</v>
          </cell>
          <cell r="F42" t="str">
            <v>N</v>
          </cell>
        </row>
        <row r="43">
          <cell r="B43">
            <v>35</v>
          </cell>
          <cell r="C43">
            <v>10</v>
          </cell>
          <cell r="D43">
            <v>670</v>
          </cell>
          <cell r="E43" t="str">
            <v>Assessments</v>
          </cell>
          <cell r="F43" t="str">
            <v>Y</v>
          </cell>
        </row>
        <row r="44">
          <cell r="B44">
            <v>36</v>
          </cell>
          <cell r="C44">
            <v>10</v>
          </cell>
          <cell r="D44">
            <v>690</v>
          </cell>
          <cell r="E44" t="str">
            <v>CX Fund Transfers</v>
          </cell>
          <cell r="F44" t="str">
            <v>N</v>
          </cell>
        </row>
        <row r="45">
          <cell r="B45">
            <v>37</v>
          </cell>
          <cell r="C45">
            <v>10</v>
          </cell>
          <cell r="D45">
            <v>910</v>
          </cell>
          <cell r="E45" t="str">
            <v>Adult/Youth Detention</v>
          </cell>
          <cell r="F45" t="str">
            <v>Y</v>
          </cell>
        </row>
        <row r="46">
          <cell r="B46">
            <v>38</v>
          </cell>
          <cell r="C46">
            <v>10</v>
          </cell>
          <cell r="D46">
            <v>934</v>
          </cell>
          <cell r="E46" t="str">
            <v>Community Services - CX</v>
          </cell>
          <cell r="F46" t="str">
            <v>Y</v>
          </cell>
        </row>
        <row r="47">
          <cell r="B47">
            <v>39</v>
          </cell>
          <cell r="C47">
            <v>10</v>
          </cell>
          <cell r="D47">
            <v>950</v>
          </cell>
          <cell r="E47" t="str">
            <v>Public Defense Division</v>
          </cell>
          <cell r="F47" t="str">
            <v>Y</v>
          </cell>
        </row>
        <row r="48">
          <cell r="B48">
            <v>40</v>
          </cell>
          <cell r="C48">
            <v>10</v>
          </cell>
          <cell r="D48" t="str">
            <v>0</v>
          </cell>
          <cell r="E48" t="str">
            <v>Others</v>
          </cell>
          <cell r="F48" t="str">
            <v>N</v>
          </cell>
        </row>
        <row r="49">
          <cell r="A49" t="str">
            <v>1-cx Total</v>
          </cell>
        </row>
        <row r="50">
          <cell r="A50" t="str">
            <v>2-cj</v>
          </cell>
          <cell r="B50">
            <v>41</v>
          </cell>
          <cell r="C50">
            <v>1020</v>
          </cell>
          <cell r="D50">
            <v>142</v>
          </cell>
          <cell r="E50" t="str">
            <v>Budget Office - cj</v>
          </cell>
          <cell r="F50" t="str">
            <v>N</v>
          </cell>
        </row>
        <row r="51">
          <cell r="B51">
            <v>42</v>
          </cell>
          <cell r="C51">
            <v>1020</v>
          </cell>
          <cell r="D51">
            <v>201</v>
          </cell>
          <cell r="E51" t="str">
            <v>Public Safety/CJ(Sheriff)</v>
          </cell>
          <cell r="F51" t="str">
            <v>N</v>
          </cell>
        </row>
        <row r="52">
          <cell r="B52">
            <v>43</v>
          </cell>
          <cell r="C52">
            <v>1020</v>
          </cell>
          <cell r="D52">
            <v>339</v>
          </cell>
          <cell r="E52" t="str">
            <v>Parks &amp; Recreation-CJ</v>
          </cell>
          <cell r="F52" t="str">
            <v>N</v>
          </cell>
        </row>
        <row r="53">
          <cell r="B53">
            <v>44</v>
          </cell>
          <cell r="C53">
            <v>1020</v>
          </cell>
          <cell r="D53">
            <v>502</v>
          </cell>
          <cell r="E53" t="str">
            <v>Prosecuting Attorney/CJ</v>
          </cell>
          <cell r="F53" t="str">
            <v>N</v>
          </cell>
        </row>
        <row r="54">
          <cell r="B54">
            <v>45</v>
          </cell>
          <cell r="C54">
            <v>1020</v>
          </cell>
          <cell r="D54">
            <v>512</v>
          </cell>
          <cell r="E54" t="str">
            <v>Superior Court/CJ</v>
          </cell>
          <cell r="F54" t="str">
            <v>N</v>
          </cell>
        </row>
        <row r="55">
          <cell r="B55">
            <v>46</v>
          </cell>
          <cell r="C55">
            <v>1020</v>
          </cell>
          <cell r="D55">
            <v>532</v>
          </cell>
          <cell r="E55" t="str">
            <v>District Courts/CJ</v>
          </cell>
          <cell r="F55" t="str">
            <v>N</v>
          </cell>
        </row>
        <row r="56">
          <cell r="B56">
            <v>47</v>
          </cell>
          <cell r="C56">
            <v>1020</v>
          </cell>
          <cell r="D56">
            <v>542</v>
          </cell>
          <cell r="E56" t="str">
            <v>Judicial Admin/CJ</v>
          </cell>
          <cell r="F56" t="str">
            <v>N</v>
          </cell>
        </row>
        <row r="57">
          <cell r="B57">
            <v>48</v>
          </cell>
          <cell r="C57">
            <v>1020</v>
          </cell>
          <cell r="D57">
            <v>652</v>
          </cell>
          <cell r="E57" t="str">
            <v>Special Programs/CJ</v>
          </cell>
          <cell r="F57" t="str">
            <v>N</v>
          </cell>
        </row>
        <row r="58">
          <cell r="B58">
            <v>49</v>
          </cell>
          <cell r="C58">
            <v>1020</v>
          </cell>
          <cell r="D58">
            <v>693</v>
          </cell>
          <cell r="E58" t="str">
            <v>Trans To Other Funds/CJ </v>
          </cell>
          <cell r="F58" t="str">
            <v>N</v>
          </cell>
        </row>
        <row r="59">
          <cell r="B59">
            <v>50</v>
          </cell>
          <cell r="C59">
            <v>1020</v>
          </cell>
          <cell r="D59">
            <v>912</v>
          </cell>
          <cell r="E59" t="str">
            <v>Adult Detention/CJ</v>
          </cell>
          <cell r="F59" t="str">
            <v>N</v>
          </cell>
        </row>
        <row r="60">
          <cell r="B60">
            <v>51</v>
          </cell>
          <cell r="C60">
            <v>1020</v>
          </cell>
          <cell r="D60">
            <v>932</v>
          </cell>
          <cell r="E60" t="str">
            <v>Human Services/CJ</v>
          </cell>
          <cell r="F60" t="str">
            <v>N</v>
          </cell>
        </row>
        <row r="61">
          <cell r="B61">
            <v>52</v>
          </cell>
          <cell r="C61">
            <v>1020</v>
          </cell>
          <cell r="D61">
            <v>952</v>
          </cell>
          <cell r="E61" t="str">
            <v>Public Defense/CJ</v>
          </cell>
          <cell r="F61" t="str">
            <v>N</v>
          </cell>
        </row>
        <row r="62">
          <cell r="A62" t="str">
            <v>2-cj Total</v>
          </cell>
        </row>
        <row r="63">
          <cell r="A63" t="str">
            <v>3-sr</v>
          </cell>
          <cell r="B63">
            <v>53</v>
          </cell>
          <cell r="C63">
            <v>1030</v>
          </cell>
          <cell r="D63">
            <v>726</v>
          </cell>
          <cell r="E63" t="str">
            <v>Storm Water Decant Prog</v>
          </cell>
          <cell r="F63" t="str">
            <v>N</v>
          </cell>
        </row>
        <row r="64">
          <cell r="B64">
            <v>54</v>
          </cell>
          <cell r="C64">
            <v>1030</v>
          </cell>
          <cell r="D64">
            <v>730</v>
          </cell>
          <cell r="E64" t="str">
            <v>Roads</v>
          </cell>
          <cell r="F64" t="str">
            <v>Y</v>
          </cell>
        </row>
        <row r="65">
          <cell r="B65">
            <v>55</v>
          </cell>
          <cell r="C65">
            <v>1030</v>
          </cell>
          <cell r="D65">
            <v>734</v>
          </cell>
          <cell r="E65" t="str">
            <v>Roads - Constr Transfer</v>
          </cell>
          <cell r="F65" t="str">
            <v>N</v>
          </cell>
        </row>
        <row r="66">
          <cell r="B66">
            <v>56</v>
          </cell>
          <cell r="C66">
            <v>1040</v>
          </cell>
          <cell r="D66">
            <v>715</v>
          </cell>
          <cell r="E66" t="str">
            <v>Solid Waste Post Closure Maint</v>
          </cell>
          <cell r="F66" t="str">
            <v>N</v>
          </cell>
        </row>
        <row r="67">
          <cell r="B67">
            <v>57</v>
          </cell>
          <cell r="C67">
            <v>1050</v>
          </cell>
          <cell r="D67">
            <v>740</v>
          </cell>
          <cell r="E67" t="str">
            <v>River Improvement</v>
          </cell>
          <cell r="F67" t="str">
            <v>Y</v>
          </cell>
        </row>
        <row r="68">
          <cell r="B68">
            <v>58</v>
          </cell>
          <cell r="C68">
            <v>1060</v>
          </cell>
          <cell r="D68">
            <v>480</v>
          </cell>
          <cell r="E68" t="str">
            <v>Veterans Services</v>
          </cell>
          <cell r="F68" t="str">
            <v>Y</v>
          </cell>
        </row>
        <row r="69">
          <cell r="B69">
            <v>59</v>
          </cell>
          <cell r="C69">
            <v>1070</v>
          </cell>
          <cell r="D69">
            <v>920</v>
          </cell>
          <cell r="E69" t="str">
            <v>Developmental Disability</v>
          </cell>
          <cell r="F69" t="str">
            <v>Y</v>
          </cell>
        </row>
        <row r="70">
          <cell r="B70">
            <v>60</v>
          </cell>
          <cell r="C70">
            <v>1070</v>
          </cell>
          <cell r="D70">
            <v>935</v>
          </cell>
          <cell r="E70" t="str">
            <v>DCHS Admin</v>
          </cell>
          <cell r="F70" t="str">
            <v>Y</v>
          </cell>
        </row>
        <row r="71">
          <cell r="B71">
            <v>61</v>
          </cell>
          <cell r="C71">
            <v>1090</v>
          </cell>
          <cell r="D71">
            <v>471</v>
          </cell>
          <cell r="E71" t="str">
            <v>Recorders's O &amp; M Fund</v>
          </cell>
          <cell r="F71" t="str">
            <v>N</v>
          </cell>
        </row>
        <row r="72">
          <cell r="B72">
            <v>62</v>
          </cell>
          <cell r="C72">
            <v>1110</v>
          </cell>
          <cell r="D72">
            <v>431</v>
          </cell>
          <cell r="E72" t="str">
            <v>E-911 Program</v>
          </cell>
          <cell r="F72" t="str">
            <v>N</v>
          </cell>
        </row>
        <row r="73">
          <cell r="B73">
            <v>63</v>
          </cell>
          <cell r="C73">
            <v>1120</v>
          </cell>
          <cell r="D73">
            <v>924</v>
          </cell>
          <cell r="E73" t="str">
            <v>Mental Health</v>
          </cell>
          <cell r="F73" t="str">
            <v>Y</v>
          </cell>
        </row>
        <row r="74">
          <cell r="B74">
            <v>64</v>
          </cell>
          <cell r="C74">
            <v>1170</v>
          </cell>
          <cell r="D74">
            <v>301</v>
          </cell>
          <cell r="E74" t="str">
            <v>Cultural Development</v>
          </cell>
          <cell r="F74" t="str">
            <v>N</v>
          </cell>
        </row>
        <row r="75">
          <cell r="B75">
            <v>65</v>
          </cell>
          <cell r="C75">
            <v>1190</v>
          </cell>
          <cell r="D75">
            <v>830</v>
          </cell>
          <cell r="E75" t="str">
            <v>Emergency Medical Service</v>
          </cell>
          <cell r="F75" t="str">
            <v>Y</v>
          </cell>
        </row>
        <row r="76">
          <cell r="B76">
            <v>66</v>
          </cell>
          <cell r="C76">
            <v>1210</v>
          </cell>
          <cell r="D76">
            <v>741</v>
          </cell>
          <cell r="E76" t="str">
            <v>Water &amp; Land Resources(SWM)</v>
          </cell>
          <cell r="F76" t="str">
            <v>Y</v>
          </cell>
        </row>
        <row r="77">
          <cell r="B77">
            <v>67</v>
          </cell>
          <cell r="C77">
            <v>1211</v>
          </cell>
          <cell r="D77">
            <v>845</v>
          </cell>
          <cell r="E77" t="str">
            <v>Rural Drainage</v>
          </cell>
          <cell r="F77" t="str">
            <v>N</v>
          </cell>
        </row>
        <row r="78">
          <cell r="B78">
            <v>68</v>
          </cell>
          <cell r="C78">
            <v>1220</v>
          </cell>
          <cell r="D78">
            <v>208</v>
          </cell>
          <cell r="E78" t="str">
            <v>Auto. Finger Identification Syst</v>
          </cell>
          <cell r="F78" t="str">
            <v>Y</v>
          </cell>
        </row>
        <row r="79">
          <cell r="B79">
            <v>69</v>
          </cell>
          <cell r="C79">
            <v>1260</v>
          </cell>
          <cell r="D79">
            <v>960</v>
          </cell>
          <cell r="E79" t="str">
            <v>Alcoholism Services/DCHS DASAS</v>
          </cell>
          <cell r="F79" t="str">
            <v>Y</v>
          </cell>
        </row>
        <row r="80">
          <cell r="B80">
            <v>70</v>
          </cell>
          <cell r="C80">
            <v>1280</v>
          </cell>
          <cell r="D80">
            <v>860</v>
          </cell>
          <cell r="E80" t="str">
            <v>Local Hazardous Waste</v>
          </cell>
          <cell r="F80" t="str">
            <v>N</v>
          </cell>
        </row>
        <row r="81">
          <cell r="B81">
            <v>71</v>
          </cell>
          <cell r="C81">
            <v>1290</v>
          </cell>
          <cell r="D81">
            <v>355</v>
          </cell>
          <cell r="E81" t="str">
            <v>YTH Sports Fac Grant Fund</v>
          </cell>
          <cell r="F81" t="str">
            <v>N</v>
          </cell>
        </row>
        <row r="82">
          <cell r="B82">
            <v>72</v>
          </cell>
          <cell r="C82">
            <v>1311</v>
          </cell>
          <cell r="D82">
            <v>384</v>
          </cell>
          <cell r="E82" t="str">
            <v>Noxious Weed Control Prog</v>
          </cell>
          <cell r="F82" t="str">
            <v>Y</v>
          </cell>
        </row>
        <row r="83">
          <cell r="B83">
            <v>73</v>
          </cell>
          <cell r="C83">
            <v>1340</v>
          </cell>
          <cell r="D83">
            <v>325</v>
          </cell>
          <cell r="E83" t="str">
            <v>DDES</v>
          </cell>
          <cell r="F83" t="str">
            <v>Y</v>
          </cell>
        </row>
        <row r="84">
          <cell r="B84">
            <v>74</v>
          </cell>
          <cell r="C84">
            <v>1800</v>
          </cell>
          <cell r="D84">
            <v>800</v>
          </cell>
          <cell r="E84" t="str">
            <v>Public Health - County</v>
          </cell>
          <cell r="F84" t="str">
            <v>Y</v>
          </cell>
        </row>
        <row r="85">
          <cell r="B85">
            <v>75</v>
          </cell>
          <cell r="C85">
            <v>1800</v>
          </cell>
          <cell r="D85">
            <v>840</v>
          </cell>
          <cell r="E85" t="str">
            <v>Public Health - City</v>
          </cell>
          <cell r="F85" t="str">
            <v>Y</v>
          </cell>
        </row>
        <row r="86">
          <cell r="B86">
            <v>76</v>
          </cell>
          <cell r="C86">
            <v>1820</v>
          </cell>
          <cell r="D86">
            <v>760</v>
          </cell>
          <cell r="E86" t="str">
            <v>Inter_County River Imp</v>
          </cell>
          <cell r="F86" t="str">
            <v>N</v>
          </cell>
        </row>
        <row r="87">
          <cell r="B87">
            <v>77</v>
          </cell>
          <cell r="C87">
            <v>1371</v>
          </cell>
          <cell r="D87">
            <v>71</v>
          </cell>
          <cell r="E87" t="str">
            <v>Clark Contract Administration</v>
          </cell>
          <cell r="F87" t="str">
            <v>N</v>
          </cell>
        </row>
        <row r="88">
          <cell r="A88" t="str">
            <v>3-sr Total</v>
          </cell>
        </row>
        <row r="89">
          <cell r="A89" t="str">
            <v>4-bg</v>
          </cell>
          <cell r="B89">
            <v>78</v>
          </cell>
          <cell r="C89">
            <v>2460</v>
          </cell>
          <cell r="D89">
            <v>350</v>
          </cell>
          <cell r="E89" t="str">
            <v>Federal HC &amp; D</v>
          </cell>
          <cell r="F89" t="str">
            <v>Y</v>
          </cell>
        </row>
        <row r="90">
          <cell r="B90">
            <v>79</v>
          </cell>
          <cell r="C90">
            <v>2460</v>
          </cell>
          <cell r="D90">
            <v>390</v>
          </cell>
          <cell r="E90" t="str">
            <v>Plan &amp; Com Dev Blk Grant</v>
          </cell>
          <cell r="F90" t="str">
            <v>Y</v>
          </cell>
        </row>
        <row r="91">
          <cell r="B91">
            <v>80</v>
          </cell>
          <cell r="C91">
            <v>2240</v>
          </cell>
          <cell r="D91">
            <v>936</v>
          </cell>
          <cell r="E91" t="str">
            <v>Youth Employment Programs</v>
          </cell>
          <cell r="F91" t="str">
            <v>Y</v>
          </cell>
        </row>
        <row r="92">
          <cell r="B92">
            <v>81</v>
          </cell>
          <cell r="C92">
            <v>2241</v>
          </cell>
          <cell r="D92">
            <v>940</v>
          </cell>
          <cell r="E92" t="str">
            <v>Displaced Work Program</v>
          </cell>
          <cell r="F92" t="str">
            <v>Y</v>
          </cell>
        </row>
        <row r="93">
          <cell r="A93" t="str">
            <v>4-bg Total</v>
          </cell>
        </row>
        <row r="94">
          <cell r="A94" t="str">
            <v>5-cip</v>
          </cell>
          <cell r="B94">
            <v>82</v>
          </cell>
          <cell r="C94">
            <v>3481</v>
          </cell>
          <cell r="D94">
            <v>139</v>
          </cell>
          <cell r="E94" t="str">
            <v>Cable Communications Capital Fund</v>
          </cell>
          <cell r="F94" t="str">
            <v>N</v>
          </cell>
        </row>
        <row r="95">
          <cell r="B95">
            <v>83</v>
          </cell>
          <cell r="C95">
            <v>3441</v>
          </cell>
          <cell r="D95">
            <v>167</v>
          </cell>
          <cell r="E95" t="str">
            <v>Financial Systems Replacement</v>
          </cell>
          <cell r="F95" t="str">
            <v>N</v>
          </cell>
        </row>
        <row r="96">
          <cell r="B96">
            <v>84</v>
          </cell>
          <cell r="C96">
            <v>3442</v>
          </cell>
          <cell r="D96">
            <v>168</v>
          </cell>
          <cell r="E96" t="str">
            <v>1997 Elect Systems Acquisition Sub-Fund</v>
          </cell>
          <cell r="F96" t="str">
            <v>N</v>
          </cell>
        </row>
        <row r="97">
          <cell r="B97">
            <v>85</v>
          </cell>
          <cell r="C97">
            <v>3443</v>
          </cell>
          <cell r="D97">
            <v>169</v>
          </cell>
          <cell r="E97" t="str">
            <v>Open Access Record Sys. Aquistion Sub Fund</v>
          </cell>
          <cell r="F97" t="str">
            <v>N</v>
          </cell>
        </row>
        <row r="98">
          <cell r="B98">
            <v>86</v>
          </cell>
          <cell r="C98">
            <v>3681</v>
          </cell>
          <cell r="D98">
            <v>181</v>
          </cell>
          <cell r="E98" t="str">
            <v>Real Estate Excise Tax Cap #1</v>
          </cell>
          <cell r="F98" t="str">
            <v>N</v>
          </cell>
        </row>
        <row r="99">
          <cell r="B99">
            <v>87</v>
          </cell>
          <cell r="C99">
            <v>3682</v>
          </cell>
          <cell r="D99">
            <v>182</v>
          </cell>
          <cell r="E99" t="str">
            <v>Real Estate Excise Tax Cap #2</v>
          </cell>
          <cell r="F99" t="str">
            <v>N</v>
          </cell>
        </row>
        <row r="100">
          <cell r="B100">
            <v>88</v>
          </cell>
          <cell r="C100">
            <v>3201</v>
          </cell>
          <cell r="D100">
            <v>317</v>
          </cell>
          <cell r="E100" t="str">
            <v>1% for Arts Projects</v>
          </cell>
          <cell r="F100" t="str">
            <v>N</v>
          </cell>
        </row>
        <row r="101">
          <cell r="B101">
            <v>89</v>
          </cell>
          <cell r="C101">
            <v>3402</v>
          </cell>
          <cell r="D101">
            <v>329</v>
          </cell>
          <cell r="E101" t="str">
            <v>Parks Land Acquistion 1993 SER B</v>
          </cell>
          <cell r="F101" t="str">
            <v>N</v>
          </cell>
        </row>
        <row r="102">
          <cell r="B102">
            <v>90</v>
          </cell>
          <cell r="C102">
            <v>3421</v>
          </cell>
          <cell r="D102">
            <v>337</v>
          </cell>
          <cell r="E102" t="str">
            <v>Major Maintenance Reserve SubFund</v>
          </cell>
          <cell r="F102" t="str">
            <v>N</v>
          </cell>
        </row>
        <row r="103">
          <cell r="B103">
            <v>91</v>
          </cell>
          <cell r="C103">
            <v>3401</v>
          </cell>
          <cell r="D103">
            <v>338</v>
          </cell>
          <cell r="E103" t="str">
            <v>Parks Land Acquistion 1993</v>
          </cell>
          <cell r="F103" t="str">
            <v>N</v>
          </cell>
        </row>
        <row r="104">
          <cell r="B104">
            <v>92</v>
          </cell>
          <cell r="C104">
            <v>3370</v>
          </cell>
          <cell r="D104">
            <v>344</v>
          </cell>
          <cell r="E104" t="str">
            <v>Park Acquisition &amp; Development</v>
          </cell>
          <cell r="F104" t="str">
            <v>N</v>
          </cell>
        </row>
        <row r="105">
          <cell r="B105">
            <v>93</v>
          </cell>
          <cell r="C105">
            <v>3090</v>
          </cell>
          <cell r="D105">
            <v>345</v>
          </cell>
          <cell r="E105" t="str">
            <v>Parks and Open Space Acquision</v>
          </cell>
          <cell r="F105" t="str">
            <v>N</v>
          </cell>
        </row>
        <row r="106">
          <cell r="B106">
            <v>94</v>
          </cell>
          <cell r="C106">
            <v>3160</v>
          </cell>
          <cell r="D106">
            <v>346</v>
          </cell>
          <cell r="E106" t="str">
            <v>Parks, Recreation and Open Space</v>
          </cell>
          <cell r="F106" t="str">
            <v>N</v>
          </cell>
        </row>
        <row r="107">
          <cell r="B107">
            <v>95</v>
          </cell>
          <cell r="C107">
            <v>3490</v>
          </cell>
          <cell r="D107">
            <v>347</v>
          </cell>
          <cell r="E107" t="str">
            <v>Park Facilities Rehab</v>
          </cell>
          <cell r="F107" t="str">
            <v>N</v>
          </cell>
        </row>
        <row r="108">
          <cell r="B108">
            <v>96</v>
          </cell>
          <cell r="C108">
            <v>3151</v>
          </cell>
          <cell r="D108">
            <v>349</v>
          </cell>
          <cell r="E108" t="str">
            <v>Conservation Futures Levy Subfund</v>
          </cell>
          <cell r="F108" t="str">
            <v>N</v>
          </cell>
        </row>
        <row r="109">
          <cell r="B109">
            <v>97</v>
          </cell>
          <cell r="C109">
            <v>3220</v>
          </cell>
          <cell r="D109">
            <v>351</v>
          </cell>
          <cell r="E109" t="str">
            <v>Housing Opportunity Fund</v>
          </cell>
          <cell r="F109" t="str">
            <v>N</v>
          </cell>
        </row>
        <row r="110">
          <cell r="B110">
            <v>98</v>
          </cell>
          <cell r="C110">
            <v>3841</v>
          </cell>
          <cell r="D110">
            <v>363</v>
          </cell>
          <cell r="E110" t="str">
            <v>Agriculture Farmland Preservation, '96 Bond</v>
          </cell>
          <cell r="F110" t="str">
            <v>N</v>
          </cell>
        </row>
        <row r="111">
          <cell r="B111">
            <v>99</v>
          </cell>
          <cell r="C111">
            <v>3840</v>
          </cell>
          <cell r="D111">
            <v>364</v>
          </cell>
          <cell r="E111" t="str">
            <v>Agriculture</v>
          </cell>
          <cell r="F111" t="str">
            <v>N</v>
          </cell>
        </row>
        <row r="112">
          <cell r="B112">
            <v>100</v>
          </cell>
          <cell r="C112">
            <v>3842</v>
          </cell>
          <cell r="D112">
            <v>369</v>
          </cell>
          <cell r="E112" t="str">
            <v>Farmland Conservation Program</v>
          </cell>
          <cell r="F112" t="str">
            <v>N</v>
          </cell>
        </row>
        <row r="113">
          <cell r="B113">
            <v>101</v>
          </cell>
          <cell r="C113">
            <v>3391</v>
          </cell>
          <cell r="D113">
            <v>378</v>
          </cell>
          <cell r="E113" t="str">
            <v>Working Forest 1996 Bond Sub-fund</v>
          </cell>
          <cell r="F113" t="str">
            <v>N</v>
          </cell>
        </row>
        <row r="114">
          <cell r="B114">
            <v>102</v>
          </cell>
          <cell r="C114">
            <v>3521</v>
          </cell>
          <cell r="D114">
            <v>362</v>
          </cell>
          <cell r="E114" t="str">
            <v>Open Space County Projects</v>
          </cell>
          <cell r="F114" t="str">
            <v>N</v>
          </cell>
        </row>
        <row r="115">
          <cell r="B115">
            <v>103</v>
          </cell>
          <cell r="C115">
            <v>3511</v>
          </cell>
          <cell r="D115">
            <v>361</v>
          </cell>
          <cell r="E115" t="str">
            <v>Open Space Proj Admin</v>
          </cell>
          <cell r="F115" t="str">
            <v>N</v>
          </cell>
        </row>
        <row r="116">
          <cell r="B116">
            <v>104</v>
          </cell>
          <cell r="C116">
            <v>3461</v>
          </cell>
          <cell r="D116">
            <v>404</v>
          </cell>
          <cell r="E116" t="str">
            <v>Regional Just Ctr Bans</v>
          </cell>
          <cell r="F116" t="str">
            <v>N</v>
          </cell>
        </row>
        <row r="117">
          <cell r="B117">
            <v>105</v>
          </cell>
          <cell r="C117">
            <v>3190</v>
          </cell>
          <cell r="D117">
            <v>405</v>
          </cell>
          <cell r="E117" t="str">
            <v>Youth Services Detention Facility Construction Fund</v>
          </cell>
          <cell r="F117" t="str">
            <v>N</v>
          </cell>
        </row>
        <row r="118">
          <cell r="B118">
            <v>106</v>
          </cell>
          <cell r="C118">
            <v>3346</v>
          </cell>
          <cell r="D118">
            <v>438</v>
          </cell>
          <cell r="E118" t="str">
            <v>Capital Acquisition &amp; Renovation Fund 1993 Series B</v>
          </cell>
          <cell r="F118" t="str">
            <v>N</v>
          </cell>
        </row>
        <row r="119">
          <cell r="B119">
            <v>107</v>
          </cell>
          <cell r="C119">
            <v>3310</v>
          </cell>
          <cell r="D119">
            <v>457</v>
          </cell>
          <cell r="E119" t="str">
            <v>Long-Term Leases</v>
          </cell>
          <cell r="F119" t="str">
            <v>N</v>
          </cell>
        </row>
        <row r="120">
          <cell r="B120">
            <v>108</v>
          </cell>
          <cell r="C120">
            <v>3436</v>
          </cell>
          <cell r="D120">
            <v>498</v>
          </cell>
          <cell r="E120" t="str">
            <v>98 Tech Bond Construction</v>
          </cell>
          <cell r="F120" t="str">
            <v>N</v>
          </cell>
        </row>
        <row r="121">
          <cell r="B121">
            <v>109</v>
          </cell>
          <cell r="C121">
            <v>3951</v>
          </cell>
          <cell r="D121">
            <v>605</v>
          </cell>
          <cell r="E121" t="str">
            <v>Bldg. Repair/Replacement SubFund - DCFM</v>
          </cell>
          <cell r="F121" t="str">
            <v>N</v>
          </cell>
        </row>
        <row r="122">
          <cell r="B122">
            <v>110</v>
          </cell>
          <cell r="C122">
            <v>3901</v>
          </cell>
          <cell r="D122">
            <v>701</v>
          </cell>
          <cell r="E122" t="str">
            <v>Solid Waste 1993 Bonds Construction Subfund</v>
          </cell>
          <cell r="F122" t="str">
            <v>N</v>
          </cell>
        </row>
        <row r="123">
          <cell r="B123">
            <v>111</v>
          </cell>
          <cell r="C123">
            <v>3380</v>
          </cell>
          <cell r="D123">
            <v>714</v>
          </cell>
          <cell r="E123" t="str">
            <v>Airport Construction</v>
          </cell>
          <cell r="F123" t="str">
            <v>N</v>
          </cell>
        </row>
        <row r="124">
          <cell r="B124">
            <v>112</v>
          </cell>
          <cell r="C124">
            <v>3471</v>
          </cell>
          <cell r="D124">
            <v>718</v>
          </cell>
          <cell r="E124" t="str">
            <v>Emergency Communication Systems Construction Subfund</v>
          </cell>
          <cell r="F124" t="str">
            <v>N</v>
          </cell>
        </row>
        <row r="125">
          <cell r="B125">
            <v>113</v>
          </cell>
          <cell r="C125">
            <v>3472</v>
          </cell>
          <cell r="D125">
            <v>719</v>
          </cell>
          <cell r="E125" t="str">
            <v>County Projects Capital Projects Construction Subfund</v>
          </cell>
          <cell r="F125" t="str">
            <v>N</v>
          </cell>
        </row>
        <row r="126">
          <cell r="B126">
            <v>114</v>
          </cell>
          <cell r="C126">
            <v>3384</v>
          </cell>
          <cell r="D126">
            <v>724</v>
          </cell>
          <cell r="E126" t="str">
            <v>Airport Noise Containment</v>
          </cell>
          <cell r="F126" t="str">
            <v>N</v>
          </cell>
        </row>
        <row r="127">
          <cell r="B127">
            <v>115</v>
          </cell>
          <cell r="C127">
            <v>3810</v>
          </cell>
          <cell r="D127">
            <v>725</v>
          </cell>
          <cell r="E127" t="str">
            <v>Solid Waste Capital Equipment Recovery Fund</v>
          </cell>
          <cell r="F127" t="str">
            <v>N</v>
          </cell>
        </row>
        <row r="128">
          <cell r="B128">
            <v>116</v>
          </cell>
          <cell r="C128">
            <v>3910</v>
          </cell>
          <cell r="D128">
            <v>727</v>
          </cell>
          <cell r="E128" t="str">
            <v>Landfill Reserve Fund</v>
          </cell>
          <cell r="F128" t="str">
            <v>N</v>
          </cell>
        </row>
        <row r="129">
          <cell r="B129">
            <v>117</v>
          </cell>
          <cell r="C129">
            <v>3360</v>
          </cell>
          <cell r="D129">
            <v>735</v>
          </cell>
          <cell r="E129" t="str">
            <v>Arterial Highway Development Fund</v>
          </cell>
          <cell r="F129" t="str">
            <v>N</v>
          </cell>
        </row>
        <row r="130">
          <cell r="B130">
            <v>118</v>
          </cell>
          <cell r="C130">
            <v>3850</v>
          </cell>
          <cell r="D130">
            <v>736</v>
          </cell>
          <cell r="E130" t="str">
            <v>Renton Maintenance Facilities Const Fund</v>
          </cell>
          <cell r="F130" t="str">
            <v>N</v>
          </cell>
        </row>
        <row r="131">
          <cell r="B131">
            <v>119</v>
          </cell>
          <cell r="C131">
            <v>3860</v>
          </cell>
          <cell r="D131">
            <v>737</v>
          </cell>
          <cell r="E131" t="str">
            <v>County Road Construction Fund</v>
          </cell>
          <cell r="F131" t="str">
            <v>N</v>
          </cell>
        </row>
        <row r="132">
          <cell r="B132">
            <v>120</v>
          </cell>
          <cell r="C132">
            <v>3300</v>
          </cell>
          <cell r="D132">
            <v>744</v>
          </cell>
          <cell r="E132" t="str">
            <v>River &amp; Flood Control Construction</v>
          </cell>
          <cell r="F132" t="str">
            <v>N</v>
          </cell>
        </row>
        <row r="133">
          <cell r="B133">
            <v>121</v>
          </cell>
          <cell r="C133">
            <v>3292</v>
          </cell>
          <cell r="D133">
            <v>745</v>
          </cell>
          <cell r="E133" t="str">
            <v>SWM CIP Non-bond </v>
          </cell>
          <cell r="F133" t="str">
            <v>N</v>
          </cell>
        </row>
        <row r="134">
          <cell r="B134">
            <v>122</v>
          </cell>
          <cell r="C134">
            <v>3180</v>
          </cell>
          <cell r="D134">
            <v>748</v>
          </cell>
          <cell r="E134" t="str">
            <v>Surface and Stormwater Mgt. Construction</v>
          </cell>
          <cell r="F134" t="str">
            <v>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1 Adopted Financial Plan"/>
      <sheetName val="2012 Adopted Fin Plan"/>
      <sheetName val="2013 Adopted Fin Plan"/>
      <sheetName val="Detailed Fin Plan"/>
      <sheetName val="Published Fin Plan Biennium"/>
      <sheetName val="Fin Plan Notes"/>
      <sheetName val="Revenue Pivot"/>
      <sheetName val="All Revenue"/>
      <sheetName val="Potential Additional Costs"/>
      <sheetName val="Debt Serv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5">
          <cell r="H35">
            <v>22872241.74</v>
          </cell>
          <cell r="I35">
            <v>22366070.58</v>
          </cell>
          <cell r="J35">
            <v>24700942.58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G148"/>
  <sheetViews>
    <sheetView tabSelected="1" zoomScale="90" zoomScaleNormal="9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E136" sqref="E136"/>
    </sheetView>
  </sheetViews>
  <sheetFormatPr defaultColWidth="9.140625" defaultRowHeight="15"/>
  <cols>
    <col min="1" max="1" width="46.7109375" style="5" customWidth="1"/>
    <col min="2" max="4" width="15.7109375" style="5" customWidth="1"/>
    <col min="5" max="5" width="15.7109375" style="4" customWidth="1"/>
    <col min="6" max="7" width="17.8515625" style="5" customWidth="1"/>
    <col min="8" max="16384" width="9.140625" style="5" customWidth="1"/>
  </cols>
  <sheetData>
    <row r="1" spans="1:7" ht="15">
      <c r="A1" s="1" t="s">
        <v>0</v>
      </c>
      <c r="B1" s="2"/>
      <c r="C1" s="2"/>
      <c r="D1" s="3"/>
      <c r="G1" s="6"/>
    </row>
    <row r="2" spans="1:7" ht="15">
      <c r="A2" s="1"/>
      <c r="B2" s="2"/>
      <c r="C2" s="2"/>
      <c r="D2" s="3"/>
      <c r="G2" s="6"/>
    </row>
    <row r="3" spans="1:7" s="4" customFormat="1" ht="15">
      <c r="A3" s="7"/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9" t="s">
        <v>6</v>
      </c>
    </row>
    <row r="4" spans="1:7" ht="15">
      <c r="A4" s="10" t="s">
        <v>7</v>
      </c>
      <c r="B4" s="11">
        <v>118741272.43000007</v>
      </c>
      <c r="C4" s="11">
        <v>90353347.30000019</v>
      </c>
      <c r="D4" s="11">
        <f>B63</f>
        <v>117344921.51000011</v>
      </c>
      <c r="E4" s="11">
        <f>D63</f>
        <v>95706899.47391152</v>
      </c>
      <c r="F4" s="11">
        <f>E63</f>
        <v>92940273.79591155</v>
      </c>
      <c r="G4" s="11">
        <f aca="true" t="shared" si="0" ref="G4">F63</f>
        <v>75818910.03091156</v>
      </c>
    </row>
    <row r="5" spans="1:7" ht="15" hidden="1">
      <c r="A5" s="12"/>
      <c r="B5" s="13"/>
      <c r="C5" s="13"/>
      <c r="D5" s="13"/>
      <c r="E5" s="13"/>
      <c r="F5" s="13"/>
      <c r="G5" s="13"/>
    </row>
    <row r="6" spans="1:7" ht="15">
      <c r="A6" s="14" t="s">
        <v>8</v>
      </c>
      <c r="B6" s="15"/>
      <c r="C6" s="15"/>
      <c r="D6" s="15"/>
      <c r="E6" s="15"/>
      <c r="F6" s="15"/>
      <c r="G6" s="15"/>
    </row>
    <row r="7" spans="1:7" ht="15">
      <c r="A7" s="16" t="s">
        <v>9</v>
      </c>
      <c r="B7" s="17">
        <v>278712137</v>
      </c>
      <c r="C7" s="17">
        <v>305041207</v>
      </c>
      <c r="D7" s="17">
        <v>304526595.1075</v>
      </c>
      <c r="E7" s="18">
        <v>310057810.42</v>
      </c>
      <c r="F7" s="17">
        <v>316465647.93</v>
      </c>
      <c r="G7" s="17">
        <v>323256037.765</v>
      </c>
    </row>
    <row r="8" spans="1:7" ht="15">
      <c r="A8" s="19" t="s">
        <v>10</v>
      </c>
      <c r="B8" s="17">
        <v>89650143</v>
      </c>
      <c r="C8" s="17">
        <v>89809956</v>
      </c>
      <c r="D8" s="17">
        <v>93692166.04</v>
      </c>
      <c r="E8" s="18">
        <v>98230605.40200001</v>
      </c>
      <c r="F8" s="17">
        <v>102388217.86400001</v>
      </c>
      <c r="G8" s="17">
        <v>106617540.532</v>
      </c>
    </row>
    <row r="9" spans="1:7" ht="15">
      <c r="A9" s="19" t="s">
        <v>11</v>
      </c>
      <c r="B9" s="17">
        <v>77635931</v>
      </c>
      <c r="C9" s="17">
        <v>78771234</v>
      </c>
      <c r="D9" s="17">
        <f>76564595+220000</f>
        <v>76784595</v>
      </c>
      <c r="E9" s="18">
        <f>81173045+500000</f>
        <v>81673045</v>
      </c>
      <c r="F9" s="17">
        <v>85336214.25999999</v>
      </c>
      <c r="G9" s="17">
        <v>88434416.05894999</v>
      </c>
    </row>
    <row r="10" spans="1:7" ht="15">
      <c r="A10" s="19" t="s">
        <v>12</v>
      </c>
      <c r="B10" s="17">
        <v>2474198</v>
      </c>
      <c r="C10" s="17">
        <v>2072978</v>
      </c>
      <c r="D10" s="17">
        <v>2078899</v>
      </c>
      <c r="E10" s="18">
        <v>1985639.5</v>
      </c>
      <c r="F10" s="17">
        <v>2030998.4</v>
      </c>
      <c r="G10" s="17">
        <v>2077418.4390999998</v>
      </c>
    </row>
    <row r="11" spans="1:7" ht="15">
      <c r="A11" s="19" t="s">
        <v>13</v>
      </c>
      <c r="B11" s="17">
        <v>44379657</v>
      </c>
      <c r="C11" s="17">
        <v>46262215</v>
      </c>
      <c r="D11" s="17">
        <v>46625976</v>
      </c>
      <c r="E11" s="18">
        <v>43558831</v>
      </c>
      <c r="F11" s="17">
        <v>47491521.275000006</v>
      </c>
      <c r="G11" s="17">
        <v>44363749.22672499</v>
      </c>
    </row>
    <row r="12" spans="1:7" ht="15">
      <c r="A12" s="19" t="s">
        <v>14</v>
      </c>
      <c r="B12" s="17">
        <v>9135090</v>
      </c>
      <c r="C12" s="17">
        <v>8534311</v>
      </c>
      <c r="D12" s="17">
        <v>9186068</v>
      </c>
      <c r="E12" s="18">
        <v>9805685</v>
      </c>
      <c r="F12" s="17">
        <v>10086884.590000002</v>
      </c>
      <c r="G12" s="17">
        <v>10376961.0657</v>
      </c>
    </row>
    <row r="13" spans="1:7" ht="15">
      <c r="A13" s="19" t="s">
        <v>15</v>
      </c>
      <c r="B13" s="17">
        <v>12683571</v>
      </c>
      <c r="C13" s="17">
        <v>11781349.620000001</v>
      </c>
      <c r="D13" s="17">
        <v>11878478</v>
      </c>
      <c r="E13" s="18">
        <f>12168950+1518400+60000</f>
        <v>13747350</v>
      </c>
      <c r="F13" s="17">
        <v>12490395.32</v>
      </c>
      <c r="G13" s="17">
        <v>12820459.843199998</v>
      </c>
    </row>
    <row r="14" spans="1:7" ht="15">
      <c r="A14" s="19" t="s">
        <v>16</v>
      </c>
      <c r="B14" s="17">
        <v>8215825</v>
      </c>
      <c r="C14" s="17">
        <v>8577719</v>
      </c>
      <c r="D14" s="17">
        <v>8158269</v>
      </c>
      <c r="E14" s="18">
        <v>8612529</v>
      </c>
      <c r="F14" s="17">
        <v>8692749.39</v>
      </c>
      <c r="G14" s="17">
        <v>8779472.883899996</v>
      </c>
    </row>
    <row r="15" spans="1:7" ht="15">
      <c r="A15" s="19" t="s">
        <v>17</v>
      </c>
      <c r="B15" s="17">
        <v>4417898</v>
      </c>
      <c r="C15" s="17">
        <v>3842408</v>
      </c>
      <c r="D15" s="17">
        <v>3742311</v>
      </c>
      <c r="E15" s="18">
        <v>3844386</v>
      </c>
      <c r="F15" s="17">
        <v>4089396.4000000004</v>
      </c>
      <c r="G15" s="17">
        <v>4148710.1880000005</v>
      </c>
    </row>
    <row r="16" spans="1:7" ht="15">
      <c r="A16" s="19" t="s">
        <v>18</v>
      </c>
      <c r="B16" s="17">
        <v>17205352</v>
      </c>
      <c r="C16" s="17">
        <v>16388466</v>
      </c>
      <c r="D16" s="17">
        <v>15103861</v>
      </c>
      <c r="E16" s="18">
        <f>9330846+2997479</f>
        <v>12328325</v>
      </c>
      <c r="F16" s="17">
        <v>8588310.46</v>
      </c>
      <c r="G16" s="17">
        <v>8704037.248599999</v>
      </c>
    </row>
    <row r="17" spans="1:7" ht="15">
      <c r="A17" s="19" t="s">
        <v>19</v>
      </c>
      <c r="B17" s="17">
        <v>34098611</v>
      </c>
      <c r="C17" s="17">
        <v>33515700.02</v>
      </c>
      <c r="D17" s="17">
        <v>32485514</v>
      </c>
      <c r="E17" s="18">
        <v>37348000</v>
      </c>
      <c r="F17" s="17">
        <v>35153609.99999999</v>
      </c>
      <c r="G17" s="17">
        <v>35978618.44999999</v>
      </c>
    </row>
    <row r="18" spans="1:7" ht="15">
      <c r="A18" s="20" t="s">
        <v>20</v>
      </c>
      <c r="B18" s="17">
        <v>66975401</v>
      </c>
      <c r="C18" s="17">
        <v>73106465</v>
      </c>
      <c r="D18" s="17">
        <v>72272368</v>
      </c>
      <c r="E18" s="18">
        <f>75728379+81000+449165</f>
        <v>76258544</v>
      </c>
      <c r="F18" s="17">
        <v>78358054.37000002</v>
      </c>
      <c r="G18" s="17">
        <v>81035540.89460003</v>
      </c>
    </row>
    <row r="19" spans="1:7" ht="15">
      <c r="A19" s="20" t="s">
        <v>21</v>
      </c>
      <c r="B19" s="21"/>
      <c r="C19" s="21"/>
      <c r="D19" s="22"/>
      <c r="E19" s="22"/>
      <c r="F19" s="23"/>
      <c r="G19" s="23"/>
    </row>
    <row r="20" spans="1:7" ht="15" hidden="1">
      <c r="A20" s="24"/>
      <c r="B20" s="24"/>
      <c r="C20" s="24"/>
      <c r="D20" s="24"/>
      <c r="E20" s="24"/>
      <c r="F20" s="24"/>
      <c r="G20" s="24"/>
    </row>
    <row r="21" spans="1:7" ht="15">
      <c r="A21" s="25" t="s">
        <v>22</v>
      </c>
      <c r="B21" s="26">
        <f>SUM(B7:B18)</f>
        <v>645583814</v>
      </c>
      <c r="C21" s="27">
        <f aca="true" t="shared" si="1" ref="C21:G21">SUM(C7:C19)</f>
        <v>677704008.64</v>
      </c>
      <c r="D21" s="27">
        <f t="shared" si="1"/>
        <v>676535100.1475</v>
      </c>
      <c r="E21" s="27">
        <f t="shared" si="1"/>
        <v>697450750.322</v>
      </c>
      <c r="F21" s="27">
        <f t="shared" si="1"/>
        <v>711172000.2590001</v>
      </c>
      <c r="G21" s="27">
        <f t="shared" si="1"/>
        <v>726592962.595775</v>
      </c>
    </row>
    <row r="22" spans="1:7" s="4" customFormat="1" ht="15" hidden="1">
      <c r="A22" s="28"/>
      <c r="B22" s="29"/>
      <c r="C22" s="29"/>
      <c r="D22" s="29"/>
      <c r="E22" s="30"/>
      <c r="F22" s="31"/>
      <c r="G22" s="31"/>
    </row>
    <row r="23" spans="1:7" s="4" customFormat="1" ht="15">
      <c r="A23" s="28"/>
      <c r="B23" s="29"/>
      <c r="C23" s="29"/>
      <c r="D23" s="29"/>
      <c r="E23" s="30"/>
      <c r="F23" s="31"/>
      <c r="G23" s="31"/>
    </row>
    <row r="24" spans="1:7" ht="15">
      <c r="A24" s="14" t="s">
        <v>23</v>
      </c>
      <c r="B24" s="32"/>
      <c r="C24" s="32"/>
      <c r="D24" s="15"/>
      <c r="E24" s="32"/>
      <c r="F24" s="15"/>
      <c r="G24" s="15"/>
    </row>
    <row r="25" spans="1:7" ht="15" hidden="1">
      <c r="A25" s="28"/>
      <c r="B25" s="13"/>
      <c r="C25" s="13"/>
      <c r="D25" s="13"/>
      <c r="E25" s="33"/>
      <c r="F25" s="34"/>
      <c r="G25" s="34"/>
    </row>
    <row r="26" spans="1:7" ht="15">
      <c r="A26" s="35" t="s">
        <v>24</v>
      </c>
      <c r="B26" s="36">
        <v>-630025245.63</v>
      </c>
      <c r="C26" s="36">
        <v>-650719945</v>
      </c>
      <c r="D26" s="36">
        <v>-650719945</v>
      </c>
      <c r="E26" s="36">
        <f>-714383153-E27-E28-3634223</f>
        <v>-686815232</v>
      </c>
      <c r="F26" s="36">
        <f>(E26+E46+265655+158454+740716)*1.032</f>
        <v>-707591220.024</v>
      </c>
      <c r="G26" s="36">
        <f>F26*1.031</f>
        <v>-729526547.844744</v>
      </c>
    </row>
    <row r="27" spans="1:7" ht="15">
      <c r="A27" s="35" t="s">
        <v>25</v>
      </c>
      <c r="B27" s="36">
        <v>-16064341.29</v>
      </c>
      <c r="C27" s="36">
        <v>-10039417.9235886</v>
      </c>
      <c r="D27" s="36">
        <v>-10039417.9235886</v>
      </c>
      <c r="E27" s="36">
        <f>-9966468+1664324</f>
        <v>-8302144</v>
      </c>
      <c r="F27" s="36">
        <f>E27</f>
        <v>-8302144</v>
      </c>
      <c r="G27" s="36">
        <f>F27</f>
        <v>-8302144</v>
      </c>
    </row>
    <row r="28" spans="1:7" ht="15">
      <c r="A28" s="35" t="s">
        <v>26</v>
      </c>
      <c r="B28" s="36"/>
      <c r="C28" s="36">
        <v>-24553301.259999998</v>
      </c>
      <c r="D28" s="36">
        <v>-24553301.259999998</v>
      </c>
      <c r="E28" s="36">
        <f>-ROUND('[4]Debt Service'!H35,-5)</f>
        <v>-22900000</v>
      </c>
      <c r="F28" s="36">
        <f>-ROUND('[4]Debt Service'!I35,-5)</f>
        <v>-22400000</v>
      </c>
      <c r="G28" s="36">
        <f>-ROUND('[4]Debt Service'!J35,-5)</f>
        <v>-24700000</v>
      </c>
    </row>
    <row r="29" spans="1:7" ht="15" hidden="1">
      <c r="A29" s="35"/>
      <c r="B29" s="36"/>
      <c r="C29" s="36"/>
      <c r="D29" s="36"/>
      <c r="E29" s="36"/>
      <c r="F29" s="36"/>
      <c r="G29" s="36"/>
    </row>
    <row r="30" spans="1:7" ht="15">
      <c r="A30" s="35"/>
      <c r="B30" s="36"/>
      <c r="C30" s="36"/>
      <c r="D30" s="36"/>
      <c r="E30" s="36"/>
      <c r="F30" s="36"/>
      <c r="G30" s="36"/>
    </row>
    <row r="31" spans="1:7" ht="15">
      <c r="A31" s="37" t="s">
        <v>27</v>
      </c>
      <c r="B31" s="38">
        <f aca="true" t="shared" si="2" ref="B31:D31">SUM(B26:B28)</f>
        <v>-646089586.92</v>
      </c>
      <c r="C31" s="38">
        <f t="shared" si="2"/>
        <v>-685312664.1835886</v>
      </c>
      <c r="D31" s="38">
        <f t="shared" si="2"/>
        <v>-685312664.1835886</v>
      </c>
      <c r="E31" s="38">
        <f>SUM(E26:E28)</f>
        <v>-718017376</v>
      </c>
      <c r="F31" s="38">
        <f>SUM(F26:F28)</f>
        <v>-738293364.024</v>
      </c>
      <c r="G31" s="38">
        <f>SUM(G26:G28)</f>
        <v>-762528691.844744</v>
      </c>
    </row>
    <row r="32" spans="1:7" ht="15" hidden="1">
      <c r="A32" s="35"/>
      <c r="B32" s="13"/>
      <c r="C32" s="13"/>
      <c r="D32" s="13"/>
      <c r="E32" s="13"/>
      <c r="F32" s="33"/>
      <c r="G32" s="33"/>
    </row>
    <row r="33" spans="1:7" ht="15">
      <c r="A33" s="35" t="s">
        <v>28</v>
      </c>
      <c r="B33" s="36"/>
      <c r="C33" s="36"/>
      <c r="D33" s="36">
        <f>B69</f>
        <v>-5573000</v>
      </c>
      <c r="E33" s="36"/>
      <c r="F33" s="39"/>
      <c r="G33" s="40"/>
    </row>
    <row r="34" spans="1:7" ht="15">
      <c r="A34" s="35" t="s">
        <v>29</v>
      </c>
      <c r="B34" s="41"/>
      <c r="C34" s="41"/>
      <c r="D34" s="36">
        <f>B70</f>
        <v>-1968952</v>
      </c>
      <c r="E34" s="41"/>
      <c r="F34" s="41"/>
      <c r="G34" s="41"/>
    </row>
    <row r="35" spans="1:7" ht="15">
      <c r="A35" s="35" t="s">
        <v>30</v>
      </c>
      <c r="B35" s="36"/>
      <c r="C35" s="36"/>
      <c r="D35" s="36">
        <f>B71</f>
        <v>-2574412</v>
      </c>
      <c r="E35" s="36"/>
      <c r="F35" s="36"/>
      <c r="G35" s="36"/>
    </row>
    <row r="36" spans="1:7" ht="15" hidden="1">
      <c r="A36" s="35"/>
      <c r="B36" s="36"/>
      <c r="C36" s="36"/>
      <c r="D36" s="36"/>
      <c r="E36" s="36"/>
      <c r="F36" s="36"/>
      <c r="G36" s="36"/>
    </row>
    <row r="37" spans="1:7" ht="15">
      <c r="A37" s="35" t="s">
        <v>31</v>
      </c>
      <c r="B37" s="36"/>
      <c r="C37" s="36"/>
      <c r="D37" s="36">
        <f>-175000-286770-87447-2275000-3443666-14709272-D35-D33</f>
        <v>-12829743</v>
      </c>
      <c r="E37" s="36"/>
      <c r="F37" s="36"/>
      <c r="G37" s="36"/>
    </row>
    <row r="38" spans="1:7" ht="15">
      <c r="A38" s="35" t="s">
        <v>32</v>
      </c>
      <c r="B38" s="42"/>
      <c r="C38" s="42"/>
      <c r="D38" s="42">
        <v>-1634351</v>
      </c>
      <c r="E38" s="42"/>
      <c r="F38" s="42"/>
      <c r="G38" s="42"/>
    </row>
    <row r="39" spans="1:7" ht="15" hidden="1">
      <c r="A39" s="35"/>
      <c r="B39" s="41"/>
      <c r="C39" s="41"/>
      <c r="D39" s="41"/>
      <c r="E39" s="41"/>
      <c r="F39" s="41"/>
      <c r="G39" s="41"/>
    </row>
    <row r="40" spans="1:7" ht="15">
      <c r="A40" s="35" t="s">
        <v>33</v>
      </c>
      <c r="B40" s="36"/>
      <c r="C40" s="36">
        <v>10000000</v>
      </c>
      <c r="D40" s="36">
        <f>10000000+750000+470000+500000</f>
        <v>11720000</v>
      </c>
      <c r="E40" s="36">
        <v>10000000</v>
      </c>
      <c r="F40" s="36">
        <v>10000000</v>
      </c>
      <c r="G40" s="36">
        <v>10000000</v>
      </c>
    </row>
    <row r="41" spans="1:7" ht="15" hidden="1">
      <c r="A41" s="35"/>
      <c r="B41" s="36"/>
      <c r="C41" s="36"/>
      <c r="D41" s="36"/>
      <c r="E41" s="43"/>
      <c r="F41" s="36"/>
      <c r="G41" s="36"/>
    </row>
    <row r="42" spans="1:7" ht="15">
      <c r="A42" s="35"/>
      <c r="B42" s="36"/>
      <c r="C42" s="36"/>
      <c r="D42" s="36"/>
      <c r="E42" s="43"/>
      <c r="F42" s="36"/>
      <c r="G42" s="36"/>
    </row>
    <row r="43" spans="1:7" ht="15">
      <c r="A43" s="37" t="s">
        <v>34</v>
      </c>
      <c r="B43" s="44">
        <f>SUM(B34:B40)</f>
        <v>0</v>
      </c>
      <c r="C43" s="44">
        <f>SUM(C34:C40)</f>
        <v>10000000</v>
      </c>
      <c r="D43" s="44">
        <f>SUM(D33:D40)</f>
        <v>-12860458</v>
      </c>
      <c r="E43" s="44">
        <f>SUM(E34:E40)</f>
        <v>10000000</v>
      </c>
      <c r="F43" s="44">
        <f>SUM(F34:F40)</f>
        <v>10000000</v>
      </c>
      <c r="G43" s="44">
        <f>SUM(G34:G40)</f>
        <v>10000000</v>
      </c>
    </row>
    <row r="44" spans="1:7" ht="15" hidden="1">
      <c r="A44" s="35"/>
      <c r="B44" s="36"/>
      <c r="C44" s="36"/>
      <c r="D44" s="39"/>
      <c r="E44" s="36"/>
      <c r="F44" s="36"/>
      <c r="G44" s="36"/>
    </row>
    <row r="45" spans="1:7" ht="15" hidden="1" thickBot="1">
      <c r="A45" s="45" t="s">
        <v>35</v>
      </c>
      <c r="B45" s="36"/>
      <c r="C45" s="36"/>
      <c r="D45" s="39"/>
      <c r="E45" s="36"/>
      <c r="F45" s="36"/>
      <c r="G45" s="36"/>
    </row>
    <row r="46" spans="1:7" ht="15" hidden="1">
      <c r="A46" s="35" t="s">
        <v>36</v>
      </c>
      <c r="B46" s="36"/>
      <c r="C46" s="36"/>
      <c r="D46" s="36"/>
      <c r="E46" s="36"/>
      <c r="F46" s="36"/>
      <c r="G46" s="36"/>
    </row>
    <row r="47" spans="1:7" ht="15" hidden="1">
      <c r="A47" s="35" t="s">
        <v>37</v>
      </c>
      <c r="B47" s="36"/>
      <c r="C47" s="36"/>
      <c r="D47" s="36"/>
      <c r="E47" s="36"/>
      <c r="F47" s="46">
        <v>0</v>
      </c>
      <c r="G47" s="36"/>
    </row>
    <row r="48" spans="1:7" ht="15" hidden="1">
      <c r="A48" s="35" t="s">
        <v>38</v>
      </c>
      <c r="B48" s="36"/>
      <c r="C48" s="36"/>
      <c r="D48" s="36"/>
      <c r="E48" s="36"/>
      <c r="F48" s="36"/>
      <c r="G48" s="46">
        <v>49700000</v>
      </c>
    </row>
    <row r="49" spans="1:7" ht="15" hidden="1">
      <c r="A49" s="35" t="s">
        <v>39</v>
      </c>
      <c r="B49" s="36"/>
      <c r="C49" s="36"/>
      <c r="D49" s="36"/>
      <c r="E49" s="36"/>
      <c r="F49" s="36"/>
      <c r="G49" s="36"/>
    </row>
    <row r="50" spans="1:7" ht="15" hidden="1">
      <c r="A50" s="35" t="s">
        <v>40</v>
      </c>
      <c r="B50" s="36"/>
      <c r="C50" s="36"/>
      <c r="D50" s="36"/>
      <c r="E50" s="36"/>
      <c r="F50" s="36"/>
      <c r="G50" s="36"/>
    </row>
    <row r="51" spans="1:7" ht="15" hidden="1">
      <c r="A51" s="35" t="s">
        <v>41</v>
      </c>
      <c r="B51" s="36"/>
      <c r="C51" s="36"/>
      <c r="D51" s="36"/>
      <c r="E51" s="36"/>
      <c r="F51" s="36"/>
      <c r="G51" s="36"/>
    </row>
    <row r="52" spans="1:7" ht="15" hidden="1">
      <c r="A52" s="35" t="s">
        <v>42</v>
      </c>
      <c r="B52" s="36"/>
      <c r="C52" s="36"/>
      <c r="D52" s="36"/>
      <c r="E52" s="36"/>
      <c r="F52" s="36"/>
      <c r="G52" s="36"/>
    </row>
    <row r="53" spans="1:7" ht="15" hidden="1">
      <c r="A53" s="35" t="s">
        <v>43</v>
      </c>
      <c r="B53" s="36"/>
      <c r="C53" s="36"/>
      <c r="D53" s="36"/>
      <c r="E53" s="36"/>
      <c r="F53" s="36"/>
      <c r="G53" s="39"/>
    </row>
    <row r="54" spans="1:7" ht="15" hidden="1">
      <c r="A54" s="35" t="s">
        <v>44</v>
      </c>
      <c r="B54" s="36"/>
      <c r="C54" s="36"/>
      <c r="D54" s="36"/>
      <c r="E54" s="36"/>
      <c r="F54" s="36"/>
      <c r="G54" s="36"/>
    </row>
    <row r="55" spans="1:7" ht="15">
      <c r="A55" s="47"/>
      <c r="B55" s="36"/>
      <c r="C55" s="36"/>
      <c r="D55" s="36"/>
      <c r="E55" s="36"/>
      <c r="F55" s="36"/>
      <c r="G55" s="36"/>
    </row>
    <row r="56" spans="1:7" ht="15">
      <c r="A56" s="48" t="s">
        <v>45</v>
      </c>
      <c r="B56" s="49">
        <f>B43+B31</f>
        <v>-646089586.92</v>
      </c>
      <c r="C56" s="49">
        <f>C43+C31</f>
        <v>-675312664.1835886</v>
      </c>
      <c r="D56" s="49">
        <f>D43+D31</f>
        <v>-698173122.1835886</v>
      </c>
      <c r="E56" s="49">
        <f>E43+E31+SUM(E46:E54)</f>
        <v>-708017376</v>
      </c>
      <c r="F56" s="49">
        <f>F43+F31+SUM(F46:F54)</f>
        <v>-728293364.024</v>
      </c>
      <c r="G56" s="49">
        <f>G43+G31+SUM(G46:G54)</f>
        <v>-702828691.844744</v>
      </c>
    </row>
    <row r="57" spans="1:7" ht="15" hidden="1">
      <c r="A57" s="28"/>
      <c r="B57" s="50"/>
      <c r="C57" s="50"/>
      <c r="D57" s="50"/>
      <c r="E57" s="50"/>
      <c r="F57" s="50"/>
      <c r="G57" s="50"/>
    </row>
    <row r="58" spans="1:7" ht="15">
      <c r="A58" s="28"/>
      <c r="B58" s="50"/>
      <c r="C58" s="50"/>
      <c r="D58" s="50"/>
      <c r="E58" s="50"/>
      <c r="F58" s="50"/>
      <c r="G58" s="50"/>
    </row>
    <row r="59" spans="1:7" ht="15">
      <c r="A59" s="51" t="s">
        <v>46</v>
      </c>
      <c r="B59" s="50">
        <f>-680568-210010</f>
        <v>-890578</v>
      </c>
      <c r="C59" s="50"/>
      <c r="D59" s="50"/>
      <c r="E59" s="52"/>
      <c r="F59" s="50"/>
      <c r="G59" s="50"/>
    </row>
    <row r="60" spans="1:7" ht="15">
      <c r="A60" s="51" t="s">
        <v>47</v>
      </c>
      <c r="B60" s="50"/>
      <c r="C60" s="50"/>
      <c r="D60" s="50"/>
      <c r="E60" s="53">
        <v>7800000</v>
      </c>
      <c r="F60" s="50"/>
      <c r="G60" s="50"/>
    </row>
    <row r="61" spans="1:7" ht="15" hidden="1">
      <c r="A61" s="54"/>
      <c r="B61" s="55"/>
      <c r="C61" s="55"/>
      <c r="D61" s="55"/>
      <c r="E61" s="55"/>
      <c r="F61" s="53"/>
      <c r="G61" s="53"/>
    </row>
    <row r="62" spans="1:7" ht="15">
      <c r="A62" s="54"/>
      <c r="B62" s="55"/>
      <c r="C62" s="55"/>
      <c r="D62" s="55"/>
      <c r="E62" s="55"/>
      <c r="F62" s="53"/>
      <c r="G62" s="53"/>
    </row>
    <row r="63" spans="1:7" ht="15">
      <c r="A63" s="48" t="s">
        <v>48</v>
      </c>
      <c r="B63" s="49">
        <f>B4+B21+B56+B59+B60</f>
        <v>117344921.51000011</v>
      </c>
      <c r="C63" s="49">
        <f>C4+C21+C56+C59+C60</f>
        <v>92744691.75641155</v>
      </c>
      <c r="D63" s="49">
        <f>D4+D21+D56+D59+D60</f>
        <v>95706899.47391152</v>
      </c>
      <c r="E63" s="49">
        <f>E4+E21+E56+SUM(E59:E60)</f>
        <v>92940273.79591155</v>
      </c>
      <c r="F63" s="49">
        <f>F4+F21+F56+SUM(F59:F60)</f>
        <v>75818910.03091156</v>
      </c>
      <c r="G63" s="49">
        <f>G4+G21+G56+SUM(G59:G60)</f>
        <v>99583180.7819426</v>
      </c>
    </row>
    <row r="64" spans="1:7" ht="15" hidden="1">
      <c r="A64" s="56"/>
      <c r="B64" s="57"/>
      <c r="C64" s="58"/>
      <c r="D64" s="58"/>
      <c r="E64" s="58"/>
      <c r="F64" s="58"/>
      <c r="G64" s="58"/>
    </row>
    <row r="65" spans="1:7" ht="15">
      <c r="A65" s="28"/>
      <c r="B65" s="57"/>
      <c r="C65" s="58"/>
      <c r="D65" s="58"/>
      <c r="E65" s="58"/>
      <c r="F65" s="58"/>
      <c r="G65" s="58"/>
    </row>
    <row r="66" spans="1:7" ht="15">
      <c r="A66" s="14" t="s">
        <v>49</v>
      </c>
      <c r="B66" s="55"/>
      <c r="C66" s="55"/>
      <c r="D66" s="59"/>
      <c r="E66" s="59"/>
      <c r="F66" s="59"/>
      <c r="G66" s="59"/>
    </row>
    <row r="67" spans="1:7" ht="15" hidden="1">
      <c r="A67" s="28"/>
      <c r="B67" s="53"/>
      <c r="C67" s="53"/>
      <c r="D67" s="58"/>
      <c r="E67" s="58"/>
      <c r="F67" s="58"/>
      <c r="G67" s="58"/>
    </row>
    <row r="68" spans="1:7" ht="15">
      <c r="A68" s="28"/>
      <c r="B68" s="53"/>
      <c r="C68" s="53"/>
      <c r="D68" s="58"/>
      <c r="E68" s="58"/>
      <c r="F68" s="58"/>
      <c r="G68" s="58"/>
    </row>
    <row r="69" spans="1:7" ht="15">
      <c r="A69" s="35" t="s">
        <v>50</v>
      </c>
      <c r="B69" s="36">
        <v>-5573000</v>
      </c>
      <c r="C69" s="53"/>
      <c r="D69" s="53"/>
      <c r="E69" s="53"/>
      <c r="F69" s="53"/>
      <c r="G69" s="53"/>
    </row>
    <row r="70" spans="1:7" ht="15">
      <c r="A70" s="35" t="s">
        <v>51</v>
      </c>
      <c r="B70" s="36">
        <v>-1968952</v>
      </c>
      <c r="C70" s="53"/>
      <c r="D70" s="53"/>
      <c r="E70" s="53"/>
      <c r="F70" s="53"/>
      <c r="G70" s="53"/>
    </row>
    <row r="71" spans="1:7" ht="15">
      <c r="A71" s="35" t="s">
        <v>52</v>
      </c>
      <c r="B71" s="60">
        <f>-8147412-B69</f>
        <v>-2574412</v>
      </c>
      <c r="C71" s="60"/>
      <c r="D71" s="60"/>
      <c r="E71" s="60"/>
      <c r="F71" s="60"/>
      <c r="G71" s="60"/>
    </row>
    <row r="72" spans="1:7" ht="15">
      <c r="A72" s="61" t="s">
        <v>53</v>
      </c>
      <c r="B72" s="53"/>
      <c r="C72" s="53"/>
      <c r="D72" s="58"/>
      <c r="E72" s="58"/>
      <c r="F72" s="58"/>
      <c r="G72" s="58"/>
    </row>
    <row r="73" spans="1:7" ht="15">
      <c r="A73" s="35" t="s">
        <v>54</v>
      </c>
      <c r="B73" s="62">
        <v>-3800000</v>
      </c>
      <c r="C73" s="62">
        <v>-3800000</v>
      </c>
      <c r="D73" s="62">
        <v>-3800000</v>
      </c>
      <c r="E73" s="62">
        <v>-3800000</v>
      </c>
      <c r="F73" s="62">
        <v>-3800000</v>
      </c>
      <c r="G73" s="62">
        <v>-3800000</v>
      </c>
    </row>
    <row r="74" spans="1:7" ht="15">
      <c r="A74" s="35" t="s">
        <v>55</v>
      </c>
      <c r="B74" s="62">
        <v>-51000</v>
      </c>
      <c r="C74" s="62">
        <v>-70000</v>
      </c>
      <c r="D74" s="62">
        <v>-51000</v>
      </c>
      <c r="E74" s="62">
        <v>-51000</v>
      </c>
      <c r="F74" s="62">
        <v>-51000</v>
      </c>
      <c r="G74" s="62">
        <v>-51000</v>
      </c>
    </row>
    <row r="75" spans="1:7" ht="15">
      <c r="A75" s="35" t="s">
        <v>56</v>
      </c>
      <c r="B75" s="62">
        <v>-2051000</v>
      </c>
      <c r="C75" s="62">
        <v>-2092000</v>
      </c>
      <c r="D75" s="62">
        <v>-2051000</v>
      </c>
      <c r="E75" s="62">
        <v>-2051000</v>
      </c>
      <c r="F75" s="62">
        <v>-2051000</v>
      </c>
      <c r="G75" s="62">
        <v>-2051000</v>
      </c>
    </row>
    <row r="76" spans="1:7" ht="15">
      <c r="A76" s="35" t="s">
        <v>57</v>
      </c>
      <c r="B76" s="62">
        <v>-69000</v>
      </c>
      <c r="C76" s="62">
        <v>-69495.2</v>
      </c>
      <c r="D76" s="62">
        <v>-69000</v>
      </c>
      <c r="E76" s="62">
        <v>-69000</v>
      </c>
      <c r="F76" s="62">
        <v>-69000</v>
      </c>
      <c r="G76" s="62">
        <v>-69000</v>
      </c>
    </row>
    <row r="77" spans="1:7" ht="15">
      <c r="A77" s="35" t="s">
        <v>58</v>
      </c>
      <c r="B77" s="62">
        <v>-133000</v>
      </c>
      <c r="C77" s="62">
        <v>-154000</v>
      </c>
      <c r="D77" s="62">
        <v>-133000</v>
      </c>
      <c r="E77" s="62">
        <v>-133000</v>
      </c>
      <c r="F77" s="62">
        <v>-133000</v>
      </c>
      <c r="G77" s="62">
        <v>-133000</v>
      </c>
    </row>
    <row r="78" spans="1:7" ht="15">
      <c r="A78" s="35" t="s">
        <v>59</v>
      </c>
      <c r="B78" s="62">
        <v>-25000</v>
      </c>
      <c r="C78" s="62">
        <v>-25000</v>
      </c>
      <c r="D78" s="62">
        <v>-25000</v>
      </c>
      <c r="E78" s="62">
        <v>-25000</v>
      </c>
      <c r="F78" s="62">
        <v>-25000</v>
      </c>
      <c r="G78" s="62">
        <v>-25000</v>
      </c>
    </row>
    <row r="79" spans="1:7" ht="15">
      <c r="A79" s="63" t="s">
        <v>60</v>
      </c>
      <c r="B79" s="64"/>
      <c r="C79" s="64"/>
      <c r="D79" s="36"/>
      <c r="E79" s="36"/>
      <c r="F79" s="36"/>
      <c r="G79" s="36"/>
    </row>
    <row r="80" spans="1:7" ht="15">
      <c r="A80" s="35" t="s">
        <v>61</v>
      </c>
      <c r="B80" s="64">
        <v>-4083000</v>
      </c>
      <c r="C80" s="64">
        <v>-3553801.07714286</v>
      </c>
      <c r="D80" s="64">
        <v>-4170450</v>
      </c>
      <c r="E80" s="64">
        <v>-2925434</v>
      </c>
      <c r="F80" s="64">
        <v>-2421134</v>
      </c>
      <c r="G80" s="64">
        <v>-1916834</v>
      </c>
    </row>
    <row r="81" spans="1:7" ht="15">
      <c r="A81" s="35" t="s">
        <v>62</v>
      </c>
      <c r="B81" s="64">
        <v>-442000</v>
      </c>
      <c r="C81" s="64">
        <v>-968000</v>
      </c>
      <c r="D81" s="64">
        <v>-442000</v>
      </c>
      <c r="E81" s="64">
        <v>-442000</v>
      </c>
      <c r="F81" s="64">
        <v>-442000</v>
      </c>
      <c r="G81" s="64">
        <v>-442000</v>
      </c>
    </row>
    <row r="82" spans="1:7" ht="15">
      <c r="A82" s="63" t="s">
        <v>63</v>
      </c>
      <c r="B82" s="36"/>
      <c r="C82" s="36"/>
      <c r="D82" s="36"/>
      <c r="E82" s="36"/>
      <c r="F82" s="36"/>
      <c r="G82" s="36"/>
    </row>
    <row r="83" spans="1:7" ht="15">
      <c r="A83" s="35" t="s">
        <v>64</v>
      </c>
      <c r="B83" s="42">
        <v>-1640826</v>
      </c>
      <c r="C83" s="42">
        <v>-5111360.76</v>
      </c>
      <c r="D83" s="42">
        <f>-2019500+234351</f>
        <v>-1785149</v>
      </c>
      <c r="E83" s="42"/>
      <c r="F83" s="42"/>
      <c r="G83" s="42"/>
    </row>
    <row r="84" spans="1:7" ht="15">
      <c r="A84" s="35" t="s">
        <v>65</v>
      </c>
      <c r="B84" s="42"/>
      <c r="C84" s="42"/>
      <c r="D84" s="42"/>
      <c r="E84" s="42">
        <v>-4000000</v>
      </c>
      <c r="F84" s="42"/>
      <c r="G84" s="42"/>
    </row>
    <row r="85" spans="1:7" ht="15">
      <c r="A85" s="65" t="s">
        <v>66</v>
      </c>
      <c r="B85" s="42"/>
      <c r="C85" s="42"/>
      <c r="D85" s="42"/>
      <c r="E85" s="42">
        <f>-250000+150000</f>
        <v>-100000</v>
      </c>
      <c r="F85" s="42"/>
      <c r="G85" s="42"/>
    </row>
    <row r="86" spans="1:7" ht="15">
      <c r="A86" s="65" t="s">
        <v>67</v>
      </c>
      <c r="B86" s="36">
        <v>-1500000</v>
      </c>
      <c r="C86" s="36">
        <v>-993425</v>
      </c>
      <c r="D86" s="36">
        <v>-993425</v>
      </c>
      <c r="E86" s="36"/>
      <c r="F86" s="36">
        <v>-1000000</v>
      </c>
      <c r="G86" s="36">
        <v>-1000000</v>
      </c>
    </row>
    <row r="87" spans="1:7" ht="15">
      <c r="A87" s="65" t="s">
        <v>68</v>
      </c>
      <c r="B87" s="64">
        <v>-364614</v>
      </c>
      <c r="C87" s="64">
        <v>-600000</v>
      </c>
      <c r="D87" s="64">
        <v>-600000</v>
      </c>
      <c r="E87" s="64"/>
      <c r="F87" s="64"/>
      <c r="G87" s="64"/>
    </row>
    <row r="88" spans="1:7" ht="15">
      <c r="A88" s="65" t="s">
        <v>69</v>
      </c>
      <c r="B88" s="64">
        <v>-12400000</v>
      </c>
      <c r="C88" s="64">
        <v>-12400000</v>
      </c>
      <c r="D88" s="64">
        <v>-12400000</v>
      </c>
      <c r="E88" s="64"/>
      <c r="F88" s="64"/>
      <c r="G88" s="64"/>
    </row>
    <row r="89" spans="1:7" ht="15">
      <c r="A89" s="65" t="s">
        <v>70</v>
      </c>
      <c r="B89" s="64">
        <v>-90000</v>
      </c>
      <c r="C89" s="64">
        <v>-90000</v>
      </c>
      <c r="D89" s="64">
        <v>-90000</v>
      </c>
      <c r="E89" s="64"/>
      <c r="F89" s="64"/>
      <c r="G89" s="64"/>
    </row>
    <row r="90" spans="1:7" ht="15">
      <c r="A90" s="65" t="s">
        <v>71</v>
      </c>
      <c r="B90" s="64"/>
      <c r="C90" s="64"/>
      <c r="D90" s="64"/>
      <c r="E90" s="64"/>
      <c r="F90" s="64">
        <v>-4354674</v>
      </c>
      <c r="G90" s="64">
        <f>F90+(15106897-5524229)*-1</f>
        <v>-13937342</v>
      </c>
    </row>
    <row r="91" spans="1:7" ht="15">
      <c r="A91" s="65" t="s">
        <v>72</v>
      </c>
      <c r="B91" s="62">
        <v>-39000</v>
      </c>
      <c r="C91" s="62"/>
      <c r="D91" s="62"/>
      <c r="E91" s="62"/>
      <c r="F91" s="62"/>
      <c r="G91" s="62"/>
    </row>
    <row r="92" spans="1:7" ht="15">
      <c r="A92" s="65" t="s">
        <v>73</v>
      </c>
      <c r="B92" s="62">
        <v>-2000000</v>
      </c>
      <c r="C92" s="62">
        <v>-2000000</v>
      </c>
      <c r="D92" s="62">
        <v>-2000000</v>
      </c>
      <c r="E92" s="62">
        <f>D92</f>
        <v>-2000000</v>
      </c>
      <c r="F92" s="62">
        <f>E92</f>
        <v>-2000000</v>
      </c>
      <c r="G92" s="62">
        <f aca="true" t="shared" si="3" ref="G92:G93">F92</f>
        <v>-2000000</v>
      </c>
    </row>
    <row r="93" spans="1:7" ht="15">
      <c r="A93" s="65" t="s">
        <v>74</v>
      </c>
      <c r="B93" s="62"/>
      <c r="C93" s="62"/>
      <c r="D93" s="62"/>
      <c r="E93" s="62">
        <v>-1000000</v>
      </c>
      <c r="F93" s="62">
        <f>E93</f>
        <v>-1000000</v>
      </c>
      <c r="G93" s="62">
        <f t="shared" si="3"/>
        <v>-1000000</v>
      </c>
    </row>
    <row r="94" spans="1:7" ht="15">
      <c r="A94" s="65" t="s">
        <v>75</v>
      </c>
      <c r="B94" s="64">
        <v>-250000</v>
      </c>
      <c r="C94" s="64"/>
      <c r="D94" s="64"/>
      <c r="E94" s="64"/>
      <c r="F94" s="64"/>
      <c r="G94" s="64"/>
    </row>
    <row r="95" spans="1:7" ht="15">
      <c r="A95" s="65" t="s">
        <v>76</v>
      </c>
      <c r="B95" s="64">
        <v>-2400000</v>
      </c>
      <c r="C95" s="64"/>
      <c r="D95" s="64"/>
      <c r="E95" s="64"/>
      <c r="F95" s="64"/>
      <c r="G95" s="64"/>
    </row>
    <row r="96" spans="1:7" ht="15">
      <c r="A96" s="65" t="s">
        <v>77</v>
      </c>
      <c r="B96" s="64">
        <v>-500000</v>
      </c>
      <c r="C96" s="64">
        <v>-500000</v>
      </c>
      <c r="D96" s="64">
        <v>-500000</v>
      </c>
      <c r="E96" s="64"/>
      <c r="F96" s="64"/>
      <c r="G96" s="64"/>
    </row>
    <row r="97" spans="1:7" ht="15">
      <c r="A97" s="65" t="s">
        <v>78</v>
      </c>
      <c r="B97" s="64">
        <v>-1200000</v>
      </c>
      <c r="C97" s="64"/>
      <c r="D97" s="64"/>
      <c r="E97" s="64"/>
      <c r="F97" s="64"/>
      <c r="G97" s="64"/>
    </row>
    <row r="98" spans="1:7" ht="15">
      <c r="A98" s="65" t="s">
        <v>79</v>
      </c>
      <c r="B98" s="64">
        <v>-100000</v>
      </c>
      <c r="C98" s="64">
        <v>-100000</v>
      </c>
      <c r="D98" s="64">
        <v>-100000</v>
      </c>
      <c r="E98" s="64"/>
      <c r="F98" s="64"/>
      <c r="G98" s="64"/>
    </row>
    <row r="99" spans="1:7" ht="15">
      <c r="A99" s="65" t="s">
        <v>80</v>
      </c>
      <c r="B99" s="64">
        <v>-1650000</v>
      </c>
      <c r="C99" s="64"/>
      <c r="D99" s="64"/>
      <c r="E99" s="64"/>
      <c r="F99" s="64"/>
      <c r="G99" s="64"/>
    </row>
    <row r="100" spans="1:7" ht="15">
      <c r="A100" s="65" t="s">
        <v>81</v>
      </c>
      <c r="B100" s="64">
        <v>-100000</v>
      </c>
      <c r="C100" s="64">
        <v>-100000</v>
      </c>
      <c r="D100" s="64">
        <v>-100000</v>
      </c>
      <c r="E100" s="64">
        <v>-100000</v>
      </c>
      <c r="F100" s="64">
        <v>-100000</v>
      </c>
      <c r="G100" s="64">
        <v>-100000</v>
      </c>
    </row>
    <row r="101" spans="1:7" ht="15">
      <c r="A101" s="65" t="s">
        <v>82</v>
      </c>
      <c r="B101" s="64"/>
      <c r="C101" s="64">
        <v>-300000</v>
      </c>
      <c r="D101" s="64">
        <v>-300000</v>
      </c>
      <c r="E101" s="64"/>
      <c r="F101" s="64"/>
      <c r="G101" s="64"/>
    </row>
    <row r="102" spans="1:7" ht="15">
      <c r="A102" s="65" t="s">
        <v>83</v>
      </c>
      <c r="B102" s="64"/>
      <c r="C102" s="64"/>
      <c r="D102" s="64"/>
      <c r="E102" s="64">
        <v>-500000</v>
      </c>
      <c r="F102" s="64">
        <f>E102</f>
        <v>-500000</v>
      </c>
      <c r="G102" s="64">
        <f aca="true" t="shared" si="4" ref="G102">F102</f>
        <v>-500000</v>
      </c>
    </row>
    <row r="103" spans="1:7" ht="15">
      <c r="A103" s="65" t="s">
        <v>84</v>
      </c>
      <c r="B103" s="64"/>
      <c r="C103" s="64">
        <v>-220000</v>
      </c>
      <c r="D103" s="64">
        <v>-220000</v>
      </c>
      <c r="E103" s="64"/>
      <c r="F103" s="64"/>
      <c r="G103" s="64"/>
    </row>
    <row r="104" spans="1:7" ht="15">
      <c r="A104" s="65" t="s">
        <v>85</v>
      </c>
      <c r="B104" s="64"/>
      <c r="C104" s="64"/>
      <c r="D104" s="64"/>
      <c r="E104" s="64">
        <v>-100000</v>
      </c>
      <c r="F104" s="64">
        <v>-100000</v>
      </c>
      <c r="G104" s="64">
        <v>-100000</v>
      </c>
    </row>
    <row r="105" spans="1:7" ht="15">
      <c r="A105" s="63" t="s">
        <v>86</v>
      </c>
      <c r="B105" s="64" t="s">
        <v>87</v>
      </c>
      <c r="C105" s="64"/>
      <c r="D105" s="64"/>
      <c r="E105" s="64"/>
      <c r="F105" s="64"/>
      <c r="G105" s="64"/>
    </row>
    <row r="106" spans="1:7" ht="15">
      <c r="A106" s="65" t="s">
        <v>88</v>
      </c>
      <c r="B106" s="64">
        <v>-27500000</v>
      </c>
      <c r="C106" s="64">
        <v>-25400000</v>
      </c>
      <c r="D106" s="64">
        <v>-10994000</v>
      </c>
      <c r="E106" s="64">
        <f>-10994000+2192654</f>
        <v>-8801346</v>
      </c>
      <c r="F106" s="64">
        <v>-10994000</v>
      </c>
      <c r="G106" s="64">
        <v>-10994000</v>
      </c>
    </row>
    <row r="107" spans="1:7" ht="15">
      <c r="A107" s="65" t="s">
        <v>89</v>
      </c>
      <c r="B107" s="64"/>
      <c r="C107" s="64"/>
      <c r="D107" s="64"/>
      <c r="E107" s="64">
        <v>-31000000</v>
      </c>
      <c r="F107" s="64">
        <v>-31000000</v>
      </c>
      <c r="G107" s="64">
        <v>-31000000</v>
      </c>
    </row>
    <row r="108" spans="1:7" ht="15" hidden="1">
      <c r="A108" s="66"/>
      <c r="B108" s="67"/>
      <c r="C108" s="67"/>
      <c r="D108" s="64"/>
      <c r="E108" s="64"/>
      <c r="F108" s="64"/>
      <c r="G108" s="64"/>
    </row>
    <row r="109" spans="1:7" ht="15">
      <c r="A109" s="66"/>
      <c r="B109" s="67"/>
      <c r="C109" s="67"/>
      <c r="D109" s="64"/>
      <c r="E109" s="64"/>
      <c r="F109" s="64"/>
      <c r="G109" s="64"/>
    </row>
    <row r="110" spans="1:7" ht="15">
      <c r="A110" s="10" t="s">
        <v>90</v>
      </c>
      <c r="B110" s="68">
        <f>SUM(B69:B106)</f>
        <v>-72504804</v>
      </c>
      <c r="C110" s="68">
        <f>SUM(C69:C106)</f>
        <v>-58547082.03714286</v>
      </c>
      <c r="D110" s="68">
        <f>SUM(D69:D107)</f>
        <v>-40824024</v>
      </c>
      <c r="E110" s="68">
        <f>SUM(E69:E107)</f>
        <v>-57097780</v>
      </c>
      <c r="F110" s="68">
        <f>SUM(F69:F107)</f>
        <v>-60040808</v>
      </c>
      <c r="G110" s="68">
        <f>SUM(G69:G107)</f>
        <v>-69119176</v>
      </c>
    </row>
    <row r="111" spans="1:7" ht="15">
      <c r="A111" s="10"/>
      <c r="B111" s="58"/>
      <c r="C111" s="58"/>
      <c r="D111" s="58"/>
      <c r="E111" s="58"/>
      <c r="F111" s="58"/>
      <c r="G111" s="58"/>
    </row>
    <row r="112" spans="1:7" ht="15">
      <c r="A112" s="48" t="s">
        <v>91</v>
      </c>
      <c r="B112" s="49">
        <f aca="true" t="shared" si="5" ref="B112:D112">B63+B110</f>
        <v>44840117.51000011</v>
      </c>
      <c r="C112" s="49">
        <f t="shared" si="5"/>
        <v>34197609.719268695</v>
      </c>
      <c r="D112" s="49">
        <f t="shared" si="5"/>
        <v>54882875.473911524</v>
      </c>
      <c r="E112" s="49">
        <f>E63+E110</f>
        <v>35842493.79591155</v>
      </c>
      <c r="F112" s="49">
        <f aca="true" t="shared" si="6" ref="F112:G112">F63+F110</f>
        <v>15778102.030911565</v>
      </c>
      <c r="G112" s="49">
        <f t="shared" si="6"/>
        <v>30464004.781942606</v>
      </c>
    </row>
    <row r="113" spans="1:7" ht="15">
      <c r="A113" s="56"/>
      <c r="B113" s="58"/>
      <c r="C113" s="58"/>
      <c r="D113" s="58"/>
      <c r="E113" s="58"/>
      <c r="F113" s="58"/>
      <c r="G113" s="58"/>
    </row>
    <row r="114" spans="1:7" ht="15">
      <c r="A114" s="28" t="s">
        <v>92</v>
      </c>
      <c r="B114" s="69">
        <f>B112/B122</f>
        <v>0.08950614878283895</v>
      </c>
      <c r="C114" s="69">
        <v>0.065</v>
      </c>
      <c r="D114" s="69">
        <f>D112/D122</f>
        <v>0.10404767820465038</v>
      </c>
      <c r="E114" s="69">
        <f>E112/E122</f>
        <v>0.06643414426298708</v>
      </c>
      <c r="F114" s="69">
        <f>F112/F122</f>
        <v>0.028819623373473834</v>
      </c>
      <c r="G114" s="69">
        <f>G112/G122</f>
        <v>0.054680931272664185</v>
      </c>
    </row>
    <row r="115" spans="1:7" ht="15">
      <c r="A115" s="28"/>
      <c r="B115" s="70"/>
      <c r="C115" s="70"/>
      <c r="D115" s="70"/>
      <c r="E115" s="70"/>
      <c r="F115" s="70"/>
      <c r="G115" s="70"/>
    </row>
    <row r="116" spans="1:7" ht="15" thickBot="1">
      <c r="A116" s="71" t="s">
        <v>93</v>
      </c>
      <c r="B116" s="72">
        <f aca="true" t="shared" si="7" ref="B116:D116">B112-B123</f>
        <v>14781768.590000112</v>
      </c>
      <c r="C116" s="72">
        <f>C112-C123</f>
        <v>2630630.7192686945</v>
      </c>
      <c r="D116" s="72">
        <f t="shared" si="7"/>
        <v>23234187.245061524</v>
      </c>
      <c r="E116" s="72">
        <f>E124</f>
        <v>3471344.1165915504</v>
      </c>
      <c r="F116" s="72">
        <f>F124</f>
        <v>-17070561.866828438</v>
      </c>
      <c r="G116" s="72">
        <f aca="true" t="shared" si="8" ref="G116">G124</f>
        <v>-2963375.556590896</v>
      </c>
    </row>
    <row r="117" spans="1:7" ht="15">
      <c r="A117" s="28"/>
      <c r="B117" s="29"/>
      <c r="C117" s="29"/>
      <c r="D117" s="29"/>
      <c r="E117" s="29"/>
      <c r="F117" s="29"/>
      <c r="G117" s="29"/>
    </row>
    <row r="118" spans="1:7" ht="15" thickBot="1">
      <c r="A118" s="71" t="s">
        <v>94</v>
      </c>
      <c r="B118" s="72">
        <f>B127</f>
        <v>12276906.180000108</v>
      </c>
      <c r="C118" s="72">
        <v>54</v>
      </c>
      <c r="D118" s="72">
        <f>D127</f>
        <v>20596796.55932402</v>
      </c>
      <c r="E118" s="72">
        <f>E127</f>
        <v>773748.3099815473</v>
      </c>
      <c r="F118" s="72">
        <f>F127</f>
        <v>-19807950.524973437</v>
      </c>
      <c r="G118" s="72">
        <f>G127</f>
        <v>-5748990.584802024</v>
      </c>
    </row>
    <row r="119" spans="1:7" ht="15">
      <c r="A119" s="28"/>
      <c r="B119" s="29"/>
      <c r="C119" s="29"/>
      <c r="D119" s="29"/>
      <c r="E119" s="29"/>
      <c r="F119" s="29"/>
      <c r="G119" s="29"/>
    </row>
    <row r="120" spans="1:7" ht="15" thickBot="1">
      <c r="A120" s="71" t="s">
        <v>95</v>
      </c>
      <c r="B120" s="72">
        <f aca="true" t="shared" si="9" ref="B120:F120">B130</f>
        <v>9772043.770000108</v>
      </c>
      <c r="C120" s="72">
        <f t="shared" si="9"/>
        <v>-2630531.9807313085</v>
      </c>
      <c r="D120" s="72">
        <f t="shared" si="9"/>
        <v>17959405.87358652</v>
      </c>
      <c r="E120" s="72">
        <f t="shared" si="9"/>
        <v>-1923847.4966284558</v>
      </c>
      <c r="F120" s="72">
        <f t="shared" si="9"/>
        <v>-22545339.18311844</v>
      </c>
      <c r="G120" s="72">
        <f>G130</f>
        <v>-8534605.613013148</v>
      </c>
    </row>
    <row r="121" spans="1:7" ht="15">
      <c r="A121" s="28"/>
      <c r="B121" s="29"/>
      <c r="C121" s="29"/>
      <c r="D121" s="29"/>
      <c r="E121" s="29"/>
      <c r="F121" s="29"/>
      <c r="G121" s="29"/>
    </row>
    <row r="122" spans="1:7" ht="15">
      <c r="A122" s="7" t="s">
        <v>96</v>
      </c>
      <c r="B122" s="53">
        <f>SUM(B7:B8)+SUM(B10:B17)</f>
        <v>500972482</v>
      </c>
      <c r="C122" s="53">
        <v>526116310</v>
      </c>
      <c r="D122" s="53">
        <f aca="true" t="shared" si="10" ref="D122:G122">SUM(D7:D8)+SUM(D10:D17)</f>
        <v>527478137.14750004</v>
      </c>
      <c r="E122" s="53">
        <f t="shared" si="10"/>
        <v>539519161.322</v>
      </c>
      <c r="F122" s="53">
        <f t="shared" si="10"/>
        <v>547477731.6290001</v>
      </c>
      <c r="G122" s="53">
        <f t="shared" si="10"/>
        <v>557123005.642225</v>
      </c>
    </row>
    <row r="123" spans="1:7" ht="15">
      <c r="A123" s="73" t="s">
        <v>97</v>
      </c>
      <c r="B123" s="74">
        <f>B122*0.06</f>
        <v>30058348.919999998</v>
      </c>
      <c r="C123" s="74">
        <v>31566979</v>
      </c>
      <c r="D123" s="74">
        <f>D122*0.06</f>
        <v>31648688.22885</v>
      </c>
      <c r="E123" s="74">
        <f>E122*0.06</f>
        <v>32371149.67932</v>
      </c>
      <c r="F123" s="74">
        <f>F122*0.06</f>
        <v>32848663.897740003</v>
      </c>
      <c r="G123" s="74">
        <f>G122*0.06</f>
        <v>33427380.338533502</v>
      </c>
    </row>
    <row r="124" spans="1:7" ht="15">
      <c r="A124" s="7" t="s">
        <v>98</v>
      </c>
      <c r="B124" s="53">
        <f aca="true" t="shared" si="11" ref="B124:F124">B112-B123</f>
        <v>14781768.590000112</v>
      </c>
      <c r="C124" s="53">
        <f t="shared" si="11"/>
        <v>2630630.7192686945</v>
      </c>
      <c r="D124" s="53">
        <f t="shared" si="11"/>
        <v>23234187.245061524</v>
      </c>
      <c r="E124" s="53">
        <f t="shared" si="11"/>
        <v>3471344.1165915504</v>
      </c>
      <c r="F124" s="53">
        <f t="shared" si="11"/>
        <v>-17070561.866828438</v>
      </c>
      <c r="G124" s="53">
        <f>G112-G123</f>
        <v>-2963375.556590896</v>
      </c>
    </row>
    <row r="125" spans="1:7" ht="15">
      <c r="A125" s="7"/>
      <c r="B125" s="58"/>
      <c r="C125" s="58"/>
      <c r="D125" s="58"/>
      <c r="E125" s="58"/>
      <c r="F125" s="58"/>
      <c r="G125" s="58"/>
    </row>
    <row r="126" spans="1:7" ht="15">
      <c r="A126" s="73" t="s">
        <v>99</v>
      </c>
      <c r="B126" s="74">
        <f aca="true" t="shared" si="12" ref="B126:F126">B122*0.065</f>
        <v>32563211.330000002</v>
      </c>
      <c r="C126" s="74">
        <f t="shared" si="12"/>
        <v>34197560.15</v>
      </c>
      <c r="D126" s="74">
        <f t="shared" si="12"/>
        <v>34286078.914587505</v>
      </c>
      <c r="E126" s="74">
        <f>E122*0.065</f>
        <v>35068745.48593</v>
      </c>
      <c r="F126" s="74">
        <f t="shared" si="12"/>
        <v>35586052.555885</v>
      </c>
      <c r="G126" s="74">
        <f>G122*0.065</f>
        <v>36212995.36674463</v>
      </c>
    </row>
    <row r="127" spans="1:7" ht="15">
      <c r="A127" s="7" t="s">
        <v>100</v>
      </c>
      <c r="B127" s="53">
        <f aca="true" t="shared" si="13" ref="B127:F127">B112-B126</f>
        <v>12276906.180000108</v>
      </c>
      <c r="C127" s="53">
        <f t="shared" si="13"/>
        <v>49.56926869601011</v>
      </c>
      <c r="D127" s="53">
        <f t="shared" si="13"/>
        <v>20596796.55932402</v>
      </c>
      <c r="E127" s="53">
        <f>E112-E126</f>
        <v>773748.3099815473</v>
      </c>
      <c r="F127" s="53">
        <f t="shared" si="13"/>
        <v>-19807950.524973437</v>
      </c>
      <c r="G127" s="53">
        <f>G112-G126</f>
        <v>-5748990.584802024</v>
      </c>
    </row>
    <row r="128" spans="1:7" ht="15">
      <c r="A128" s="7"/>
      <c r="B128" s="53"/>
      <c r="C128" s="53"/>
      <c r="D128" s="53"/>
      <c r="E128" s="53"/>
      <c r="F128" s="53"/>
      <c r="G128" s="53"/>
    </row>
    <row r="129" spans="1:7" ht="15">
      <c r="A129" s="73" t="s">
        <v>101</v>
      </c>
      <c r="B129" s="74">
        <f aca="true" t="shared" si="14" ref="B129:G129">B122*0.07</f>
        <v>35068073.74</v>
      </c>
      <c r="C129" s="74">
        <f t="shared" si="14"/>
        <v>36828141.7</v>
      </c>
      <c r="D129" s="74">
        <f t="shared" si="14"/>
        <v>36923469.600325</v>
      </c>
      <c r="E129" s="74">
        <f t="shared" si="14"/>
        <v>37766341.29254001</v>
      </c>
      <c r="F129" s="74">
        <f t="shared" si="14"/>
        <v>38323441.214030005</v>
      </c>
      <c r="G129" s="74">
        <f t="shared" si="14"/>
        <v>38998610.394955754</v>
      </c>
    </row>
    <row r="130" spans="1:7" ht="15">
      <c r="A130" s="7" t="s">
        <v>102</v>
      </c>
      <c r="B130" s="53">
        <f aca="true" t="shared" si="15" ref="B130:G130">B112-B129</f>
        <v>9772043.770000108</v>
      </c>
      <c r="C130" s="53">
        <f t="shared" si="15"/>
        <v>-2630531.9807313085</v>
      </c>
      <c r="D130" s="53">
        <f t="shared" si="15"/>
        <v>17959405.87358652</v>
      </c>
      <c r="E130" s="53">
        <f t="shared" si="15"/>
        <v>-1923847.4966284558</v>
      </c>
      <c r="F130" s="53">
        <f t="shared" si="15"/>
        <v>-22545339.18311844</v>
      </c>
      <c r="G130" s="53">
        <f t="shared" si="15"/>
        <v>-8534605.613013148</v>
      </c>
    </row>
    <row r="131" spans="1:7" ht="15">
      <c r="A131" s="7"/>
      <c r="B131" s="53"/>
      <c r="C131" s="53"/>
      <c r="D131" s="53"/>
      <c r="E131" s="53"/>
      <c r="F131" s="53"/>
      <c r="G131" s="53"/>
    </row>
    <row r="132" spans="1:7" ht="15">
      <c r="A132" s="75" t="s">
        <v>103</v>
      </c>
      <c r="B132" s="76">
        <v>16119000</v>
      </c>
      <c r="C132" s="76">
        <v>20081358</v>
      </c>
      <c r="D132" s="76">
        <f>B132*1.003+3900000</f>
        <v>20067357</v>
      </c>
      <c r="E132" s="77">
        <f>D132*1.003</f>
        <v>20127559.071</v>
      </c>
      <c r="F132" s="78">
        <f>E132*1.003</f>
        <v>20187941.748212997</v>
      </c>
      <c r="G132" s="78">
        <f>F132*1.003</f>
        <v>20248505.573457632</v>
      </c>
    </row>
    <row r="133" spans="1:7" ht="15">
      <c r="A133" s="75"/>
      <c r="B133" s="76"/>
      <c r="C133" s="76"/>
      <c r="D133" s="76"/>
      <c r="E133" s="77"/>
      <c r="F133" s="78"/>
      <c r="G133" s="78"/>
    </row>
    <row r="134" ht="15" thickBot="1">
      <c r="B134" s="79"/>
    </row>
    <row r="135" spans="1:7" ht="15">
      <c r="A135" s="80" t="s">
        <v>104</v>
      </c>
      <c r="B135" s="81"/>
      <c r="C135" s="81"/>
      <c r="D135" s="82"/>
      <c r="E135" s="83"/>
      <c r="F135" s="83"/>
      <c r="G135" s="84"/>
    </row>
    <row r="136" spans="1:7" ht="15">
      <c r="A136" s="85" t="s">
        <v>105</v>
      </c>
      <c r="B136" s="86"/>
      <c r="C136" s="86"/>
      <c r="D136" s="86"/>
      <c r="E136" s="87"/>
      <c r="F136" s="87"/>
      <c r="G136" s="86"/>
    </row>
    <row r="137" spans="1:7" ht="15" thickBot="1">
      <c r="A137" s="88" t="s">
        <v>106</v>
      </c>
      <c r="B137" s="89"/>
      <c r="C137" s="89"/>
      <c r="D137" s="90"/>
      <c r="E137" s="91">
        <v>0.0222</v>
      </c>
      <c r="F137" s="91">
        <v>0.0229</v>
      </c>
      <c r="G137" s="92">
        <v>0.0236</v>
      </c>
    </row>
    <row r="138" spans="1:7" ht="15">
      <c r="A138" s="28"/>
      <c r="B138" s="13"/>
      <c r="C138" s="13"/>
      <c r="D138" s="34"/>
      <c r="E138" s="34"/>
      <c r="F138" s="34"/>
      <c r="G138" s="34"/>
    </row>
    <row r="139" spans="2:5" ht="15">
      <c r="B139" s="57"/>
      <c r="D139" s="93"/>
      <c r="E139" s="94"/>
    </row>
    <row r="148" spans="6:7" ht="15">
      <c r="F148" s="95"/>
      <c r="G148" s="95"/>
    </row>
  </sheetData>
  <printOptions/>
  <pageMargins left="0.7" right="0.7" top="0.5" bottom="0.5" header="0.3" footer="0.3"/>
  <pageSetup fitToHeight="2" fitToWidth="1" horizontalDpi="600" verticalDpi="600" orientation="portrait" scale="62" copies="4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John, Polly</dc:creator>
  <cp:keywords/>
  <dc:description/>
  <cp:lastModifiedBy>Calderon, Angelica</cp:lastModifiedBy>
  <cp:lastPrinted>2013-11-07T20:43:06Z</cp:lastPrinted>
  <dcterms:created xsi:type="dcterms:W3CDTF">2013-11-07T20:41:21Z</dcterms:created>
  <dcterms:modified xsi:type="dcterms:W3CDTF">2013-11-07T20:55:02Z</dcterms:modified>
  <cp:category/>
  <cp:version/>
  <cp:contentType/>
  <cp:contentStatus/>
</cp:coreProperties>
</file>