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88" yWindow="396" windowWidth="19812" windowHeight="9000" activeTab="0"/>
  </bookViews>
  <sheets>
    <sheet name="INDEX" sheetId="1" r:id="rId1"/>
  </sheets>
  <externalReferences>
    <externalReference r:id="rId4"/>
    <externalReference r:id="rId5"/>
  </externalReferences>
  <definedNames>
    <definedName name="Amount_of_Reduction" localSheetId="0">#REF!</definedName>
    <definedName name="Amount_of_Reduction">#REF!</definedName>
    <definedName name="Appro" localSheetId="0">'INDEX'!$A$4:$U$168</definedName>
    <definedName name="CX_98_proposed" localSheetId="0">#REF!</definedName>
    <definedName name="CX_98_proposed">#REF!</definedName>
    <definedName name="HTML_CodePage" hidden="1">1252</definedName>
    <definedName name="HTML_Control" hidden="1">{"'CXBook'!$A$1:$G$54"}</definedName>
    <definedName name="HTML_Description" hidden="1">""</definedName>
    <definedName name="HTML_Email" hidden="1">""</definedName>
    <definedName name="HTML_Header" hidden="1">"Expenditures by Appropriation Unit CX"</definedName>
    <definedName name="HTML_LastUpdate" hidden="1">"10/13/1999"</definedName>
    <definedName name="HTML_LineAfter" hidden="1">FALSE</definedName>
    <definedName name="HTML_LineBefore" hidden="1">FALSE</definedName>
    <definedName name="HTML_Name" hidden="1">"Mardi Spahr"</definedName>
    <definedName name="HTML_OBDlg2" hidden="1">TRUE</definedName>
    <definedName name="HTML_OBDlg4" hidden="1">TRUE</definedName>
    <definedName name="HTML_OS" hidden="1">0</definedName>
    <definedName name="HTML_PathFile" hidden="1">"O:\WEBPAGES\00PROP\BOOK\TABLES\ExpendbyAppropCX.htm"</definedName>
    <definedName name="HTML_Title" hidden="1">"ExpendbyApprop"</definedName>
    <definedName name="Percent_of_CX" localSheetId="0">#REF!</definedName>
    <definedName name="Percent_of_CX">#REF!</definedName>
    <definedName name="_xlnm.Print_Area" localSheetId="0">'INDEX'!$A$5:$O$144</definedName>
    <definedName name="Source" localSheetId="0">'INDEX'!$A$6:$Q$67</definedName>
    <definedName name="_xlnm.Print_Titles" localSheetId="0">'INDEX'!$5:$6</definedName>
  </definedNames>
  <calcPr calcId="125725"/>
</workbook>
</file>

<file path=xl/sharedStrings.xml><?xml version="1.0" encoding="utf-8"?>
<sst xmlns="http://schemas.openxmlformats.org/spreadsheetml/2006/main" count="1238" uniqueCount="457">
  <si>
    <t>SOURCE:  2013 ORDINANCE LOG METADATA/APPRO</t>
  </si>
  <si>
    <t>SOURCE 2013_2014 ADOPTED BUDGET/ORDINANCE INDEX</t>
  </si>
  <si>
    <t xml:space="preserve">SOURCE 2014 ESSBASE </t>
  </si>
  <si>
    <t>SOURCE  2013 MIDBIENNIUM UPDATE</t>
  </si>
  <si>
    <t>2014 Proposed Index</t>
  </si>
  <si>
    <t>2013/2014 ADOPTED BUDGET</t>
  </si>
  <si>
    <t>2013/2014 MIDBIENNIUM UPDATES</t>
  </si>
  <si>
    <t>TOTAL 2013/2014, 2014 ANNUAL, 2013/2014 MIDBIENNIUM UPDATES</t>
  </si>
  <si>
    <t>Appro</t>
  </si>
  <si>
    <t>Biennial</t>
  </si>
  <si>
    <t>Order</t>
  </si>
  <si>
    <t>Section</t>
  </si>
  <si>
    <t>Fund</t>
  </si>
  <si>
    <t>Fund Name</t>
  </si>
  <si>
    <t>Appro Name</t>
  </si>
  <si>
    <t>KCSP</t>
  </si>
  <si>
    <t>Dept</t>
  </si>
  <si>
    <t>DeptName</t>
  </si>
  <si>
    <t>Appropriation</t>
  </si>
  <si>
    <t>FTEs</t>
  </si>
  <si>
    <t>Revenues</t>
  </si>
  <si>
    <t>TLPs</t>
  </si>
  <si>
    <t>Text1</t>
  </si>
  <si>
    <t>ApproNameLower</t>
  </si>
  <si>
    <t>Appropriation 2013</t>
  </si>
  <si>
    <t xml:space="preserve"> Maximum FTEs 2013</t>
  </si>
  <si>
    <t xml:space="preserve"> Revenues 2013</t>
  </si>
  <si>
    <t>Maximum TLTs 2013</t>
  </si>
  <si>
    <t>FTES</t>
  </si>
  <si>
    <t>TLTs</t>
  </si>
  <si>
    <t>APPRO</t>
  </si>
  <si>
    <t>EXP</t>
  </si>
  <si>
    <t>2014 Annual, 2013/14 Biennial, &amp; Midbiennium FTEs</t>
  </si>
  <si>
    <t>REV</t>
  </si>
  <si>
    <t>2014 Annual, 2013/14 Biennial, &amp; Midbiennium TLTs</t>
  </si>
  <si>
    <t>A01000</t>
  </si>
  <si>
    <t>N</t>
  </si>
  <si>
    <t>0010</t>
  </si>
  <si>
    <t>General</t>
  </si>
  <si>
    <t>County Council</t>
  </si>
  <si>
    <t>HWD</t>
  </si>
  <si>
    <t>01</t>
  </si>
  <si>
    <t>Legislative Agencies</t>
  </si>
  <si>
    <t>A02000</t>
  </si>
  <si>
    <t>Council Administration</t>
  </si>
  <si>
    <t>A03000</t>
  </si>
  <si>
    <t>Hearing Examiner</t>
  </si>
  <si>
    <t>A04000</t>
  </si>
  <si>
    <t>County Auditor</t>
  </si>
  <si>
    <t>A05000</t>
  </si>
  <si>
    <t>Ombudsman/Tax Advisor</t>
  </si>
  <si>
    <t>A06000</t>
  </si>
  <si>
    <t>King County Civic Television</t>
  </si>
  <si>
    <t>A07000</t>
  </si>
  <si>
    <t>Board of Appeals</t>
  </si>
  <si>
    <t>A08500</t>
  </si>
  <si>
    <t>Office of Law Enforcement Oversight</t>
  </si>
  <si>
    <t>Independent Offices</t>
  </si>
  <si>
    <t>A08700</t>
  </si>
  <si>
    <t>Office of Economic and Financial Analysis</t>
  </si>
  <si>
    <t>A11000</t>
  </si>
  <si>
    <t>County Executive</t>
  </si>
  <si>
    <t>11</t>
  </si>
  <si>
    <t>County Executive Agencies</t>
  </si>
  <si>
    <t>A12000</t>
  </si>
  <si>
    <t>Office of the Executive</t>
  </si>
  <si>
    <t>A14000</t>
  </si>
  <si>
    <t>Office of Performance, Strategy and Budget</t>
  </si>
  <si>
    <t>A20000</t>
  </si>
  <si>
    <t>Sheriff</t>
  </si>
  <si>
    <t>JS</t>
  </si>
  <si>
    <t>20</t>
  </si>
  <si>
    <t>A20500</t>
  </si>
  <si>
    <t>Drug Enforcement Forfeits</t>
  </si>
  <si>
    <t>A21000</t>
  </si>
  <si>
    <t>Sheriff Office Succession Planning</t>
  </si>
  <si>
    <t>A40100</t>
  </si>
  <si>
    <t>Office of Emergency Management</t>
  </si>
  <si>
    <t>40</t>
  </si>
  <si>
    <t>Executive Services</t>
  </si>
  <si>
    <t>A41700</t>
  </si>
  <si>
    <t>Executive Services - Administration</t>
  </si>
  <si>
    <t>A42000</t>
  </si>
  <si>
    <t>Human Resources Management</t>
  </si>
  <si>
    <t>A42100</t>
  </si>
  <si>
    <t>Office of Labor Relations</t>
  </si>
  <si>
    <t>A43700</t>
  </si>
  <si>
    <t>Cable Communications</t>
  </si>
  <si>
    <t>14</t>
  </si>
  <si>
    <t>KCIT</t>
  </si>
  <si>
    <t>A44000</t>
  </si>
  <si>
    <t>Real Estate Services</t>
  </si>
  <si>
    <t>A47000</t>
  </si>
  <si>
    <t>Records and Licensing Services</t>
  </si>
  <si>
    <t>A50000</t>
  </si>
  <si>
    <t>Prosecuting Attorney</t>
  </si>
  <si>
    <t>50</t>
  </si>
  <si>
    <t>A50100</t>
  </si>
  <si>
    <t>Prosecuting Attorney Antiprofiteering</t>
  </si>
  <si>
    <t>A51000</t>
  </si>
  <si>
    <t>Superior Court</t>
  </si>
  <si>
    <t>51</t>
  </si>
  <si>
    <t>A53000</t>
  </si>
  <si>
    <t>District Court</t>
  </si>
  <si>
    <t>53</t>
  </si>
  <si>
    <t>A53500</t>
  </si>
  <si>
    <t>Elections</t>
  </si>
  <si>
    <t>55</t>
  </si>
  <si>
    <t>A54000</t>
  </si>
  <si>
    <t>Judicial Administration</t>
  </si>
  <si>
    <t>54</t>
  </si>
  <si>
    <t>A61000</t>
  </si>
  <si>
    <t>State Auditor</t>
  </si>
  <si>
    <t>A63000</t>
  </si>
  <si>
    <t>Boundary Review Board</t>
  </si>
  <si>
    <t>A64500</t>
  </si>
  <si>
    <t>Federal Lobbying</t>
  </si>
  <si>
    <t>96</t>
  </si>
  <si>
    <t>Administrative Offices</t>
  </si>
  <si>
    <t>A65000</t>
  </si>
  <si>
    <t>Memberships and Dues</t>
  </si>
  <si>
    <t>A65600</t>
  </si>
  <si>
    <t>Internal Support</t>
  </si>
  <si>
    <t>A67000</t>
  </si>
  <si>
    <t>Assessments</t>
  </si>
  <si>
    <t>67</t>
  </si>
  <si>
    <t>A69400</t>
  </si>
  <si>
    <t>Human Services GF Transfers</t>
  </si>
  <si>
    <t>HHP</t>
  </si>
  <si>
    <t>97</t>
  </si>
  <si>
    <t>General Fund Transfers</t>
  </si>
  <si>
    <t>A69500</t>
  </si>
  <si>
    <t>General Government GF Transfers</t>
  </si>
  <si>
    <t>A69600</t>
  </si>
  <si>
    <t>Public Health GF Transfers</t>
  </si>
  <si>
    <t>A69700</t>
  </si>
  <si>
    <t>Physical Environment GF Transfers</t>
  </si>
  <si>
    <t>EGBE</t>
  </si>
  <si>
    <t>A69900</t>
  </si>
  <si>
    <t>CIP GF Transfers</t>
  </si>
  <si>
    <t>CIP</t>
  </si>
  <si>
    <t>A82000</t>
  </si>
  <si>
    <t>Jail Health Services</t>
  </si>
  <si>
    <t>80</t>
  </si>
  <si>
    <t>Public Health</t>
  </si>
  <si>
    <t>A91000</t>
  </si>
  <si>
    <t>Adult and Juvenile Detention</t>
  </si>
  <si>
    <t>90</t>
  </si>
  <si>
    <t>Adult &amp; Juvenile Detention</t>
  </si>
  <si>
    <t>A95000</t>
  </si>
  <si>
    <t>Public Defense</t>
  </si>
  <si>
    <t>Public Defense (Department of)</t>
  </si>
  <si>
    <t>A91400</t>
  </si>
  <si>
    <t>0016</t>
  </si>
  <si>
    <t>Inmate Welfare</t>
  </si>
  <si>
    <t>Inmate Welfare - Adult</t>
  </si>
  <si>
    <t>A91500</t>
  </si>
  <si>
    <t>Inmate Welfare - Juvenile</t>
  </si>
  <si>
    <t>Total General Fund</t>
  </si>
  <si>
    <t>Other Annual Budgets</t>
  </si>
  <si>
    <t>A83000</t>
  </si>
  <si>
    <t>1190</t>
  </si>
  <si>
    <t>Emergency Medical Services</t>
  </si>
  <si>
    <t>A86000</t>
  </si>
  <si>
    <t>1280</t>
  </si>
  <si>
    <t>Local Hazardous Waste</t>
  </si>
  <si>
    <t>A35500</t>
  </si>
  <si>
    <t>1290</t>
  </si>
  <si>
    <t>Youth Sports Facilities Grant</t>
  </si>
  <si>
    <t>Youth Sports Facilities Grants</t>
  </si>
  <si>
    <t>38</t>
  </si>
  <si>
    <t>Department of Natural Resources &amp; Parks</t>
  </si>
  <si>
    <t>A64000</t>
  </si>
  <si>
    <t>1451</t>
  </si>
  <si>
    <t>Parks Operating Levy</t>
  </si>
  <si>
    <t>Parks and Recreation</t>
  </si>
  <si>
    <t>A64100</t>
  </si>
  <si>
    <t>1452</t>
  </si>
  <si>
    <t>Open Space Trails and Zoo Levy</t>
  </si>
  <si>
    <t>Expansion Levy</t>
  </si>
  <si>
    <t>A64200</t>
  </si>
  <si>
    <t>1453</t>
  </si>
  <si>
    <t>Parks Open Space and Trails Levy</t>
  </si>
  <si>
    <t>A80000</t>
  </si>
  <si>
    <t>1800</t>
  </si>
  <si>
    <t>A81000</t>
  </si>
  <si>
    <t>Medical Examiner</t>
  </si>
  <si>
    <t>A21400</t>
  </si>
  <si>
    <t>2140</t>
  </si>
  <si>
    <t>Grants</t>
  </si>
  <si>
    <t>A51613</t>
  </si>
  <si>
    <t>Byrne Justice Assistance FFY13 Grant</t>
  </si>
  <si>
    <t>A13800</t>
  </si>
  <si>
    <t>5450</t>
  </si>
  <si>
    <t>Financial Services</t>
  </si>
  <si>
    <t>Finance and Business Operations</t>
  </si>
  <si>
    <t>A30000</t>
  </si>
  <si>
    <t>5490</t>
  </si>
  <si>
    <t>Business Resource</t>
  </si>
  <si>
    <t>Business Resource Center</t>
  </si>
  <si>
    <t>Total Other Annual Budgets</t>
  </si>
  <si>
    <t>A30010</t>
  </si>
  <si>
    <t>Y</t>
  </si>
  <si>
    <t>3000</t>
  </si>
  <si>
    <t>Capital Improvement Program</t>
  </si>
  <si>
    <t>General Capital Improvement Programs</t>
  </si>
  <si>
    <t>300</t>
  </si>
  <si>
    <t>A30050</t>
  </si>
  <si>
    <t>Major Maintenance Capital Improvement Program</t>
  </si>
  <si>
    <t>A51620</t>
  </si>
  <si>
    <t>2167</t>
  </si>
  <si>
    <t>Byrne Justice Assistance FFY12 Grant</t>
  </si>
  <si>
    <t>A73000</t>
  </si>
  <si>
    <t>1030</t>
  </si>
  <si>
    <t>Road</t>
  </si>
  <si>
    <t>Roads</t>
  </si>
  <si>
    <t>70</t>
  </si>
  <si>
    <t>Transportation</t>
  </si>
  <si>
    <t>A73400</t>
  </si>
  <si>
    <t>Roads Construction Transfer</t>
  </si>
  <si>
    <t>A71500</t>
  </si>
  <si>
    <t>1040</t>
  </si>
  <si>
    <t>Solid Waste Post-Closure Landfill Maintenance</t>
  </si>
  <si>
    <t>ES</t>
  </si>
  <si>
    <t>A48000</t>
  </si>
  <si>
    <t>1060</t>
  </si>
  <si>
    <t>Veterans Services</t>
  </si>
  <si>
    <t>93</t>
  </si>
  <si>
    <t>Community &amp; Human Services</t>
  </si>
  <si>
    <t>A92000</t>
  </si>
  <si>
    <t>1070</t>
  </si>
  <si>
    <t>Developmental Disabilities</t>
  </si>
  <si>
    <t>A93500</t>
  </si>
  <si>
    <t>1080</t>
  </si>
  <si>
    <t>DCHS Administration</t>
  </si>
  <si>
    <t>A47100</t>
  </si>
  <si>
    <t>1090</t>
  </si>
  <si>
    <t>Recorder's Operation and Maintenance</t>
  </si>
  <si>
    <t>A43100</t>
  </si>
  <si>
    <t>1110</t>
  </si>
  <si>
    <t>E-911</t>
  </si>
  <si>
    <t>Enhanced-911</t>
  </si>
  <si>
    <t>A92400</t>
  </si>
  <si>
    <t>1120</t>
  </si>
  <si>
    <t>Mental Health</t>
  </si>
  <si>
    <t>A58300</t>
  </si>
  <si>
    <t>1135</t>
  </si>
  <si>
    <t>Mental Illness and Drug Dependency</t>
  </si>
  <si>
    <t>Judicial Administration MIDD</t>
  </si>
  <si>
    <t>A68800</t>
  </si>
  <si>
    <t>Prosecuting Attorney MIDD</t>
  </si>
  <si>
    <t>A78300</t>
  </si>
  <si>
    <t>Superior Court MIDD</t>
  </si>
  <si>
    <t>A88300</t>
  </si>
  <si>
    <t>Sheriff MIDD</t>
  </si>
  <si>
    <t>A98300</t>
  </si>
  <si>
    <t>Public Defense MIDD</t>
  </si>
  <si>
    <t>Department of Public Defense</t>
  </si>
  <si>
    <t>A98400</t>
  </si>
  <si>
    <t>District Court MIDD</t>
  </si>
  <si>
    <t>A98500</t>
  </si>
  <si>
    <t>Adult and Juvenile Detention MIDD</t>
  </si>
  <si>
    <t>A98600</t>
  </si>
  <si>
    <t>Jail Health Services MIDD</t>
  </si>
  <si>
    <t>A98700</t>
  </si>
  <si>
    <t>Mental Health and Substance Abuse MIDD</t>
  </si>
  <si>
    <t>A99000</t>
  </si>
  <si>
    <t>Mental Illness and Drug Dependency Fund</t>
  </si>
  <si>
    <t>A11700</t>
  </si>
  <si>
    <t>1141</t>
  </si>
  <si>
    <t>Veterans and Family Levy</t>
  </si>
  <si>
    <t>A11800</t>
  </si>
  <si>
    <t>1142</t>
  </si>
  <si>
    <t>Human Services Levy</t>
  </si>
  <si>
    <t>A73800</t>
  </si>
  <si>
    <t>1150</t>
  </si>
  <si>
    <t>Road Improvement Guaranty</t>
  </si>
  <si>
    <t>A30100</t>
  </si>
  <si>
    <t>1170</t>
  </si>
  <si>
    <t>Arts and Cultural Development</t>
  </si>
  <si>
    <t>Cultural Development Authority</t>
  </si>
  <si>
    <t>A74100</t>
  </si>
  <si>
    <t>1210</t>
  </si>
  <si>
    <t>Water and Land Resources Shared Services</t>
  </si>
  <si>
    <t>A84500</t>
  </si>
  <si>
    <t>1211</t>
  </si>
  <si>
    <t>Surface Water Management Local Drainage Services</t>
  </si>
  <si>
    <t>A20800</t>
  </si>
  <si>
    <t>1220</t>
  </si>
  <si>
    <t>AFIS</t>
  </si>
  <si>
    <t>Automated Fingerprint Identification System</t>
  </si>
  <si>
    <t>A96000</t>
  </si>
  <si>
    <t>1260</t>
  </si>
  <si>
    <t>Substance Abuse</t>
  </si>
  <si>
    <t>A38400</t>
  </si>
  <si>
    <t>1311</t>
  </si>
  <si>
    <t>Noxious Weed</t>
  </si>
  <si>
    <t>Noxious Weed Control Program</t>
  </si>
  <si>
    <t>A32510</t>
  </si>
  <si>
    <t>1340</t>
  </si>
  <si>
    <t>DPER Planning and Permitting Sub</t>
  </si>
  <si>
    <t>DPER Planning and Permitting</t>
  </si>
  <si>
    <t>32</t>
  </si>
  <si>
    <t>Department of Permitting and Environmental Review</t>
  </si>
  <si>
    <t>A52500</t>
  </si>
  <si>
    <t>1341</t>
  </si>
  <si>
    <t>DPER Abatement Sub</t>
  </si>
  <si>
    <t>DPER Abatement</t>
  </si>
  <si>
    <t>A32520</t>
  </si>
  <si>
    <t>1345</t>
  </si>
  <si>
    <t>DPER Permitting Integration Sub</t>
  </si>
  <si>
    <t>DPER Permitting Integration</t>
  </si>
  <si>
    <t>A32530</t>
  </si>
  <si>
    <t>1346</t>
  </si>
  <si>
    <t>DPER General Public Services Sub</t>
  </si>
  <si>
    <t>DPER General Public Services</t>
  </si>
  <si>
    <t>A88700</t>
  </si>
  <si>
    <t>1421</t>
  </si>
  <si>
    <t>Children and Family Services</t>
  </si>
  <si>
    <t>Children and Family Services Transfers to Community and Human Services</t>
  </si>
  <si>
    <t>A88800</t>
  </si>
  <si>
    <t>Community Services Operating</t>
  </si>
  <si>
    <t>A53400</t>
  </si>
  <si>
    <t>1431</t>
  </si>
  <si>
    <t>Animal Services</t>
  </si>
  <si>
    <t>Regional Animal Services of King County</t>
  </si>
  <si>
    <t>A53800</t>
  </si>
  <si>
    <t>1432</t>
  </si>
  <si>
    <t>Animal Bequest</t>
  </si>
  <si>
    <t>A84600</t>
  </si>
  <si>
    <t>1471</t>
  </si>
  <si>
    <t>Historical Preservation Program</t>
  </si>
  <si>
    <t>Historic Preservation Program</t>
  </si>
  <si>
    <t>A56100</t>
  </si>
  <si>
    <t>1561</t>
  </si>
  <si>
    <t>King County Flood Control Contract</t>
  </si>
  <si>
    <t>A46200</t>
  </si>
  <si>
    <t>1590</t>
  </si>
  <si>
    <t>King County Marine Operations</t>
  </si>
  <si>
    <t>Marine Division</t>
  </si>
  <si>
    <t>A76000</t>
  </si>
  <si>
    <t>1820</t>
  </si>
  <si>
    <t>Inter-County River Improvement</t>
  </si>
  <si>
    <t>A93600</t>
  </si>
  <si>
    <t>2240</t>
  </si>
  <si>
    <t>Employment and Education Resources</t>
  </si>
  <si>
    <t>A35000</t>
  </si>
  <si>
    <t>2460</t>
  </si>
  <si>
    <t>Federal Housing and Community Development</t>
  </si>
  <si>
    <t>A35100</t>
  </si>
  <si>
    <t>2464</t>
  </si>
  <si>
    <t>Housing Opportunity</t>
  </si>
  <si>
    <t>Community and Human Services</t>
  </si>
  <si>
    <t>A38100</t>
  </si>
  <si>
    <t>4040</t>
  </si>
  <si>
    <t>Solid Waste</t>
  </si>
  <si>
    <t>Natural Resources and Parks Administration</t>
  </si>
  <si>
    <t>A72000</t>
  </si>
  <si>
    <t xml:space="preserve">Solid Waste </t>
  </si>
  <si>
    <t>A71000</t>
  </si>
  <si>
    <t>4290</t>
  </si>
  <si>
    <t>Airport</t>
  </si>
  <si>
    <t>A71600</t>
  </si>
  <si>
    <t>Airport Construction Transfer</t>
  </si>
  <si>
    <t>A21300</t>
  </si>
  <si>
    <t>4501</t>
  </si>
  <si>
    <t>Radio Communications Operations</t>
  </si>
  <si>
    <t>Radio Communication Services</t>
  </si>
  <si>
    <t>A49000</t>
  </si>
  <si>
    <t>4531</t>
  </si>
  <si>
    <t>I-NET Operations</t>
  </si>
  <si>
    <t>I-Net Operations</t>
  </si>
  <si>
    <t>A46100</t>
  </si>
  <si>
    <t>4610</t>
  </si>
  <si>
    <t>Water Quality</t>
  </si>
  <si>
    <t>Wastewater Treatment</t>
  </si>
  <si>
    <t>A46400</t>
  </si>
  <si>
    <t>4640</t>
  </si>
  <si>
    <t>Public Transportation</t>
  </si>
  <si>
    <t>DOT Director's Office</t>
  </si>
  <si>
    <t>A46410</t>
  </si>
  <si>
    <t>Transit</t>
  </si>
  <si>
    <t>A75600</t>
  </si>
  <si>
    <t>4647</t>
  </si>
  <si>
    <t>Revenue Fleet Replacement</t>
  </si>
  <si>
    <t>Transit Revenue Vehicle Replacement</t>
  </si>
  <si>
    <t>A66600</t>
  </si>
  <si>
    <t>5420</t>
  </si>
  <si>
    <t>Safety and Workers Compensation</t>
  </si>
  <si>
    <t>Safety and Claims Management</t>
  </si>
  <si>
    <t>A13700</t>
  </si>
  <si>
    <t>5441</t>
  </si>
  <si>
    <t>Wastewater Equipment Rental and Revolving</t>
  </si>
  <si>
    <t>A10200</t>
  </si>
  <si>
    <t>5471</t>
  </si>
  <si>
    <t>KCIT Strategy and Performance</t>
  </si>
  <si>
    <t>A01100</t>
  </si>
  <si>
    <t>5481</t>
  </si>
  <si>
    <t>Geographc Information Systems (GIS)</t>
  </si>
  <si>
    <t>Geographic Information Systems</t>
  </si>
  <si>
    <t>A42900</t>
  </si>
  <si>
    <t>5500</t>
  </si>
  <si>
    <t>Employee Benefits</t>
  </si>
  <si>
    <t>A60100</t>
  </si>
  <si>
    <t>5511</t>
  </si>
  <si>
    <t>Facilities Management - Internal Service</t>
  </si>
  <si>
    <t>Facilities Management Internal Service</t>
  </si>
  <si>
    <t>A15400</t>
  </si>
  <si>
    <t>5520</t>
  </si>
  <si>
    <t>Insurance</t>
  </si>
  <si>
    <t>Risk Management</t>
  </si>
  <si>
    <t>A43200</t>
  </si>
  <si>
    <t>5531</t>
  </si>
  <si>
    <t>KCIT Services</t>
  </si>
  <si>
    <t>A75000</t>
  </si>
  <si>
    <t>5570</t>
  </si>
  <si>
    <t>Equipment Rental and Revolving</t>
  </si>
  <si>
    <t>A78000</t>
  </si>
  <si>
    <t>5580</t>
  </si>
  <si>
    <t>Motor Pool Equipment Rental</t>
  </si>
  <si>
    <t>Motor Pool Equipment Rental and Revolving</t>
  </si>
  <si>
    <t>A46300</t>
  </si>
  <si>
    <t>Wastewater Treatment Debt Service</t>
  </si>
  <si>
    <t>Debt</t>
  </si>
  <si>
    <t>98</t>
  </si>
  <si>
    <t>Debt Service Funds</t>
  </si>
  <si>
    <t>A84300</t>
  </si>
  <si>
    <t>8430</t>
  </si>
  <si>
    <t>Transit Debt Service</t>
  </si>
  <si>
    <t>A46500</t>
  </si>
  <si>
    <t>8400</t>
  </si>
  <si>
    <t>Limited G.O. Bond Redemption</t>
  </si>
  <si>
    <t>A46600</t>
  </si>
  <si>
    <t>8500</t>
  </si>
  <si>
    <t>Unlimited G.O. Bond Redemption</t>
  </si>
  <si>
    <t>A30030</t>
  </si>
  <si>
    <t>Wastewater Treatment Capital Program Budget</t>
  </si>
  <si>
    <t>A30040</t>
  </si>
  <si>
    <t>Water and Land Resources Capital Program Budget</t>
  </si>
  <si>
    <t>A30060</t>
  </si>
  <si>
    <t>Solid Waste Capital Program Budget</t>
  </si>
  <si>
    <t>A30020</t>
  </si>
  <si>
    <t>Roads Services Capital Program Budget</t>
  </si>
  <si>
    <t>A30070</t>
  </si>
  <si>
    <t>Public Transportation Construction</t>
  </si>
  <si>
    <t>Biennial Capital Fund Budgets</t>
  </si>
  <si>
    <t>A15000</t>
  </si>
  <si>
    <t>no ord</t>
  </si>
  <si>
    <t>Finance - GF  (Revenues Only)</t>
  </si>
  <si>
    <t>A88500</t>
  </si>
  <si>
    <t>Children and Family Services Revenues   (Revenues Only)</t>
  </si>
  <si>
    <t>Total Annual CIP</t>
  </si>
  <si>
    <t>2014 Proposed Annual Budget</t>
  </si>
  <si>
    <t>Total Mid</t>
  </si>
  <si>
    <t>Total</t>
  </si>
  <si>
    <t>Essbase Retrieve Check</t>
  </si>
  <si>
    <t>Difference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</si>
</sst>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FF000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Arial"/>
      <family val="2"/>
    </font>
    <font>
      <b/>
      <sz val="11"/>
      <color rgb="FF9C6500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hair">
        <color rgb="FF0000FF"/>
      </left>
      <right style="hair">
        <color rgb="FF0000FF"/>
      </right>
      <top style="hair">
        <color rgb="FF0000FF"/>
      </top>
      <bottom style="hair">
        <color rgb="FF0000FF"/>
      </bottom>
    </border>
    <border>
      <left style="hair">
        <color rgb="FF0000FF"/>
      </left>
      <right style="hair">
        <color rgb="FF0000FF"/>
      </right>
      <top style="hair">
        <color rgb="FF0000FF"/>
      </top>
      <bottom/>
    </border>
    <border>
      <left style="hair">
        <color rgb="FF0000FF"/>
      </left>
      <right style="hair">
        <color rgb="FF0000FF"/>
      </right>
      <top style="thin"/>
      <bottom style="medium"/>
    </border>
    <border>
      <left style="hair">
        <color rgb="FF0000FF"/>
      </left>
      <right style="hair">
        <color rgb="FF0000FF"/>
      </right>
      <top/>
      <bottom/>
    </border>
    <border>
      <left style="hair">
        <color rgb="FF0000FF"/>
      </left>
      <right/>
      <top style="medium"/>
      <bottom/>
    </border>
    <border>
      <left/>
      <right/>
      <top style="medium"/>
      <bottom/>
    </border>
    <border>
      <left/>
      <right style="hair">
        <color rgb="FF0000FF"/>
      </right>
      <top style="medium"/>
      <bottom/>
    </border>
    <border>
      <left style="hair">
        <color rgb="FF0000FF"/>
      </left>
      <right style="hair">
        <color rgb="FF0000FF"/>
      </right>
      <top/>
      <bottom style="hair">
        <color rgb="FF0000FF"/>
      </bottom>
    </border>
    <border>
      <left style="hair">
        <color rgb="FF0000FF"/>
      </left>
      <right/>
      <top style="hair">
        <color rgb="FF0000FF"/>
      </top>
      <bottom style="hair">
        <color rgb="FF0000FF"/>
      </bottom>
    </border>
    <border>
      <left/>
      <right style="hair">
        <color rgb="FF0000FF"/>
      </right>
      <top style="hair">
        <color rgb="FF0000FF"/>
      </top>
      <bottom style="hair">
        <color rgb="FF0000FF"/>
      </bottom>
    </border>
    <border>
      <left/>
      <right/>
      <top style="hair">
        <color rgb="FF0000FF"/>
      </top>
      <bottom style="hair">
        <color rgb="FF0000F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hair">
        <color rgb="FF0000FF"/>
      </left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rgb="FF0000FF"/>
      </left>
      <right style="thin">
        <color indexed="22"/>
      </right>
      <top/>
      <bottom style="hair">
        <color rgb="FF0000FF"/>
      </bottom>
    </border>
    <border>
      <left style="thin">
        <color indexed="22"/>
      </left>
      <right style="thin">
        <color indexed="22"/>
      </right>
      <top/>
      <bottom style="hair">
        <color rgb="FF0000FF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6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</cellStyleXfs>
  <cellXfs count="147">
    <xf numFmtId="0" fontId="0" fillId="0" borderId="0" xfId="0"/>
    <xf numFmtId="0" fontId="0" fillId="0" borderId="0" xfId="0" applyFont="1"/>
    <xf numFmtId="0" fontId="3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18" applyNumberFormat="1" applyFont="1" applyFill="1"/>
    <xf numFmtId="43" fontId="0" fillId="0" borderId="0" xfId="18" applyFont="1" applyFill="1"/>
    <xf numFmtId="43" fontId="0" fillId="0" borderId="0" xfId="18" applyFont="1"/>
    <xf numFmtId="0" fontId="0" fillId="3" borderId="0" xfId="0" applyFill="1"/>
    <xf numFmtId="164" fontId="0" fillId="0" borderId="0" xfId="18" applyNumberFormat="1" applyFont="1"/>
    <xf numFmtId="0" fontId="5" fillId="0" borderId="0" xfId="0" applyFont="1" applyBorder="1" applyAlignment="1">
      <alignment horizontal="center"/>
    </xf>
    <xf numFmtId="164" fontId="5" fillId="0" borderId="0" xfId="18" applyNumberFormat="1" applyFont="1" applyAlignment="1">
      <alignment wrapText="1"/>
    </xf>
    <xf numFmtId="0" fontId="7" fillId="4" borderId="1" xfId="21" applyFont="1" applyFill="1" applyBorder="1" applyAlignment="1">
      <alignment horizontal="center"/>
      <protection/>
    </xf>
    <xf numFmtId="0" fontId="8" fillId="5" borderId="1" xfId="21" applyFont="1" applyFill="1" applyBorder="1" applyAlignment="1">
      <alignment horizontal="center" wrapText="1"/>
      <protection/>
    </xf>
    <xf numFmtId="0" fontId="8" fillId="5" borderId="1" xfId="21" applyFont="1" applyFill="1" applyBorder="1" applyAlignment="1">
      <alignment horizontal="center"/>
      <protection/>
    </xf>
    <xf numFmtId="164" fontId="8" fillId="5" borderId="1" xfId="18" applyNumberFormat="1" applyFont="1" applyFill="1" applyBorder="1" applyAlignment="1">
      <alignment horizontal="center"/>
    </xf>
    <xf numFmtId="43" fontId="8" fillId="5" borderId="1" xfId="18" applyFont="1" applyFill="1" applyBorder="1" applyAlignment="1">
      <alignment horizontal="center"/>
    </xf>
    <xf numFmtId="0" fontId="8" fillId="4" borderId="1" xfId="21" applyFont="1" applyFill="1" applyBorder="1" applyAlignment="1">
      <alignment horizontal="center"/>
      <protection/>
    </xf>
    <xf numFmtId="43" fontId="8" fillId="4" borderId="1" xfId="18" applyFont="1" applyFill="1" applyBorder="1" applyAlignment="1">
      <alignment horizontal="center"/>
    </xf>
    <xf numFmtId="0" fontId="2" fillId="3" borderId="1" xfId="20" applyFill="1" applyBorder="1" applyAlignment="1">
      <alignment horizontal="center"/>
    </xf>
    <xf numFmtId="164" fontId="8" fillId="4" borderId="1" xfId="22" applyNumberFormat="1" applyFont="1" applyFill="1" applyBorder="1" applyAlignment="1">
      <alignment horizontal="center"/>
    </xf>
    <xf numFmtId="43" fontId="8" fillId="4" borderId="1" xfId="22" applyFont="1" applyFill="1" applyBorder="1" applyAlignment="1">
      <alignment horizontal="center" wrapText="1"/>
    </xf>
    <xf numFmtId="164" fontId="7" fillId="4" borderId="2" xfId="22" applyNumberFormat="1" applyFont="1" applyFill="1" applyBorder="1" applyAlignment="1">
      <alignment horizontal="center"/>
    </xf>
    <xf numFmtId="43" fontId="7" fillId="4" borderId="3" xfId="22" applyFont="1" applyFill="1" applyBorder="1" applyAlignment="1">
      <alignment horizontal="center" wrapText="1"/>
    </xf>
    <xf numFmtId="0" fontId="9" fillId="6" borderId="4" xfId="23" applyFont="1" applyFill="1" applyBorder="1">
      <alignment/>
      <protection/>
    </xf>
    <xf numFmtId="0" fontId="6" fillId="6" borderId="4" xfId="21" applyFont="1" applyFill="1" applyBorder="1" applyAlignment="1">
      <alignment horizontal="center" wrapText="1"/>
      <protection/>
    </xf>
    <xf numFmtId="0" fontId="9" fillId="6" borderId="4" xfId="23" applyFont="1" applyFill="1" applyBorder="1" applyAlignment="1">
      <alignment horizontal="center"/>
      <protection/>
    </xf>
    <xf numFmtId="0" fontId="9" fillId="0" borderId="4" xfId="23" applyFont="1" applyFill="1" applyBorder="1" applyAlignment="1">
      <alignment horizontal="center"/>
      <protection/>
    </xf>
    <xf numFmtId="0" fontId="6" fillId="0" borderId="4" xfId="21" applyFont="1" applyFill="1" applyBorder="1" applyAlignment="1">
      <alignment wrapText="1"/>
      <protection/>
    </xf>
    <xf numFmtId="0" fontId="6" fillId="0" borderId="4" xfId="21" applyFont="1" applyFill="1" applyBorder="1" applyAlignment="1">
      <alignment horizontal="center" wrapText="1"/>
      <protection/>
    </xf>
    <xf numFmtId="164" fontId="6" fillId="0" borderId="4" xfId="18" applyNumberFormat="1" applyFont="1" applyFill="1" applyBorder="1" applyAlignment="1">
      <alignment wrapText="1"/>
    </xf>
    <xf numFmtId="43" fontId="6" fillId="0" borderId="4" xfId="18" applyFont="1" applyFill="1" applyBorder="1" applyAlignment="1">
      <alignment wrapText="1"/>
    </xf>
    <xf numFmtId="164" fontId="6" fillId="6" borderId="4" xfId="18" applyNumberFormat="1" applyFont="1" applyFill="1" applyBorder="1" applyAlignment="1">
      <alignment wrapText="1"/>
    </xf>
    <xf numFmtId="43" fontId="6" fillId="6" borderId="4" xfId="18" applyFont="1" applyFill="1" applyBorder="1" applyAlignment="1">
      <alignment wrapText="1"/>
    </xf>
    <xf numFmtId="164" fontId="2" fillId="3" borderId="4" xfId="20" applyNumberFormat="1" applyFill="1" applyBorder="1" applyAlignment="1">
      <alignment wrapText="1"/>
    </xf>
    <xf numFmtId="164" fontId="9" fillId="6" borderId="4" xfId="22" applyNumberFormat="1" applyFont="1" applyFill="1" applyBorder="1"/>
    <xf numFmtId="43" fontId="9" fillId="6" borderId="4" xfId="22" applyFont="1" applyFill="1" applyBorder="1"/>
    <xf numFmtId="164" fontId="0" fillId="6" borderId="0" xfId="18" applyNumberFormat="1" applyFont="1" applyFill="1"/>
    <xf numFmtId="43" fontId="0" fillId="6" borderId="0" xfId="18" applyFont="1" applyFill="1"/>
    <xf numFmtId="0" fontId="0" fillId="6" borderId="0" xfId="0" applyFill="1"/>
    <xf numFmtId="164" fontId="0" fillId="6" borderId="0" xfId="0" applyNumberFormat="1" applyFill="1"/>
    <xf numFmtId="0" fontId="6" fillId="0" borderId="4" xfId="21" applyFont="1" applyFill="1" applyBorder="1" applyAlignment="1" quotePrefix="1">
      <alignment wrapText="1"/>
      <protection/>
    </xf>
    <xf numFmtId="0" fontId="6" fillId="0" borderId="4" xfId="21" applyFont="1" applyFill="1" applyBorder="1" applyAlignment="1" quotePrefix="1">
      <alignment horizontal="center" wrapText="1"/>
      <protection/>
    </xf>
    <xf numFmtId="0" fontId="2" fillId="3" borderId="4" xfId="20" applyFill="1" applyBorder="1" applyAlignment="1">
      <alignment wrapText="1"/>
    </xf>
    <xf numFmtId="0" fontId="9" fillId="6" borderId="5" xfId="23" applyFont="1" applyFill="1" applyBorder="1">
      <alignment/>
      <protection/>
    </xf>
    <xf numFmtId="0" fontId="6" fillId="6" borderId="5" xfId="21" applyFont="1" applyFill="1" applyBorder="1" applyAlignment="1">
      <alignment horizontal="center" wrapText="1"/>
      <protection/>
    </xf>
    <xf numFmtId="0" fontId="9" fillId="0" borderId="5" xfId="23" applyFont="1" applyFill="1" applyBorder="1" applyAlignment="1">
      <alignment horizontal="center"/>
      <protection/>
    </xf>
    <xf numFmtId="0" fontId="6" fillId="0" borderId="5" xfId="21" applyFont="1" applyFill="1" applyBorder="1" applyAlignment="1">
      <alignment wrapText="1"/>
      <protection/>
    </xf>
    <xf numFmtId="0" fontId="6" fillId="0" borderId="5" xfId="21" applyFont="1" applyFill="1" applyBorder="1" applyAlignment="1">
      <alignment horizontal="center" wrapText="1"/>
      <protection/>
    </xf>
    <xf numFmtId="164" fontId="6" fillId="0" borderId="5" xfId="18" applyNumberFormat="1" applyFont="1" applyFill="1" applyBorder="1" applyAlignment="1">
      <alignment wrapText="1"/>
    </xf>
    <xf numFmtId="43" fontId="6" fillId="0" borderId="5" xfId="18" applyFont="1" applyFill="1" applyBorder="1" applyAlignment="1">
      <alignment wrapText="1"/>
    </xf>
    <xf numFmtId="43" fontId="6" fillId="6" borderId="5" xfId="18" applyFont="1" applyFill="1" applyBorder="1" applyAlignment="1">
      <alignment wrapText="1"/>
    </xf>
    <xf numFmtId="0" fontId="2" fillId="3" borderId="5" xfId="20" applyFill="1" applyBorder="1" applyAlignment="1">
      <alignment wrapText="1"/>
    </xf>
    <xf numFmtId="164" fontId="9" fillId="6" borderId="5" xfId="22" applyNumberFormat="1" applyFont="1" applyFill="1" applyBorder="1"/>
    <xf numFmtId="43" fontId="9" fillId="6" borderId="5" xfId="22" applyFont="1" applyFill="1" applyBorder="1"/>
    <xf numFmtId="0" fontId="9" fillId="0" borderId="6" xfId="23" applyFont="1" applyFill="1" applyBorder="1" applyAlignment="1">
      <alignment horizontal="center"/>
      <protection/>
    </xf>
    <xf numFmtId="0" fontId="6" fillId="0" borderId="6" xfId="21" applyFont="1" applyFill="1" applyBorder="1" applyAlignment="1">
      <alignment wrapText="1"/>
      <protection/>
    </xf>
    <xf numFmtId="0" fontId="7" fillId="0" borderId="6" xfId="21" applyFont="1" applyFill="1" applyBorder="1" applyAlignment="1">
      <alignment wrapText="1"/>
      <protection/>
    </xf>
    <xf numFmtId="0" fontId="6" fillId="0" borderId="6" xfId="21" applyFont="1" applyFill="1" applyBorder="1" applyAlignment="1">
      <alignment horizontal="center" wrapText="1"/>
      <protection/>
    </xf>
    <xf numFmtId="164" fontId="7" fillId="0" borderId="6" xfId="18" applyNumberFormat="1" applyFont="1" applyFill="1" applyBorder="1" applyAlignment="1">
      <alignment wrapText="1"/>
    </xf>
    <xf numFmtId="43" fontId="7" fillId="0" borderId="6" xfId="18" applyFont="1" applyFill="1" applyBorder="1" applyAlignment="1">
      <alignment wrapText="1"/>
    </xf>
    <xf numFmtId="0" fontId="9" fillId="0" borderId="7" xfId="23" applyFont="1" applyFill="1" applyBorder="1" applyAlignment="1">
      <alignment horizontal="center"/>
      <protection/>
    </xf>
    <xf numFmtId="0" fontId="7" fillId="0" borderId="8" xfId="21" applyFont="1" applyFill="1" applyBorder="1" applyAlignment="1">
      <alignment/>
      <protection/>
    </xf>
    <xf numFmtId="0" fontId="7" fillId="0" borderId="9" xfId="21" applyFont="1" applyFill="1" applyBorder="1" applyAlignment="1">
      <alignment/>
      <protection/>
    </xf>
    <xf numFmtId="0" fontId="7" fillId="0" borderId="10" xfId="21" applyFont="1" applyFill="1" applyBorder="1" applyAlignment="1">
      <alignment/>
      <protection/>
    </xf>
    <xf numFmtId="0" fontId="6" fillId="0" borderId="7" xfId="21" applyFont="1" applyFill="1" applyBorder="1" applyAlignment="1">
      <alignment horizontal="center" wrapText="1"/>
      <protection/>
    </xf>
    <xf numFmtId="0" fontId="6" fillId="0" borderId="7" xfId="21" applyFont="1" applyFill="1" applyBorder="1" applyAlignment="1">
      <alignment wrapText="1"/>
      <protection/>
    </xf>
    <xf numFmtId="164" fontId="7" fillId="0" borderId="7" xfId="18" applyNumberFormat="1" applyFont="1" applyFill="1" applyBorder="1" applyAlignment="1">
      <alignment wrapText="1"/>
    </xf>
    <xf numFmtId="43" fontId="7" fillId="0" borderId="7" xfId="18" applyFont="1" applyFill="1" applyBorder="1" applyAlignment="1">
      <alignment wrapText="1"/>
    </xf>
    <xf numFmtId="0" fontId="9" fillId="0" borderId="11" xfId="23" applyFont="1" applyFill="1" applyBorder="1" applyAlignment="1">
      <alignment horizontal="center"/>
      <protection/>
    </xf>
    <xf numFmtId="0" fontId="6" fillId="0" borderId="11" xfId="21" applyFont="1" applyFill="1" applyBorder="1" applyAlignment="1">
      <alignment wrapText="1"/>
      <protection/>
    </xf>
    <xf numFmtId="0" fontId="6" fillId="0" borderId="11" xfId="21" applyFont="1" applyFill="1" applyBorder="1" applyAlignment="1">
      <alignment horizontal="center" wrapText="1"/>
      <protection/>
    </xf>
    <xf numFmtId="164" fontId="6" fillId="0" borderId="11" xfId="18" applyNumberFormat="1" applyFont="1" applyFill="1" applyBorder="1" applyAlignment="1">
      <alignment wrapText="1"/>
    </xf>
    <xf numFmtId="43" fontId="6" fillId="0" borderId="11" xfId="18" applyFont="1" applyFill="1" applyBorder="1" applyAlignment="1">
      <alignment wrapText="1"/>
    </xf>
    <xf numFmtId="0" fontId="2" fillId="2" borderId="4" xfId="20" applyBorder="1" applyAlignment="1">
      <alignment wrapText="1"/>
    </xf>
    <xf numFmtId="0" fontId="6" fillId="0" borderId="4" xfId="21" applyFont="1" applyFill="1" applyBorder="1" applyAlignment="1">
      <alignment horizontal="left" wrapText="1"/>
      <protection/>
    </xf>
    <xf numFmtId="164" fontId="2" fillId="2" borderId="4" xfId="20" applyNumberFormat="1" applyBorder="1" applyAlignment="1">
      <alignment wrapText="1"/>
    </xf>
    <xf numFmtId="0" fontId="9" fillId="6" borderId="12" xfId="23" applyFont="1" applyFill="1" applyBorder="1" applyAlignment="1">
      <alignment horizontal="center"/>
      <protection/>
    </xf>
    <xf numFmtId="0" fontId="10" fillId="0" borderId="6" xfId="23" applyFont="1" applyFill="1" applyBorder="1" applyAlignment="1">
      <alignment horizontal="center"/>
      <protection/>
    </xf>
    <xf numFmtId="0" fontId="7" fillId="0" borderId="6" xfId="21" applyFont="1" applyFill="1" applyBorder="1" applyAlignment="1">
      <alignment horizontal="center" wrapText="1"/>
      <protection/>
    </xf>
    <xf numFmtId="164" fontId="6" fillId="6" borderId="13" xfId="18" applyNumberFormat="1" applyFont="1" applyFill="1" applyBorder="1" applyAlignment="1">
      <alignment wrapText="1"/>
    </xf>
    <xf numFmtId="164" fontId="0" fillId="0" borderId="14" xfId="18" applyNumberFormat="1" applyFont="1" applyFill="1" applyBorder="1"/>
    <xf numFmtId="164" fontId="0" fillId="0" borderId="13" xfId="18" applyNumberFormat="1" applyFont="1" applyFill="1" applyBorder="1"/>
    <xf numFmtId="0" fontId="2" fillId="2" borderId="5" xfId="20" applyBorder="1" applyAlignment="1">
      <alignment wrapText="1"/>
    </xf>
    <xf numFmtId="0" fontId="9" fillId="0" borderId="4" xfId="23" applyFont="1" applyFill="1" applyBorder="1">
      <alignment/>
      <protection/>
    </xf>
    <xf numFmtId="0" fontId="9" fillId="0" borderId="12" xfId="23" applyFont="1" applyFill="1" applyBorder="1" applyAlignment="1">
      <alignment horizontal="center"/>
      <protection/>
    </xf>
    <xf numFmtId="164" fontId="6" fillId="0" borderId="13" xfId="18" applyNumberFormat="1" applyFont="1" applyFill="1" applyBorder="1" applyAlignment="1">
      <alignment wrapText="1"/>
    </xf>
    <xf numFmtId="0" fontId="2" fillId="0" borderId="4" xfId="20" applyFill="1" applyBorder="1" applyAlignment="1">
      <alignment wrapText="1"/>
    </xf>
    <xf numFmtId="164" fontId="9" fillId="0" borderId="4" xfId="22" applyNumberFormat="1" applyFont="1" applyFill="1" applyBorder="1"/>
    <xf numFmtId="43" fontId="9" fillId="0" borderId="4" xfId="22" applyFont="1" applyFill="1" applyBorder="1"/>
    <xf numFmtId="164" fontId="0" fillId="0" borderId="0" xfId="0" applyNumberFormat="1" applyFill="1"/>
    <xf numFmtId="0" fontId="9" fillId="7" borderId="4" xfId="23" applyFont="1" applyFill="1" applyBorder="1">
      <alignment/>
      <protection/>
    </xf>
    <xf numFmtId="0" fontId="6" fillId="7" borderId="4" xfId="21" applyFont="1" applyFill="1" applyBorder="1" applyAlignment="1">
      <alignment horizontal="center" wrapText="1"/>
      <protection/>
    </xf>
    <xf numFmtId="0" fontId="9" fillId="7" borderId="12" xfId="23" applyFont="1" applyFill="1" applyBorder="1" applyAlignment="1">
      <alignment horizontal="center"/>
      <protection/>
    </xf>
    <xf numFmtId="164" fontId="6" fillId="7" borderId="13" xfId="18" applyNumberFormat="1" applyFont="1" applyFill="1" applyBorder="1" applyAlignment="1">
      <alignment wrapText="1"/>
    </xf>
    <xf numFmtId="43" fontId="6" fillId="7" borderId="4" xfId="18" applyFont="1" applyFill="1" applyBorder="1" applyAlignment="1">
      <alignment wrapText="1"/>
    </xf>
    <xf numFmtId="164" fontId="9" fillId="7" borderId="4" xfId="22" applyNumberFormat="1" applyFont="1" applyFill="1" applyBorder="1"/>
    <xf numFmtId="43" fontId="9" fillId="7" borderId="4" xfId="22" applyFont="1" applyFill="1" applyBorder="1"/>
    <xf numFmtId="164" fontId="0" fillId="0" borderId="0" xfId="0" applyNumberFormat="1"/>
    <xf numFmtId="0" fontId="9" fillId="7" borderId="11" xfId="23" applyFont="1" applyFill="1" applyBorder="1">
      <alignment/>
      <protection/>
    </xf>
    <xf numFmtId="0" fontId="6" fillId="7" borderId="11" xfId="21" applyFont="1" applyFill="1" applyBorder="1" applyAlignment="1">
      <alignment horizontal="center" wrapText="1"/>
      <protection/>
    </xf>
    <xf numFmtId="43" fontId="6" fillId="7" borderId="11" xfId="18" applyFont="1" applyFill="1" applyBorder="1" applyAlignment="1">
      <alignment wrapText="1"/>
    </xf>
    <xf numFmtId="164" fontId="2" fillId="2" borderId="11" xfId="20" applyNumberFormat="1" applyBorder="1" applyAlignment="1">
      <alignment wrapText="1"/>
    </xf>
    <xf numFmtId="164" fontId="9" fillId="7" borderId="11" xfId="22" applyNumberFormat="1" applyFont="1" applyFill="1" applyBorder="1"/>
    <xf numFmtId="43" fontId="9" fillId="7" borderId="11" xfId="22" applyFont="1" applyFill="1" applyBorder="1"/>
    <xf numFmtId="0" fontId="11" fillId="0" borderId="15" xfId="24" applyFont="1" applyFill="1" applyBorder="1" applyAlignment="1">
      <alignment wrapText="1"/>
      <protection/>
    </xf>
    <xf numFmtId="0" fontId="11" fillId="0" borderId="16" xfId="24" applyFont="1" applyFill="1" applyBorder="1" applyAlignment="1">
      <alignment wrapText="1"/>
      <protection/>
    </xf>
    <xf numFmtId="0" fontId="11" fillId="0" borderId="17" xfId="24" applyFont="1" applyFill="1" applyBorder="1" applyAlignment="1">
      <alignment horizontal="right" wrapText="1"/>
      <protection/>
    </xf>
    <xf numFmtId="0" fontId="11" fillId="0" borderId="18" xfId="24" applyFont="1" applyFill="1" applyBorder="1" applyAlignment="1">
      <alignment horizontal="right" wrapText="1"/>
      <protection/>
    </xf>
    <xf numFmtId="0" fontId="11" fillId="0" borderId="18" xfId="24" applyFont="1" applyFill="1" applyBorder="1" applyAlignment="1">
      <alignment wrapText="1"/>
      <protection/>
    </xf>
    <xf numFmtId="0" fontId="8" fillId="0" borderId="18" xfId="24" applyFont="1" applyFill="1" applyBorder="1" applyAlignment="1">
      <alignment wrapText="1"/>
      <protection/>
    </xf>
    <xf numFmtId="0" fontId="11" fillId="0" borderId="18" xfId="24" applyFont="1" applyFill="1" applyBorder="1" applyAlignment="1">
      <alignment horizontal="center" wrapText="1"/>
      <protection/>
    </xf>
    <xf numFmtId="164" fontId="8" fillId="0" borderId="18" xfId="18" applyNumberFormat="1" applyFont="1" applyFill="1" applyBorder="1" applyAlignment="1">
      <alignment wrapText="1"/>
    </xf>
    <xf numFmtId="0" fontId="11" fillId="0" borderId="19" xfId="24" applyFont="1" applyFill="1" applyBorder="1" applyAlignment="1">
      <alignment wrapText="1"/>
      <protection/>
    </xf>
    <xf numFmtId="43" fontId="11" fillId="0" borderId="15" xfId="18" applyFont="1" applyFill="1" applyBorder="1" applyAlignment="1">
      <alignment wrapText="1"/>
    </xf>
    <xf numFmtId="0" fontId="2" fillId="2" borderId="15" xfId="20" applyBorder="1" applyAlignment="1">
      <alignment wrapText="1"/>
    </xf>
    <xf numFmtId="0" fontId="8" fillId="0" borderId="15" xfId="24" applyFont="1" applyFill="1" applyBorder="1" applyAlignment="1">
      <alignment wrapText="1"/>
      <protection/>
    </xf>
    <xf numFmtId="0" fontId="8" fillId="0" borderId="16" xfId="24" applyFont="1" applyFill="1" applyBorder="1" applyAlignment="1">
      <alignment wrapText="1"/>
      <protection/>
    </xf>
    <xf numFmtId="0" fontId="8" fillId="0" borderId="20" xfId="24" applyFont="1" applyFill="1" applyBorder="1" applyAlignment="1">
      <alignment horizontal="right" wrapText="1"/>
      <protection/>
    </xf>
    <xf numFmtId="0" fontId="8" fillId="0" borderId="21" xfId="24" applyFont="1" applyFill="1" applyBorder="1" applyAlignment="1">
      <alignment horizontal="right" wrapText="1"/>
      <protection/>
    </xf>
    <xf numFmtId="0" fontId="8" fillId="0" borderId="21" xfId="24" applyFont="1" applyFill="1" applyBorder="1" applyAlignment="1">
      <alignment wrapText="1"/>
      <protection/>
    </xf>
    <xf numFmtId="0" fontId="8" fillId="0" borderId="21" xfId="24" applyFont="1" applyFill="1" applyBorder="1" applyAlignment="1">
      <alignment horizontal="center" wrapText="1"/>
      <protection/>
    </xf>
    <xf numFmtId="164" fontId="8" fillId="0" borderId="21" xfId="18" applyNumberFormat="1" applyFont="1" applyFill="1" applyBorder="1" applyAlignment="1">
      <alignment wrapText="1"/>
    </xf>
    <xf numFmtId="43" fontId="8" fillId="0" borderId="21" xfId="18" applyFont="1" applyFill="1" applyBorder="1" applyAlignment="1">
      <alignment wrapText="1"/>
    </xf>
    <xf numFmtId="164" fontId="8" fillId="0" borderId="19" xfId="18" applyNumberFormat="1" applyFont="1" applyFill="1" applyBorder="1" applyAlignment="1">
      <alignment wrapText="1"/>
    </xf>
    <xf numFmtId="43" fontId="8" fillId="0" borderId="15" xfId="18" applyFont="1" applyFill="1" applyBorder="1" applyAlignment="1">
      <alignment wrapText="1"/>
    </xf>
    <xf numFmtId="0" fontId="12" fillId="2" borderId="15" xfId="20" applyFont="1" applyBorder="1" applyAlignment="1">
      <alignment wrapText="1"/>
    </xf>
    <xf numFmtId="164" fontId="8" fillId="0" borderId="15" xfId="18" applyNumberFormat="1" applyFont="1" applyFill="1" applyBorder="1" applyAlignment="1">
      <alignment wrapText="1"/>
    </xf>
    <xf numFmtId="0" fontId="13" fillId="3" borderId="0" xfId="0" applyFont="1" applyFill="1"/>
    <xf numFmtId="164" fontId="13" fillId="0" borderId="0" xfId="18" applyNumberFormat="1" applyFont="1"/>
    <xf numFmtId="0" fontId="13" fillId="0" borderId="0" xfId="0" applyFont="1"/>
    <xf numFmtId="164" fontId="13" fillId="0" borderId="0" xfId="0" applyNumberFormat="1" applyFont="1"/>
    <xf numFmtId="43" fontId="13" fillId="0" borderId="0" xfId="18" applyFont="1"/>
    <xf numFmtId="0" fontId="11" fillId="0" borderId="22" xfId="24" applyFont="1" applyFill="1" applyBorder="1" applyAlignment="1">
      <alignment horizontal="right" wrapText="1"/>
      <protection/>
    </xf>
    <xf numFmtId="0" fontId="11" fillId="0" borderId="22" xfId="24" applyFont="1" applyFill="1" applyBorder="1" applyAlignment="1">
      <alignment wrapText="1"/>
      <protection/>
    </xf>
    <xf numFmtId="0" fontId="11" fillId="0" borderId="22" xfId="24" applyFont="1" applyFill="1" applyBorder="1" applyAlignment="1">
      <alignment horizontal="center" wrapText="1"/>
      <protection/>
    </xf>
    <xf numFmtId="164" fontId="11" fillId="0" borderId="22" xfId="18" applyNumberFormat="1" applyFont="1" applyFill="1" applyBorder="1" applyAlignment="1">
      <alignment wrapText="1"/>
    </xf>
    <xf numFmtId="43" fontId="11" fillId="0" borderId="22" xfId="18" applyFont="1" applyFill="1" applyBorder="1" applyAlignment="1">
      <alignment wrapText="1"/>
    </xf>
    <xf numFmtId="0" fontId="11" fillId="0" borderId="15" xfId="24" applyFont="1" applyFill="1" applyBorder="1" applyAlignment="1">
      <alignment horizontal="right" wrapText="1"/>
      <protection/>
    </xf>
    <xf numFmtId="0" fontId="11" fillId="0" borderId="15" xfId="24" applyFont="1" applyFill="1" applyBorder="1" applyAlignment="1">
      <alignment horizontal="center" wrapText="1"/>
      <protection/>
    </xf>
    <xf numFmtId="164" fontId="11" fillId="0" borderId="15" xfId="18" applyNumberFormat="1" applyFont="1" applyFill="1" applyBorder="1" applyAlignment="1">
      <alignment wrapText="1"/>
    </xf>
    <xf numFmtId="0" fontId="2" fillId="2" borderId="0" xfId="20"/>
    <xf numFmtId="0" fontId="2" fillId="0" borderId="0" xfId="20" applyFill="1"/>
    <xf numFmtId="0" fontId="4" fillId="0" borderId="23" xfId="0" applyFont="1" applyBorder="1" applyAlignment="1">
      <alignment horizontal="center" wrapText="1"/>
    </xf>
    <xf numFmtId="0" fontId="5" fillId="0" borderId="23" xfId="0" applyFont="1" applyBorder="1" applyAlignment="1">
      <alignment horizontal="center"/>
    </xf>
    <xf numFmtId="164" fontId="5" fillId="0" borderId="23" xfId="18" applyNumberFormat="1" applyFont="1" applyBorder="1" applyAlignment="1">
      <alignment horizontal="center"/>
    </xf>
    <xf numFmtId="164" fontId="5" fillId="0" borderId="23" xfId="18" applyNumberFormat="1" applyFont="1" applyBorder="1" applyAlignment="1">
      <alignment horizont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eutral" xfId="20"/>
    <cellStyle name="Normal_Sheet1" xfId="21"/>
    <cellStyle name="Comma 2" xfId="22"/>
    <cellStyle name="Normal 2" xfId="23"/>
    <cellStyle name="Normal_Appro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hrm\Local%20Settings\Temporary%20Internet%20Files\OLK5\6Expenditur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4%20Proposed%20Inde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etrieveCX"/>
      <sheetName val="ProgCX"/>
      <sheetName val="ProgCJRetrieve"/>
      <sheetName val="ProgCJBook"/>
      <sheetName val="NonCX_CJRetrieve"/>
      <sheetName val="ProgNonCX"/>
      <sheetName val="CXRetrieveBalance"/>
      <sheetName val="CXRetrieve"/>
      <sheetName val="CXBook"/>
      <sheetName val="NonCXBAlance"/>
      <sheetName val="NonCX_CJBook"/>
      <sheetName val="FundTypeBook"/>
      <sheetName val="Fundtype Charts"/>
      <sheetName val="FundTypeRetrieve"/>
      <sheetName val="EverythingRetrieve"/>
      <sheetName val="DeptRetrieve"/>
      <sheetName val="Appropriation Balance"/>
      <sheetName val="General Fund"/>
      <sheetName val="Special Revenue"/>
      <sheetName val="Enterprise"/>
      <sheetName val="Internal Service"/>
      <sheetName val="Deb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NTS"/>
      <sheetName val="PARKS"/>
      <sheetName val="CAPITAL COST CENTER"/>
      <sheetName val="CAPITAL FUND"/>
      <sheetName val="CAPITAL DETAIL"/>
      <sheetName val="MIDBIENNIAL DETAIL"/>
      <sheetName val="MIDBIENNIAL SUMMARY"/>
      <sheetName val="ESSBASERETRIEVE"/>
      <sheetName val="SOURCE"/>
      <sheetName val="IND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1">
          <cell r="C91">
            <v>1751847930.1911128</v>
          </cell>
          <cell r="E91">
            <v>31.583333333333336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J168"/>
  <sheetViews>
    <sheetView tabSelected="1" workbookViewId="0" topLeftCell="D61">
      <selection activeCell="M144" sqref="M144"/>
    </sheetView>
  </sheetViews>
  <sheetFormatPr defaultColWidth="9.140625" defaultRowHeight="21" customHeight="1"/>
  <cols>
    <col min="1" max="1" width="9.140625" style="0" hidden="1" customWidth="1"/>
    <col min="2" max="2" width="7.8515625" style="0" hidden="1" customWidth="1"/>
    <col min="3" max="3" width="7.28125" style="0" hidden="1" customWidth="1"/>
    <col min="4" max="4" width="9.7109375" style="3" customWidth="1"/>
    <col min="5" max="5" width="7.57421875" style="3" customWidth="1"/>
    <col min="6" max="6" width="0.2890625" style="3" hidden="1" customWidth="1"/>
    <col min="7" max="7" width="8.00390625" style="3" bestFit="1" customWidth="1"/>
    <col min="8" max="8" width="44.28125" style="3" customWidth="1"/>
    <col min="9" max="10" width="0.2890625" style="4" hidden="1" customWidth="1"/>
    <col min="11" max="11" width="40.28125" style="3" hidden="1" customWidth="1"/>
    <col min="12" max="12" width="14.7109375" style="5" customWidth="1"/>
    <col min="13" max="13" width="10.7109375" style="6" customWidth="1"/>
    <col min="14" max="14" width="16.28125" style="0" hidden="1" customWidth="1"/>
    <col min="15" max="16" width="15.140625" style="7" hidden="1" customWidth="1"/>
    <col min="17" max="17" width="33.00390625" style="7" hidden="1" customWidth="1"/>
    <col min="18" max="18" width="1.1484375" style="141" customWidth="1"/>
    <col min="19" max="19" width="19.57421875" style="0" hidden="1" customWidth="1"/>
    <col min="20" max="20" width="12.7109375" style="0" hidden="1" customWidth="1"/>
    <col min="21" max="21" width="15.00390625" style="0" hidden="1" customWidth="1"/>
    <col min="22" max="22" width="10.8515625" style="0" hidden="1" customWidth="1"/>
    <col min="23" max="23" width="4.28125" style="8" hidden="1" customWidth="1"/>
    <col min="24" max="24" width="9.00390625" style="9" hidden="1" customWidth="1"/>
    <col min="25" max="25" width="15.28125" style="9" hidden="1" customWidth="1"/>
    <col min="26" max="26" width="9.00390625" style="7" hidden="1" customWidth="1"/>
    <col min="27" max="27" width="13.7109375" style="9" hidden="1" customWidth="1"/>
    <col min="28" max="28" width="9.00390625" style="7" hidden="1" customWidth="1"/>
    <col min="29" max="29" width="4.421875" style="8" hidden="1" customWidth="1"/>
    <col min="30" max="30" width="9.140625" style="0" hidden="1" customWidth="1"/>
    <col min="31" max="31" width="14.8515625" style="0" hidden="1" customWidth="1"/>
    <col min="32" max="32" width="17.7109375" style="0" hidden="1" customWidth="1"/>
    <col min="33" max="33" width="15.28125" style="0" hidden="1" customWidth="1"/>
    <col min="34" max="34" width="17.28125" style="0" hidden="1" customWidth="1"/>
  </cols>
  <sheetData>
    <row r="1" spans="1:18" ht="21" customHeight="1">
      <c r="A1" s="1" t="s">
        <v>0</v>
      </c>
      <c r="D1" s="2"/>
      <c r="R1" s="142"/>
    </row>
    <row r="2" spans="1:18" ht="21" customHeight="1">
      <c r="A2" s="1" t="s">
        <v>1</v>
      </c>
      <c r="D2" s="2"/>
      <c r="R2" s="142"/>
    </row>
    <row r="3" spans="1:18" ht="21" customHeight="1">
      <c r="A3" s="1" t="s">
        <v>2</v>
      </c>
      <c r="D3" s="2"/>
      <c r="R3" s="142"/>
    </row>
    <row r="4" spans="1:18" ht="21" customHeight="1">
      <c r="A4" s="1" t="s">
        <v>3</v>
      </c>
      <c r="D4" s="2"/>
      <c r="R4" s="142"/>
    </row>
    <row r="5" spans="1:36" ht="28.8" customHeight="1">
      <c r="A5" s="143" t="s">
        <v>4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0"/>
      <c r="Q5" s="10"/>
      <c r="R5" s="142"/>
      <c r="S5" s="144" t="s">
        <v>5</v>
      </c>
      <c r="T5" s="144"/>
      <c r="U5" s="144"/>
      <c r="V5" s="144"/>
      <c r="X5" s="145" t="s">
        <v>6</v>
      </c>
      <c r="Y5" s="145"/>
      <c r="Z5" s="145"/>
      <c r="AA5" s="145"/>
      <c r="AB5" s="145"/>
      <c r="AD5" s="146" t="s">
        <v>7</v>
      </c>
      <c r="AE5" s="146"/>
      <c r="AF5" s="146"/>
      <c r="AG5" s="146"/>
      <c r="AH5" s="146"/>
      <c r="AI5" s="11"/>
      <c r="AJ5" s="11"/>
    </row>
    <row r="6" spans="1:34" ht="46.8" customHeight="1">
      <c r="A6" s="12" t="s">
        <v>8</v>
      </c>
      <c r="B6" s="12" t="s">
        <v>9</v>
      </c>
      <c r="C6" s="12" t="s">
        <v>10</v>
      </c>
      <c r="D6" s="13" t="s">
        <v>11</v>
      </c>
      <c r="E6" s="14" t="s">
        <v>12</v>
      </c>
      <c r="F6" s="14" t="s">
        <v>13</v>
      </c>
      <c r="G6" s="14" t="s">
        <v>8</v>
      </c>
      <c r="H6" s="14" t="s">
        <v>14</v>
      </c>
      <c r="I6" s="14" t="s">
        <v>15</v>
      </c>
      <c r="J6" s="14" t="s">
        <v>16</v>
      </c>
      <c r="K6" s="14" t="s">
        <v>17</v>
      </c>
      <c r="L6" s="15" t="s">
        <v>18</v>
      </c>
      <c r="M6" s="16" t="s">
        <v>19</v>
      </c>
      <c r="N6" s="17" t="s">
        <v>20</v>
      </c>
      <c r="O6" s="18" t="s">
        <v>21</v>
      </c>
      <c r="P6" s="18" t="s">
        <v>22</v>
      </c>
      <c r="Q6" s="18" t="s">
        <v>23</v>
      </c>
      <c r="R6" s="19"/>
      <c r="S6" s="20" t="s">
        <v>24</v>
      </c>
      <c r="T6" s="21" t="s">
        <v>25</v>
      </c>
      <c r="U6" s="22" t="s">
        <v>26</v>
      </c>
      <c r="V6" s="23" t="s">
        <v>27</v>
      </c>
      <c r="X6" s="23" t="s">
        <v>8</v>
      </c>
      <c r="Y6" s="23" t="s">
        <v>18</v>
      </c>
      <c r="Z6" s="23" t="s">
        <v>28</v>
      </c>
      <c r="AA6" s="23" t="s">
        <v>20</v>
      </c>
      <c r="AB6" s="23" t="s">
        <v>29</v>
      </c>
      <c r="AD6" s="23" t="s">
        <v>30</v>
      </c>
      <c r="AE6" s="23" t="s">
        <v>31</v>
      </c>
      <c r="AF6" s="23" t="s">
        <v>32</v>
      </c>
      <c r="AG6" s="23" t="s">
        <v>33</v>
      </c>
      <c r="AH6" s="23" t="s">
        <v>34</v>
      </c>
    </row>
    <row r="7" spans="1:34" ht="21" customHeight="1">
      <c r="A7" s="24" t="s">
        <v>35</v>
      </c>
      <c r="B7" s="25" t="s">
        <v>36</v>
      </c>
      <c r="C7" s="26">
        <v>1</v>
      </c>
      <c r="D7" s="27">
        <v>5</v>
      </c>
      <c r="E7" s="28" t="s">
        <v>37</v>
      </c>
      <c r="F7" s="28" t="s">
        <v>38</v>
      </c>
      <c r="G7" s="28" t="s">
        <v>35</v>
      </c>
      <c r="H7" s="28" t="s">
        <v>39</v>
      </c>
      <c r="I7" s="29" t="s">
        <v>40</v>
      </c>
      <c r="J7" s="29" t="s">
        <v>41</v>
      </c>
      <c r="K7" s="28" t="s">
        <v>42</v>
      </c>
      <c r="L7" s="30">
        <v>1703777</v>
      </c>
      <c r="M7" s="31">
        <v>9</v>
      </c>
      <c r="N7" s="32">
        <v>0</v>
      </c>
      <c r="O7" s="33">
        <v>0</v>
      </c>
      <c r="P7" s="33"/>
      <c r="Q7" s="33" t="str">
        <f>(LEFT(H7,1)&amp;TRIM(CLEAN(LOWER(MID(H7,2,100)))))</f>
        <v>County council</v>
      </c>
      <c r="R7" s="34"/>
      <c r="S7" s="35">
        <v>1637199</v>
      </c>
      <c r="T7" s="36">
        <v>9</v>
      </c>
      <c r="U7" s="35">
        <v>0</v>
      </c>
      <c r="V7" s="36">
        <v>0</v>
      </c>
      <c r="X7" s="37">
        <v>0</v>
      </c>
      <c r="Y7" s="37">
        <v>0</v>
      </c>
      <c r="Z7" s="38">
        <v>0</v>
      </c>
      <c r="AA7" s="37">
        <v>0</v>
      </c>
      <c r="AB7" s="38">
        <v>0</v>
      </c>
      <c r="AD7" s="39" t="str">
        <f>A7</f>
        <v>A01000</v>
      </c>
      <c r="AE7" s="40">
        <f>L7+S7+Y7</f>
        <v>3340976</v>
      </c>
      <c r="AF7" s="38">
        <f>M7+Z7</f>
        <v>9</v>
      </c>
      <c r="AG7" s="40">
        <f>N7+U7+AA7</f>
        <v>0</v>
      </c>
      <c r="AH7" s="38">
        <f>O7+AB7</f>
        <v>0</v>
      </c>
    </row>
    <row r="8" spans="1:34" ht="21" customHeight="1">
      <c r="A8" s="24" t="s">
        <v>43</v>
      </c>
      <c r="B8" s="25" t="s">
        <v>36</v>
      </c>
      <c r="C8" s="26">
        <v>2</v>
      </c>
      <c r="D8" s="27">
        <v>6</v>
      </c>
      <c r="E8" s="28" t="s">
        <v>37</v>
      </c>
      <c r="F8" s="28" t="s">
        <v>38</v>
      </c>
      <c r="G8" s="28" t="s">
        <v>43</v>
      </c>
      <c r="H8" s="28" t="s">
        <v>44</v>
      </c>
      <c r="I8" s="29" t="s">
        <v>40</v>
      </c>
      <c r="J8" s="29" t="s">
        <v>41</v>
      </c>
      <c r="K8" s="28" t="s">
        <v>42</v>
      </c>
      <c r="L8" s="30">
        <v>13119894</v>
      </c>
      <c r="M8" s="31">
        <v>95.1</v>
      </c>
      <c r="N8" s="32">
        <v>0</v>
      </c>
      <c r="O8" s="33">
        <v>0</v>
      </c>
      <c r="P8" s="33"/>
      <c r="Q8" s="33" t="str">
        <f aca="true" t="shared" si="0" ref="Q8:Q67">(LEFT(H8,1)&amp;TRIM(CLEAN(LOWER(MID(H8,2,100)))))</f>
        <v>Council administration</v>
      </c>
      <c r="R8" s="34"/>
      <c r="S8" s="35">
        <v>12857311</v>
      </c>
      <c r="T8" s="36">
        <v>95.1</v>
      </c>
      <c r="U8" s="35">
        <v>0</v>
      </c>
      <c r="V8" s="36">
        <v>2</v>
      </c>
      <c r="X8" s="37">
        <v>0</v>
      </c>
      <c r="Y8" s="37">
        <v>0</v>
      </c>
      <c r="Z8" s="38">
        <v>0</v>
      </c>
      <c r="AA8" s="37">
        <v>0</v>
      </c>
      <c r="AB8" s="38">
        <v>0</v>
      </c>
      <c r="AD8" s="39" t="str">
        <f aca="true" t="shared" si="1" ref="AD8:AD74">A8</f>
        <v>A02000</v>
      </c>
      <c r="AE8" s="40">
        <f aca="true" t="shared" si="2" ref="AE8:AE67">L8+S8+Y8</f>
        <v>25977205</v>
      </c>
      <c r="AF8" s="38">
        <f aca="true" t="shared" si="3" ref="AF8:AF67">M8+Z8</f>
        <v>95.1</v>
      </c>
      <c r="AG8" s="40">
        <f aca="true" t="shared" si="4" ref="AG8:AG67">N8+U8+AA8</f>
        <v>0</v>
      </c>
      <c r="AH8" s="38">
        <f aca="true" t="shared" si="5" ref="AH8:AH67">O8+AB8</f>
        <v>0</v>
      </c>
    </row>
    <row r="9" spans="1:34" ht="21" customHeight="1">
      <c r="A9" s="24" t="s">
        <v>45</v>
      </c>
      <c r="B9" s="25" t="s">
        <v>36</v>
      </c>
      <c r="C9" s="26">
        <v>3</v>
      </c>
      <c r="D9" s="27">
        <v>7</v>
      </c>
      <c r="E9" s="28" t="s">
        <v>37</v>
      </c>
      <c r="F9" s="28" t="s">
        <v>38</v>
      </c>
      <c r="G9" s="28" t="s">
        <v>45</v>
      </c>
      <c r="H9" s="28" t="s">
        <v>46</v>
      </c>
      <c r="I9" s="29" t="s">
        <v>40</v>
      </c>
      <c r="J9" s="29" t="s">
        <v>41</v>
      </c>
      <c r="K9" s="28" t="s">
        <v>42</v>
      </c>
      <c r="L9" s="30">
        <v>678065</v>
      </c>
      <c r="M9" s="31">
        <v>4</v>
      </c>
      <c r="N9" s="32">
        <v>0</v>
      </c>
      <c r="O9" s="33">
        <v>0</v>
      </c>
      <c r="P9" s="33"/>
      <c r="Q9" s="33" t="str">
        <f t="shared" si="0"/>
        <v>Hearing examiner</v>
      </c>
      <c r="R9" s="34"/>
      <c r="S9" s="35">
        <v>604330</v>
      </c>
      <c r="T9" s="36">
        <v>4</v>
      </c>
      <c r="U9" s="35">
        <v>0</v>
      </c>
      <c r="V9" s="36">
        <v>0</v>
      </c>
      <c r="X9" s="37">
        <v>0</v>
      </c>
      <c r="Y9" s="37">
        <v>0</v>
      </c>
      <c r="Z9" s="38">
        <v>0</v>
      </c>
      <c r="AA9" s="37">
        <v>0</v>
      </c>
      <c r="AB9" s="38">
        <v>0</v>
      </c>
      <c r="AD9" s="39" t="str">
        <f t="shared" si="1"/>
        <v>A03000</v>
      </c>
      <c r="AE9" s="40">
        <f t="shared" si="2"/>
        <v>1282395</v>
      </c>
      <c r="AF9" s="38">
        <f t="shared" si="3"/>
        <v>4</v>
      </c>
      <c r="AG9" s="40">
        <f t="shared" si="4"/>
        <v>0</v>
      </c>
      <c r="AH9" s="38">
        <f t="shared" si="5"/>
        <v>0</v>
      </c>
    </row>
    <row r="10" spans="1:34" ht="21" customHeight="1">
      <c r="A10" s="24" t="s">
        <v>47</v>
      </c>
      <c r="B10" s="25" t="s">
        <v>36</v>
      </c>
      <c r="C10" s="26">
        <v>4</v>
      </c>
      <c r="D10" s="27">
        <v>8</v>
      </c>
      <c r="E10" s="28" t="s">
        <v>37</v>
      </c>
      <c r="F10" s="28" t="s">
        <v>38</v>
      </c>
      <c r="G10" s="28" t="s">
        <v>47</v>
      </c>
      <c r="H10" s="28" t="s">
        <v>48</v>
      </c>
      <c r="I10" s="29" t="s">
        <v>40</v>
      </c>
      <c r="J10" s="29" t="s">
        <v>41</v>
      </c>
      <c r="K10" s="28" t="s">
        <v>42</v>
      </c>
      <c r="L10" s="30">
        <v>1889188</v>
      </c>
      <c r="M10" s="31">
        <v>16.9</v>
      </c>
      <c r="N10" s="32">
        <v>0</v>
      </c>
      <c r="O10" s="33">
        <v>0</v>
      </c>
      <c r="P10" s="33"/>
      <c r="Q10" s="33" t="str">
        <f t="shared" si="0"/>
        <v>County auditor</v>
      </c>
      <c r="R10" s="34"/>
      <c r="S10" s="35">
        <v>1857744</v>
      </c>
      <c r="T10" s="36">
        <v>16.9</v>
      </c>
      <c r="U10" s="35">
        <v>0</v>
      </c>
      <c r="V10" s="36">
        <v>2</v>
      </c>
      <c r="X10" s="37">
        <v>0</v>
      </c>
      <c r="Y10" s="37">
        <v>0</v>
      </c>
      <c r="Z10" s="38">
        <v>0</v>
      </c>
      <c r="AA10" s="37">
        <v>0</v>
      </c>
      <c r="AB10" s="38">
        <v>0</v>
      </c>
      <c r="AD10" s="39" t="str">
        <f t="shared" si="1"/>
        <v>A04000</v>
      </c>
      <c r="AE10" s="40">
        <f t="shared" si="2"/>
        <v>3746932</v>
      </c>
      <c r="AF10" s="38">
        <f t="shared" si="3"/>
        <v>16.9</v>
      </c>
      <c r="AG10" s="40">
        <f t="shared" si="4"/>
        <v>0</v>
      </c>
      <c r="AH10" s="38">
        <f t="shared" si="5"/>
        <v>0</v>
      </c>
    </row>
    <row r="11" spans="1:34" ht="21" customHeight="1">
      <c r="A11" s="24" t="s">
        <v>49</v>
      </c>
      <c r="B11" s="25" t="s">
        <v>36</v>
      </c>
      <c r="C11" s="26">
        <v>5</v>
      </c>
      <c r="D11" s="27">
        <v>9</v>
      </c>
      <c r="E11" s="28" t="s">
        <v>37</v>
      </c>
      <c r="F11" s="28" t="s">
        <v>38</v>
      </c>
      <c r="G11" s="28" t="s">
        <v>49</v>
      </c>
      <c r="H11" s="28" t="s">
        <v>50</v>
      </c>
      <c r="I11" s="29" t="s">
        <v>40</v>
      </c>
      <c r="J11" s="29" t="s">
        <v>41</v>
      </c>
      <c r="K11" s="28" t="s">
        <v>42</v>
      </c>
      <c r="L11" s="30">
        <v>1263225</v>
      </c>
      <c r="M11" s="31">
        <v>10</v>
      </c>
      <c r="N11" s="32">
        <v>0</v>
      </c>
      <c r="O11" s="33">
        <v>0</v>
      </c>
      <c r="P11" s="33"/>
      <c r="Q11" s="33" t="str">
        <f t="shared" si="0"/>
        <v>Ombudsman/tax advisor</v>
      </c>
      <c r="R11" s="34"/>
      <c r="S11" s="35">
        <v>1251394</v>
      </c>
      <c r="T11" s="36">
        <v>10</v>
      </c>
      <c r="U11" s="35">
        <v>0</v>
      </c>
      <c r="V11" s="36">
        <v>0</v>
      </c>
      <c r="X11" s="37">
        <v>0</v>
      </c>
      <c r="Y11" s="37">
        <v>0</v>
      </c>
      <c r="Z11" s="38">
        <v>0</v>
      </c>
      <c r="AA11" s="37">
        <v>0</v>
      </c>
      <c r="AB11" s="38">
        <v>0</v>
      </c>
      <c r="AD11" s="39" t="str">
        <f t="shared" si="1"/>
        <v>A05000</v>
      </c>
      <c r="AE11" s="40">
        <f t="shared" si="2"/>
        <v>2514619</v>
      </c>
      <c r="AF11" s="38">
        <f t="shared" si="3"/>
        <v>10</v>
      </c>
      <c r="AG11" s="40">
        <f t="shared" si="4"/>
        <v>0</v>
      </c>
      <c r="AH11" s="38">
        <f t="shared" si="5"/>
        <v>0</v>
      </c>
    </row>
    <row r="12" spans="1:34" ht="21" customHeight="1">
      <c r="A12" s="24" t="s">
        <v>51</v>
      </c>
      <c r="B12" s="25" t="s">
        <v>36</v>
      </c>
      <c r="C12" s="26">
        <v>6</v>
      </c>
      <c r="D12" s="27">
        <v>10</v>
      </c>
      <c r="E12" s="28" t="s">
        <v>37</v>
      </c>
      <c r="F12" s="28" t="s">
        <v>38</v>
      </c>
      <c r="G12" s="28" t="s">
        <v>51</v>
      </c>
      <c r="H12" s="28" t="s">
        <v>52</v>
      </c>
      <c r="I12" s="29" t="s">
        <v>40</v>
      </c>
      <c r="J12" s="29" t="s">
        <v>41</v>
      </c>
      <c r="K12" s="28" t="s">
        <v>42</v>
      </c>
      <c r="L12" s="30">
        <v>593348</v>
      </c>
      <c r="M12" s="31">
        <v>5</v>
      </c>
      <c r="N12" s="32">
        <v>0</v>
      </c>
      <c r="O12" s="33">
        <v>0</v>
      </c>
      <c r="P12" s="33"/>
      <c r="Q12" s="33" t="str">
        <f t="shared" si="0"/>
        <v>King county civic television</v>
      </c>
      <c r="R12" s="34"/>
      <c r="S12" s="35">
        <v>587735</v>
      </c>
      <c r="T12" s="36">
        <v>5</v>
      </c>
      <c r="U12" s="35">
        <v>0</v>
      </c>
      <c r="V12" s="36">
        <v>0</v>
      </c>
      <c r="X12" s="37">
        <v>0</v>
      </c>
      <c r="Y12" s="37">
        <v>0</v>
      </c>
      <c r="Z12" s="38">
        <v>0</v>
      </c>
      <c r="AA12" s="37">
        <v>0</v>
      </c>
      <c r="AB12" s="38">
        <v>0</v>
      </c>
      <c r="AD12" s="39" t="str">
        <f t="shared" si="1"/>
        <v>A06000</v>
      </c>
      <c r="AE12" s="40">
        <f t="shared" si="2"/>
        <v>1181083</v>
      </c>
      <c r="AF12" s="38">
        <f t="shared" si="3"/>
        <v>5</v>
      </c>
      <c r="AG12" s="40">
        <f t="shared" si="4"/>
        <v>0</v>
      </c>
      <c r="AH12" s="38">
        <f t="shared" si="5"/>
        <v>0</v>
      </c>
    </row>
    <row r="13" spans="1:34" ht="21" customHeight="1">
      <c r="A13" s="24" t="s">
        <v>53</v>
      </c>
      <c r="B13" s="25" t="s">
        <v>36</v>
      </c>
      <c r="C13" s="26">
        <v>7</v>
      </c>
      <c r="D13" s="27">
        <v>11</v>
      </c>
      <c r="E13" s="28" t="s">
        <v>37</v>
      </c>
      <c r="F13" s="28" t="s">
        <v>38</v>
      </c>
      <c r="G13" s="28" t="s">
        <v>53</v>
      </c>
      <c r="H13" s="28" t="s">
        <v>54</v>
      </c>
      <c r="I13" s="29" t="s">
        <v>40</v>
      </c>
      <c r="J13" s="29" t="s">
        <v>41</v>
      </c>
      <c r="K13" s="28" t="s">
        <v>42</v>
      </c>
      <c r="L13" s="30">
        <v>745254</v>
      </c>
      <c r="M13" s="31">
        <v>4</v>
      </c>
      <c r="N13" s="32">
        <v>0</v>
      </c>
      <c r="O13" s="33">
        <v>0</v>
      </c>
      <c r="P13" s="33"/>
      <c r="Q13" s="33" t="str">
        <f t="shared" si="0"/>
        <v>Board of appeals</v>
      </c>
      <c r="R13" s="34"/>
      <c r="S13" s="35">
        <v>713595</v>
      </c>
      <c r="T13" s="36">
        <v>4</v>
      </c>
      <c r="U13" s="35">
        <v>0</v>
      </c>
      <c r="V13" s="36">
        <v>0</v>
      </c>
      <c r="X13" s="37">
        <v>0</v>
      </c>
      <c r="Y13" s="37">
        <v>0</v>
      </c>
      <c r="Z13" s="38">
        <v>0</v>
      </c>
      <c r="AA13" s="37">
        <v>0</v>
      </c>
      <c r="AB13" s="38">
        <v>0</v>
      </c>
      <c r="AD13" s="39" t="str">
        <f t="shared" si="1"/>
        <v>A07000</v>
      </c>
      <c r="AE13" s="40">
        <f t="shared" si="2"/>
        <v>1458849</v>
      </c>
      <c r="AF13" s="38">
        <f t="shared" si="3"/>
        <v>4</v>
      </c>
      <c r="AG13" s="40">
        <f t="shared" si="4"/>
        <v>0</v>
      </c>
      <c r="AH13" s="38">
        <f t="shared" si="5"/>
        <v>0</v>
      </c>
    </row>
    <row r="14" spans="1:34" ht="21" customHeight="1">
      <c r="A14" s="24" t="s">
        <v>55</v>
      </c>
      <c r="B14" s="25" t="s">
        <v>36</v>
      </c>
      <c r="C14" s="26">
        <v>8</v>
      </c>
      <c r="D14" s="27">
        <v>12</v>
      </c>
      <c r="E14" s="28" t="s">
        <v>37</v>
      </c>
      <c r="F14" s="28" t="s">
        <v>38</v>
      </c>
      <c r="G14" s="28" t="s">
        <v>55</v>
      </c>
      <c r="H14" s="28" t="s">
        <v>56</v>
      </c>
      <c r="I14" s="29" t="s">
        <v>40</v>
      </c>
      <c r="J14" s="29">
        <v>94</v>
      </c>
      <c r="K14" s="28" t="s">
        <v>57</v>
      </c>
      <c r="L14" s="30">
        <v>703697</v>
      </c>
      <c r="M14" s="31">
        <v>4</v>
      </c>
      <c r="N14" s="32">
        <v>0</v>
      </c>
      <c r="O14" s="33">
        <v>0</v>
      </c>
      <c r="P14" s="33"/>
      <c r="Q14" s="33" t="str">
        <f t="shared" si="0"/>
        <v>Office of law enforcement oversight</v>
      </c>
      <c r="R14" s="34"/>
      <c r="S14" s="35">
        <v>787935</v>
      </c>
      <c r="T14" s="36">
        <v>4</v>
      </c>
      <c r="U14" s="35">
        <v>0</v>
      </c>
      <c r="V14" s="36">
        <v>0</v>
      </c>
      <c r="X14" s="37">
        <v>0</v>
      </c>
      <c r="Y14" s="37">
        <v>0</v>
      </c>
      <c r="Z14" s="38">
        <v>0</v>
      </c>
      <c r="AA14" s="37">
        <v>0</v>
      </c>
      <c r="AB14" s="38">
        <v>0</v>
      </c>
      <c r="AD14" s="39" t="str">
        <f t="shared" si="1"/>
        <v>A08500</v>
      </c>
      <c r="AE14" s="40">
        <f t="shared" si="2"/>
        <v>1491632</v>
      </c>
      <c r="AF14" s="38">
        <f t="shared" si="3"/>
        <v>4</v>
      </c>
      <c r="AG14" s="40">
        <f t="shared" si="4"/>
        <v>0</v>
      </c>
      <c r="AH14" s="38">
        <f t="shared" si="5"/>
        <v>0</v>
      </c>
    </row>
    <row r="15" spans="1:34" ht="21" customHeight="1">
      <c r="A15" s="24" t="s">
        <v>58</v>
      </c>
      <c r="B15" s="25" t="s">
        <v>36</v>
      </c>
      <c r="C15" s="26">
        <v>9</v>
      </c>
      <c r="D15" s="27">
        <v>13</v>
      </c>
      <c r="E15" s="28" t="s">
        <v>37</v>
      </c>
      <c r="F15" s="28" t="s">
        <v>38</v>
      </c>
      <c r="G15" s="28" t="s">
        <v>58</v>
      </c>
      <c r="H15" s="28" t="s">
        <v>59</v>
      </c>
      <c r="I15" s="29" t="s">
        <v>40</v>
      </c>
      <c r="J15" s="29">
        <v>94</v>
      </c>
      <c r="K15" s="28" t="s">
        <v>57</v>
      </c>
      <c r="L15" s="30">
        <v>421360</v>
      </c>
      <c r="M15" s="31">
        <v>2.5</v>
      </c>
      <c r="N15" s="32">
        <v>0</v>
      </c>
      <c r="O15" s="33">
        <v>0</v>
      </c>
      <c r="P15" s="33"/>
      <c r="Q15" s="33" t="str">
        <f t="shared" si="0"/>
        <v>Office of economic and financial analysis</v>
      </c>
      <c r="R15" s="34"/>
      <c r="S15" s="35">
        <v>351914</v>
      </c>
      <c r="T15" s="36">
        <v>2</v>
      </c>
      <c r="U15" s="35">
        <v>0</v>
      </c>
      <c r="V15" s="36">
        <v>0</v>
      </c>
      <c r="X15" s="37">
        <v>0</v>
      </c>
      <c r="Y15" s="37">
        <v>0</v>
      </c>
      <c r="Z15" s="38">
        <v>0</v>
      </c>
      <c r="AA15" s="37">
        <v>0</v>
      </c>
      <c r="AB15" s="38">
        <v>0</v>
      </c>
      <c r="AD15" s="39" t="str">
        <f t="shared" si="1"/>
        <v>A08700</v>
      </c>
      <c r="AE15" s="40">
        <f t="shared" si="2"/>
        <v>773274</v>
      </c>
      <c r="AF15" s="38">
        <f t="shared" si="3"/>
        <v>2.5</v>
      </c>
      <c r="AG15" s="40">
        <f t="shared" si="4"/>
        <v>0</v>
      </c>
      <c r="AH15" s="38">
        <f t="shared" si="5"/>
        <v>0</v>
      </c>
    </row>
    <row r="16" spans="1:34" ht="21" customHeight="1">
      <c r="A16" s="24" t="s">
        <v>60</v>
      </c>
      <c r="B16" s="25" t="s">
        <v>36</v>
      </c>
      <c r="C16" s="26">
        <v>10</v>
      </c>
      <c r="D16" s="27">
        <v>14</v>
      </c>
      <c r="E16" s="28" t="s">
        <v>37</v>
      </c>
      <c r="F16" s="28" t="s">
        <v>38</v>
      </c>
      <c r="G16" s="28" t="s">
        <v>60</v>
      </c>
      <c r="H16" s="28" t="s">
        <v>61</v>
      </c>
      <c r="I16" s="29" t="s">
        <v>40</v>
      </c>
      <c r="J16" s="29" t="s">
        <v>62</v>
      </c>
      <c r="K16" s="28" t="s">
        <v>63</v>
      </c>
      <c r="L16" s="30">
        <v>263811</v>
      </c>
      <c r="M16" s="31">
        <v>1</v>
      </c>
      <c r="N16" s="32">
        <v>0</v>
      </c>
      <c r="O16" s="33">
        <v>0</v>
      </c>
      <c r="P16" s="33"/>
      <c r="Q16" s="33" t="str">
        <f t="shared" si="0"/>
        <v>County executive</v>
      </c>
      <c r="R16" s="34"/>
      <c r="S16" s="35">
        <v>252902</v>
      </c>
      <c r="T16" s="36">
        <v>1</v>
      </c>
      <c r="U16" s="35">
        <v>0</v>
      </c>
      <c r="V16" s="36">
        <v>0</v>
      </c>
      <c r="X16" s="37">
        <v>0</v>
      </c>
      <c r="Y16" s="37">
        <v>0</v>
      </c>
      <c r="Z16" s="38">
        <v>0</v>
      </c>
      <c r="AA16" s="37">
        <v>0</v>
      </c>
      <c r="AB16" s="38">
        <v>0</v>
      </c>
      <c r="AD16" s="39" t="str">
        <f t="shared" si="1"/>
        <v>A11000</v>
      </c>
      <c r="AE16" s="40">
        <f t="shared" si="2"/>
        <v>516713</v>
      </c>
      <c r="AF16" s="38">
        <f t="shared" si="3"/>
        <v>1</v>
      </c>
      <c r="AG16" s="40">
        <f t="shared" si="4"/>
        <v>0</v>
      </c>
      <c r="AH16" s="38">
        <f t="shared" si="5"/>
        <v>0</v>
      </c>
    </row>
    <row r="17" spans="1:34" ht="21" customHeight="1">
      <c r="A17" s="24" t="s">
        <v>64</v>
      </c>
      <c r="B17" s="25" t="s">
        <v>36</v>
      </c>
      <c r="C17" s="26">
        <v>11</v>
      </c>
      <c r="D17" s="27">
        <v>15</v>
      </c>
      <c r="E17" s="28" t="s">
        <v>37</v>
      </c>
      <c r="F17" s="28" t="s">
        <v>38</v>
      </c>
      <c r="G17" s="28" t="s">
        <v>64</v>
      </c>
      <c r="H17" s="28" t="s">
        <v>65</v>
      </c>
      <c r="I17" s="29" t="s">
        <v>40</v>
      </c>
      <c r="J17" s="29" t="s">
        <v>62</v>
      </c>
      <c r="K17" s="28" t="s">
        <v>63</v>
      </c>
      <c r="L17" s="30">
        <v>4698665</v>
      </c>
      <c r="M17" s="31">
        <v>24</v>
      </c>
      <c r="N17" s="32">
        <v>438875</v>
      </c>
      <c r="O17" s="33">
        <v>0</v>
      </c>
      <c r="P17" s="33"/>
      <c r="Q17" s="33" t="str">
        <f t="shared" si="0"/>
        <v>Office of the executive</v>
      </c>
      <c r="R17" s="34"/>
      <c r="S17" s="35">
        <v>4351517</v>
      </c>
      <c r="T17" s="36">
        <v>24</v>
      </c>
      <c r="U17" s="35">
        <v>438875</v>
      </c>
      <c r="V17" s="36">
        <v>0</v>
      </c>
      <c r="X17" s="37">
        <v>0</v>
      </c>
      <c r="Y17" s="37">
        <v>0</v>
      </c>
      <c r="Z17" s="38">
        <v>0</v>
      </c>
      <c r="AA17" s="37">
        <v>0</v>
      </c>
      <c r="AB17" s="38">
        <v>0</v>
      </c>
      <c r="AD17" s="39" t="str">
        <f t="shared" si="1"/>
        <v>A12000</v>
      </c>
      <c r="AE17" s="40">
        <f t="shared" si="2"/>
        <v>9050182</v>
      </c>
      <c r="AF17" s="38">
        <f t="shared" si="3"/>
        <v>24</v>
      </c>
      <c r="AG17" s="40">
        <f t="shared" si="4"/>
        <v>877750</v>
      </c>
      <c r="AH17" s="38">
        <f t="shared" si="5"/>
        <v>0</v>
      </c>
    </row>
    <row r="18" spans="1:34" ht="21" customHeight="1">
      <c r="A18" s="24" t="s">
        <v>66</v>
      </c>
      <c r="B18" s="25" t="s">
        <v>36</v>
      </c>
      <c r="C18" s="26">
        <v>12</v>
      </c>
      <c r="D18" s="27">
        <v>16</v>
      </c>
      <c r="E18" s="28" t="s">
        <v>37</v>
      </c>
      <c r="F18" s="28" t="s">
        <v>38</v>
      </c>
      <c r="G18" s="28" t="s">
        <v>66</v>
      </c>
      <c r="H18" s="28" t="s">
        <v>67</v>
      </c>
      <c r="I18" s="29" t="s">
        <v>40</v>
      </c>
      <c r="J18" s="29" t="s">
        <v>62</v>
      </c>
      <c r="K18" s="28" t="s">
        <v>63</v>
      </c>
      <c r="L18" s="30">
        <v>8375985</v>
      </c>
      <c r="M18" s="31">
        <v>50</v>
      </c>
      <c r="N18" s="32">
        <v>208149</v>
      </c>
      <c r="O18" s="33">
        <v>1.75</v>
      </c>
      <c r="P18" s="33"/>
      <c r="Q18" s="33" t="str">
        <f t="shared" si="0"/>
        <v>Office of performance, strategy and budget</v>
      </c>
      <c r="R18" s="34"/>
      <c r="S18" s="35">
        <v>7415813</v>
      </c>
      <c r="T18" s="36">
        <v>47</v>
      </c>
      <c r="U18" s="35">
        <v>37850</v>
      </c>
      <c r="V18" s="36">
        <v>1</v>
      </c>
      <c r="X18" s="37">
        <v>0</v>
      </c>
      <c r="Y18" s="37">
        <v>0</v>
      </c>
      <c r="Z18" s="38">
        <v>0</v>
      </c>
      <c r="AA18" s="37">
        <v>0</v>
      </c>
      <c r="AB18" s="38">
        <v>0</v>
      </c>
      <c r="AD18" s="39" t="str">
        <f t="shared" si="1"/>
        <v>A14000</v>
      </c>
      <c r="AE18" s="40">
        <f t="shared" si="2"/>
        <v>15791798</v>
      </c>
      <c r="AF18" s="38">
        <f t="shared" si="3"/>
        <v>50</v>
      </c>
      <c r="AG18" s="40">
        <f t="shared" si="4"/>
        <v>245999</v>
      </c>
      <c r="AH18" s="38">
        <f t="shared" si="5"/>
        <v>1.75</v>
      </c>
    </row>
    <row r="19" spans="1:34" ht="21" customHeight="1">
      <c r="A19" s="24" t="s">
        <v>68</v>
      </c>
      <c r="B19" s="25" t="s">
        <v>36</v>
      </c>
      <c r="C19" s="26">
        <v>13</v>
      </c>
      <c r="D19" s="27">
        <v>17</v>
      </c>
      <c r="E19" s="28" t="s">
        <v>37</v>
      </c>
      <c r="F19" s="28" t="s">
        <v>38</v>
      </c>
      <c r="G19" s="28" t="s">
        <v>68</v>
      </c>
      <c r="H19" s="28" t="s">
        <v>69</v>
      </c>
      <c r="I19" s="29" t="s">
        <v>70</v>
      </c>
      <c r="J19" s="29" t="s">
        <v>71</v>
      </c>
      <c r="K19" s="28" t="s">
        <v>69</v>
      </c>
      <c r="L19" s="30">
        <v>145228884</v>
      </c>
      <c r="M19" s="31">
        <v>964.5</v>
      </c>
      <c r="N19" s="32">
        <v>80254499</v>
      </c>
      <c r="O19" s="33">
        <v>0</v>
      </c>
      <c r="P19" s="33"/>
      <c r="Q19" s="33" t="str">
        <f t="shared" si="0"/>
        <v>Sheriff</v>
      </c>
      <c r="R19" s="34"/>
      <c r="S19" s="35">
        <v>142422332</v>
      </c>
      <c r="T19" s="36">
        <v>961.25</v>
      </c>
      <c r="U19" s="35">
        <v>80439271</v>
      </c>
      <c r="V19" s="36">
        <v>0</v>
      </c>
      <c r="X19" s="37">
        <v>0</v>
      </c>
      <c r="Y19" s="37">
        <v>0</v>
      </c>
      <c r="Z19" s="38">
        <v>0</v>
      </c>
      <c r="AA19" s="37">
        <v>0</v>
      </c>
      <c r="AB19" s="38">
        <v>0</v>
      </c>
      <c r="AD19" s="39" t="str">
        <f t="shared" si="1"/>
        <v>A20000</v>
      </c>
      <c r="AE19" s="40">
        <f t="shared" si="2"/>
        <v>287651216</v>
      </c>
      <c r="AF19" s="38">
        <f t="shared" si="3"/>
        <v>964.5</v>
      </c>
      <c r="AG19" s="40">
        <f t="shared" si="4"/>
        <v>160693770</v>
      </c>
      <c r="AH19" s="38">
        <f t="shared" si="5"/>
        <v>0</v>
      </c>
    </row>
    <row r="20" spans="1:34" ht="21" customHeight="1">
      <c r="A20" s="24" t="s">
        <v>72</v>
      </c>
      <c r="B20" s="25" t="s">
        <v>36</v>
      </c>
      <c r="C20" s="26">
        <v>14</v>
      </c>
      <c r="D20" s="27">
        <v>18</v>
      </c>
      <c r="E20" s="28" t="s">
        <v>37</v>
      </c>
      <c r="F20" s="28" t="s">
        <v>38</v>
      </c>
      <c r="G20" s="28" t="s">
        <v>72</v>
      </c>
      <c r="H20" s="28" t="s">
        <v>73</v>
      </c>
      <c r="I20" s="29" t="s">
        <v>70</v>
      </c>
      <c r="J20" s="29" t="s">
        <v>71</v>
      </c>
      <c r="K20" s="28" t="s">
        <v>69</v>
      </c>
      <c r="L20" s="30">
        <v>1011615</v>
      </c>
      <c r="M20" s="31">
        <v>3</v>
      </c>
      <c r="N20" s="32">
        <v>1275983</v>
      </c>
      <c r="O20" s="33">
        <v>0</v>
      </c>
      <c r="P20" s="33"/>
      <c r="Q20" s="33" t="str">
        <f t="shared" si="0"/>
        <v>Drug enforcement forfeits</v>
      </c>
      <c r="R20" s="34"/>
      <c r="S20" s="35">
        <v>1132194</v>
      </c>
      <c r="T20" s="36">
        <v>4</v>
      </c>
      <c r="U20" s="35">
        <v>1275983</v>
      </c>
      <c r="V20" s="36">
        <v>0</v>
      </c>
      <c r="X20" s="37">
        <v>0</v>
      </c>
      <c r="Y20" s="37">
        <v>0</v>
      </c>
      <c r="Z20" s="38">
        <v>0</v>
      </c>
      <c r="AA20" s="37">
        <v>0</v>
      </c>
      <c r="AB20" s="38">
        <v>0</v>
      </c>
      <c r="AD20" s="39" t="str">
        <f t="shared" si="1"/>
        <v>A20500</v>
      </c>
      <c r="AE20" s="40">
        <f t="shared" si="2"/>
        <v>2143809</v>
      </c>
      <c r="AF20" s="38">
        <f t="shared" si="3"/>
        <v>3</v>
      </c>
      <c r="AG20" s="40">
        <f t="shared" si="4"/>
        <v>2551966</v>
      </c>
      <c r="AH20" s="38">
        <f t="shared" si="5"/>
        <v>0</v>
      </c>
    </row>
    <row r="21" spans="1:34" ht="21" customHeight="1">
      <c r="A21" s="24" t="s">
        <v>74</v>
      </c>
      <c r="B21" s="25" t="s">
        <v>36</v>
      </c>
      <c r="C21" s="26">
        <v>15</v>
      </c>
      <c r="D21" s="27">
        <v>19</v>
      </c>
      <c r="E21" s="41" t="s">
        <v>37</v>
      </c>
      <c r="F21" s="28" t="s">
        <v>38</v>
      </c>
      <c r="G21" s="28" t="s">
        <v>74</v>
      </c>
      <c r="H21" s="28" t="s">
        <v>75</v>
      </c>
      <c r="I21" s="29" t="s">
        <v>70</v>
      </c>
      <c r="J21" s="42" t="s">
        <v>71</v>
      </c>
      <c r="K21" s="28" t="s">
        <v>69</v>
      </c>
      <c r="L21" s="30">
        <v>705725</v>
      </c>
      <c r="M21" s="31">
        <v>6</v>
      </c>
      <c r="N21" s="32">
        <v>0</v>
      </c>
      <c r="O21" s="33">
        <v>0</v>
      </c>
      <c r="P21" s="33"/>
      <c r="Q21" s="33" t="str">
        <f t="shared" si="0"/>
        <v>Sheriff office succession planning</v>
      </c>
      <c r="R21" s="43"/>
      <c r="S21" s="35">
        <v>462000</v>
      </c>
      <c r="T21" s="36">
        <v>6</v>
      </c>
      <c r="U21" s="35"/>
      <c r="V21" s="36"/>
      <c r="X21" s="37">
        <v>0</v>
      </c>
      <c r="Y21" s="37">
        <v>0</v>
      </c>
      <c r="Z21" s="38">
        <v>0</v>
      </c>
      <c r="AA21" s="37">
        <v>0</v>
      </c>
      <c r="AB21" s="38">
        <v>0</v>
      </c>
      <c r="AD21" s="39" t="str">
        <f t="shared" si="1"/>
        <v>A21000</v>
      </c>
      <c r="AE21" s="40">
        <f t="shared" si="2"/>
        <v>1167725</v>
      </c>
      <c r="AF21" s="38">
        <f t="shared" si="3"/>
        <v>6</v>
      </c>
      <c r="AG21" s="40">
        <f t="shared" si="4"/>
        <v>0</v>
      </c>
      <c r="AH21" s="38">
        <f t="shared" si="5"/>
        <v>0</v>
      </c>
    </row>
    <row r="22" spans="1:34" ht="21" customHeight="1">
      <c r="A22" s="24" t="s">
        <v>76</v>
      </c>
      <c r="B22" s="25" t="s">
        <v>36</v>
      </c>
      <c r="C22" s="26">
        <v>16</v>
      </c>
      <c r="D22" s="27">
        <v>20</v>
      </c>
      <c r="E22" s="28" t="s">
        <v>37</v>
      </c>
      <c r="F22" s="28" t="s">
        <v>38</v>
      </c>
      <c r="G22" s="28" t="s">
        <v>76</v>
      </c>
      <c r="H22" s="28" t="s">
        <v>77</v>
      </c>
      <c r="I22" s="29" t="s">
        <v>70</v>
      </c>
      <c r="J22" s="29" t="s">
        <v>78</v>
      </c>
      <c r="K22" s="28" t="s">
        <v>79</v>
      </c>
      <c r="L22" s="30">
        <v>2507910</v>
      </c>
      <c r="M22" s="31">
        <v>6</v>
      </c>
      <c r="N22" s="32">
        <v>0</v>
      </c>
      <c r="O22" s="33">
        <v>0</v>
      </c>
      <c r="P22" s="33"/>
      <c r="Q22" s="33" t="str">
        <f t="shared" si="0"/>
        <v>Office of emergency management</v>
      </c>
      <c r="R22" s="43"/>
      <c r="S22" s="35">
        <v>2306342</v>
      </c>
      <c r="T22" s="36">
        <v>6</v>
      </c>
      <c r="U22" s="35">
        <v>0</v>
      </c>
      <c r="V22" s="36">
        <v>0</v>
      </c>
      <c r="X22" s="37">
        <v>0</v>
      </c>
      <c r="Y22" s="37">
        <v>0</v>
      </c>
      <c r="Z22" s="38">
        <v>0</v>
      </c>
      <c r="AA22" s="37">
        <v>0</v>
      </c>
      <c r="AB22" s="38">
        <v>0</v>
      </c>
      <c r="AD22" s="39" t="str">
        <f t="shared" si="1"/>
        <v>A40100</v>
      </c>
      <c r="AE22" s="40">
        <f t="shared" si="2"/>
        <v>4814252</v>
      </c>
      <c r="AF22" s="38">
        <f t="shared" si="3"/>
        <v>6</v>
      </c>
      <c r="AG22" s="40">
        <f t="shared" si="4"/>
        <v>0</v>
      </c>
      <c r="AH22" s="38">
        <f t="shared" si="5"/>
        <v>0</v>
      </c>
    </row>
    <row r="23" spans="1:34" ht="21" customHeight="1">
      <c r="A23" s="24" t="s">
        <v>80</v>
      </c>
      <c r="B23" s="25" t="s">
        <v>36</v>
      </c>
      <c r="C23" s="26">
        <v>17</v>
      </c>
      <c r="D23" s="27">
        <v>21</v>
      </c>
      <c r="E23" s="28" t="s">
        <v>37</v>
      </c>
      <c r="F23" s="28" t="s">
        <v>38</v>
      </c>
      <c r="G23" s="28" t="s">
        <v>80</v>
      </c>
      <c r="H23" s="28" t="s">
        <v>81</v>
      </c>
      <c r="I23" s="29" t="s">
        <v>40</v>
      </c>
      <c r="J23" s="29" t="s">
        <v>78</v>
      </c>
      <c r="K23" s="28" t="s">
        <v>79</v>
      </c>
      <c r="L23" s="30">
        <v>2893398</v>
      </c>
      <c r="M23" s="31">
        <v>16.5</v>
      </c>
      <c r="N23" s="32">
        <v>76645</v>
      </c>
      <c r="O23" s="33">
        <v>0</v>
      </c>
      <c r="P23" s="33"/>
      <c r="Q23" s="33" t="str">
        <f t="shared" si="0"/>
        <v>Executive services - administration</v>
      </c>
      <c r="R23" s="43"/>
      <c r="S23" s="35">
        <v>2790484</v>
      </c>
      <c r="T23" s="36">
        <v>16.5</v>
      </c>
      <c r="U23" s="35">
        <v>76645</v>
      </c>
      <c r="V23" s="36">
        <v>0</v>
      </c>
      <c r="X23" s="37">
        <v>0</v>
      </c>
      <c r="Y23" s="37">
        <v>0</v>
      </c>
      <c r="Z23" s="38">
        <v>0</v>
      </c>
      <c r="AA23" s="37">
        <v>0</v>
      </c>
      <c r="AB23" s="38">
        <v>0</v>
      </c>
      <c r="AD23" s="39" t="str">
        <f t="shared" si="1"/>
        <v>A41700</v>
      </c>
      <c r="AE23" s="40">
        <f t="shared" si="2"/>
        <v>5683882</v>
      </c>
      <c r="AF23" s="38">
        <f t="shared" si="3"/>
        <v>16.5</v>
      </c>
      <c r="AG23" s="40">
        <f t="shared" si="4"/>
        <v>153290</v>
      </c>
      <c r="AH23" s="38">
        <f t="shared" si="5"/>
        <v>0</v>
      </c>
    </row>
    <row r="24" spans="1:34" ht="21" customHeight="1">
      <c r="A24" s="24" t="s">
        <v>82</v>
      </c>
      <c r="B24" s="25" t="s">
        <v>36</v>
      </c>
      <c r="C24" s="26">
        <v>18</v>
      </c>
      <c r="D24" s="27">
        <v>22</v>
      </c>
      <c r="E24" s="28" t="s">
        <v>37</v>
      </c>
      <c r="F24" s="28" t="s">
        <v>38</v>
      </c>
      <c r="G24" s="28" t="s">
        <v>82</v>
      </c>
      <c r="H24" s="28" t="s">
        <v>83</v>
      </c>
      <c r="I24" s="29" t="s">
        <v>40</v>
      </c>
      <c r="J24" s="29" t="s">
        <v>78</v>
      </c>
      <c r="K24" s="28" t="s">
        <v>79</v>
      </c>
      <c r="L24" s="30">
        <v>6433342</v>
      </c>
      <c r="M24" s="31">
        <v>41</v>
      </c>
      <c r="N24" s="32">
        <v>0</v>
      </c>
      <c r="O24" s="33">
        <v>0</v>
      </c>
      <c r="P24" s="33"/>
      <c r="Q24" s="33" t="str">
        <f t="shared" si="0"/>
        <v>Human resources management</v>
      </c>
      <c r="R24" s="43"/>
      <c r="S24" s="35">
        <v>5776424</v>
      </c>
      <c r="T24" s="36">
        <v>38</v>
      </c>
      <c r="U24" s="35">
        <v>0</v>
      </c>
      <c r="V24" s="36">
        <v>0</v>
      </c>
      <c r="X24" s="37">
        <v>0</v>
      </c>
      <c r="Y24" s="37">
        <v>0</v>
      </c>
      <c r="Z24" s="38">
        <v>0</v>
      </c>
      <c r="AA24" s="37">
        <v>0</v>
      </c>
      <c r="AB24" s="38">
        <v>0</v>
      </c>
      <c r="AD24" s="39" t="str">
        <f t="shared" si="1"/>
        <v>A42000</v>
      </c>
      <c r="AE24" s="40">
        <f t="shared" si="2"/>
        <v>12209766</v>
      </c>
      <c r="AF24" s="38">
        <f t="shared" si="3"/>
        <v>41</v>
      </c>
      <c r="AG24" s="40">
        <f t="shared" si="4"/>
        <v>0</v>
      </c>
      <c r="AH24" s="38">
        <f t="shared" si="5"/>
        <v>0</v>
      </c>
    </row>
    <row r="25" spans="1:34" ht="21" customHeight="1">
      <c r="A25" s="24" t="s">
        <v>84</v>
      </c>
      <c r="B25" s="25" t="s">
        <v>36</v>
      </c>
      <c r="C25" s="26">
        <v>19</v>
      </c>
      <c r="D25" s="27">
        <v>23</v>
      </c>
      <c r="E25" s="28" t="s">
        <v>37</v>
      </c>
      <c r="F25" s="28" t="s">
        <v>38</v>
      </c>
      <c r="G25" s="28" t="s">
        <v>84</v>
      </c>
      <c r="H25" s="28" t="s">
        <v>85</v>
      </c>
      <c r="I25" s="29" t="s">
        <v>40</v>
      </c>
      <c r="J25" s="29" t="s">
        <v>62</v>
      </c>
      <c r="K25" s="28" t="s">
        <v>63</v>
      </c>
      <c r="L25" s="30">
        <v>2694635</v>
      </c>
      <c r="M25" s="31">
        <v>17.6</v>
      </c>
      <c r="N25" s="32">
        <v>0</v>
      </c>
      <c r="O25" s="33">
        <v>0</v>
      </c>
      <c r="P25" s="33"/>
      <c r="Q25" s="33" t="str">
        <f t="shared" si="0"/>
        <v>Office of labor relations</v>
      </c>
      <c r="R25" s="43"/>
      <c r="S25" s="35">
        <v>2368060</v>
      </c>
      <c r="T25" s="36">
        <v>15.6</v>
      </c>
      <c r="U25" s="35">
        <v>0</v>
      </c>
      <c r="V25" s="36">
        <v>0</v>
      </c>
      <c r="X25" s="37">
        <v>0</v>
      </c>
      <c r="Y25" s="37">
        <v>0</v>
      </c>
      <c r="Z25" s="38">
        <v>0</v>
      </c>
      <c r="AA25" s="37">
        <v>0</v>
      </c>
      <c r="AB25" s="38">
        <v>0</v>
      </c>
      <c r="AD25" s="39" t="str">
        <f t="shared" si="1"/>
        <v>A42100</v>
      </c>
      <c r="AE25" s="40">
        <f t="shared" si="2"/>
        <v>5062695</v>
      </c>
      <c r="AF25" s="38">
        <f t="shared" si="3"/>
        <v>17.6</v>
      </c>
      <c r="AG25" s="40">
        <f t="shared" si="4"/>
        <v>0</v>
      </c>
      <c r="AH25" s="38">
        <f t="shared" si="5"/>
        <v>0</v>
      </c>
    </row>
    <row r="26" spans="1:34" ht="21" customHeight="1">
      <c r="A26" s="24" t="s">
        <v>86</v>
      </c>
      <c r="B26" s="25" t="s">
        <v>36</v>
      </c>
      <c r="C26" s="26">
        <v>20</v>
      </c>
      <c r="D26" s="27">
        <v>24</v>
      </c>
      <c r="E26" s="28" t="s">
        <v>37</v>
      </c>
      <c r="F26" s="28" t="s">
        <v>38</v>
      </c>
      <c r="G26" s="28" t="s">
        <v>86</v>
      </c>
      <c r="H26" s="28" t="s">
        <v>87</v>
      </c>
      <c r="I26" s="29" t="s">
        <v>40</v>
      </c>
      <c r="J26" s="29" t="s">
        <v>88</v>
      </c>
      <c r="K26" s="28" t="s">
        <v>89</v>
      </c>
      <c r="L26" s="30">
        <v>336245</v>
      </c>
      <c r="M26" s="31">
        <v>1.5</v>
      </c>
      <c r="N26" s="32">
        <v>2381604</v>
      </c>
      <c r="O26" s="33">
        <v>0</v>
      </c>
      <c r="P26" s="33"/>
      <c r="Q26" s="33" t="str">
        <f t="shared" si="0"/>
        <v>Cable communications</v>
      </c>
      <c r="R26" s="43"/>
      <c r="S26" s="35">
        <v>312836</v>
      </c>
      <c r="T26" s="36">
        <v>1.5</v>
      </c>
      <c r="U26" s="35">
        <v>2381604</v>
      </c>
      <c r="V26" s="36">
        <v>0</v>
      </c>
      <c r="X26" s="37">
        <v>0</v>
      </c>
      <c r="Y26" s="37">
        <v>0</v>
      </c>
      <c r="Z26" s="38">
        <v>0</v>
      </c>
      <c r="AA26" s="37">
        <v>0</v>
      </c>
      <c r="AB26" s="38">
        <v>0</v>
      </c>
      <c r="AD26" s="39" t="str">
        <f t="shared" si="1"/>
        <v>A43700</v>
      </c>
      <c r="AE26" s="40">
        <f t="shared" si="2"/>
        <v>649081</v>
      </c>
      <c r="AF26" s="38">
        <f t="shared" si="3"/>
        <v>1.5</v>
      </c>
      <c r="AG26" s="40">
        <f t="shared" si="4"/>
        <v>4763208</v>
      </c>
      <c r="AH26" s="38">
        <f t="shared" si="5"/>
        <v>0</v>
      </c>
    </row>
    <row r="27" spans="1:34" ht="21" customHeight="1">
      <c r="A27" s="24" t="s">
        <v>90</v>
      </c>
      <c r="B27" s="25" t="s">
        <v>36</v>
      </c>
      <c r="C27" s="26">
        <v>21</v>
      </c>
      <c r="D27" s="27">
        <v>25</v>
      </c>
      <c r="E27" s="28" t="s">
        <v>37</v>
      </c>
      <c r="F27" s="28" t="s">
        <v>38</v>
      </c>
      <c r="G27" s="28" t="s">
        <v>90</v>
      </c>
      <c r="H27" s="28" t="s">
        <v>91</v>
      </c>
      <c r="I27" s="29" t="s">
        <v>40</v>
      </c>
      <c r="J27" s="29" t="s">
        <v>78</v>
      </c>
      <c r="K27" s="28" t="s">
        <v>79</v>
      </c>
      <c r="L27" s="30">
        <v>3351236</v>
      </c>
      <c r="M27" s="31">
        <v>18</v>
      </c>
      <c r="N27" s="32">
        <v>3392514</v>
      </c>
      <c r="O27" s="33">
        <v>0</v>
      </c>
      <c r="P27" s="33"/>
      <c r="Q27" s="33" t="str">
        <f t="shared" si="0"/>
        <v>Real estate services</v>
      </c>
      <c r="R27" s="43"/>
      <c r="S27" s="35">
        <v>3696500</v>
      </c>
      <c r="T27" s="36">
        <v>21</v>
      </c>
      <c r="U27" s="35">
        <v>13039672</v>
      </c>
      <c r="V27" s="36">
        <v>0</v>
      </c>
      <c r="X27" s="37">
        <v>0</v>
      </c>
      <c r="Y27" s="37">
        <v>0</v>
      </c>
      <c r="Z27" s="38">
        <v>0</v>
      </c>
      <c r="AA27" s="37">
        <v>0</v>
      </c>
      <c r="AB27" s="38">
        <v>0</v>
      </c>
      <c r="AD27" s="39" t="str">
        <f t="shared" si="1"/>
        <v>A44000</v>
      </c>
      <c r="AE27" s="40">
        <f t="shared" si="2"/>
        <v>7047736</v>
      </c>
      <c r="AF27" s="38">
        <f t="shared" si="3"/>
        <v>18</v>
      </c>
      <c r="AG27" s="40">
        <f t="shared" si="4"/>
        <v>16432186</v>
      </c>
      <c r="AH27" s="38">
        <f t="shared" si="5"/>
        <v>0</v>
      </c>
    </row>
    <row r="28" spans="1:34" ht="21" customHeight="1">
      <c r="A28" s="24" t="s">
        <v>92</v>
      </c>
      <c r="B28" s="25" t="s">
        <v>36</v>
      </c>
      <c r="C28" s="26">
        <v>22</v>
      </c>
      <c r="D28" s="27">
        <v>26</v>
      </c>
      <c r="E28" s="28" t="s">
        <v>37</v>
      </c>
      <c r="F28" s="28" t="s">
        <v>38</v>
      </c>
      <c r="G28" s="28" t="s">
        <v>92</v>
      </c>
      <c r="H28" s="28" t="s">
        <v>93</v>
      </c>
      <c r="I28" s="29" t="s">
        <v>40</v>
      </c>
      <c r="J28" s="29" t="s">
        <v>78</v>
      </c>
      <c r="K28" s="28" t="s">
        <v>79</v>
      </c>
      <c r="L28" s="30">
        <v>9296486</v>
      </c>
      <c r="M28" s="31">
        <v>76.63</v>
      </c>
      <c r="N28" s="32">
        <v>19769530</v>
      </c>
      <c r="O28" s="33">
        <v>0</v>
      </c>
      <c r="P28" s="33"/>
      <c r="Q28" s="33" t="str">
        <f t="shared" si="0"/>
        <v>Records and licensing services</v>
      </c>
      <c r="R28" s="43"/>
      <c r="S28" s="35">
        <v>8487681</v>
      </c>
      <c r="T28" s="36">
        <v>74</v>
      </c>
      <c r="U28" s="35">
        <v>17288818</v>
      </c>
      <c r="V28" s="36">
        <v>0</v>
      </c>
      <c r="X28" s="37">
        <v>0</v>
      </c>
      <c r="Y28" s="37">
        <v>0</v>
      </c>
      <c r="Z28" s="38">
        <v>0</v>
      </c>
      <c r="AA28" s="37">
        <v>0</v>
      </c>
      <c r="AB28" s="38">
        <v>0</v>
      </c>
      <c r="AD28" s="39" t="str">
        <f t="shared" si="1"/>
        <v>A47000</v>
      </c>
      <c r="AE28" s="40">
        <f t="shared" si="2"/>
        <v>17784167</v>
      </c>
      <c r="AF28" s="38">
        <f t="shared" si="3"/>
        <v>76.63</v>
      </c>
      <c r="AG28" s="40">
        <f t="shared" si="4"/>
        <v>37058348</v>
      </c>
      <c r="AH28" s="38">
        <f t="shared" si="5"/>
        <v>0</v>
      </c>
    </row>
    <row r="29" spans="1:34" ht="21" customHeight="1">
      <c r="A29" s="24" t="s">
        <v>94</v>
      </c>
      <c r="B29" s="25" t="s">
        <v>36</v>
      </c>
      <c r="C29" s="26">
        <v>23</v>
      </c>
      <c r="D29" s="27">
        <v>27</v>
      </c>
      <c r="E29" s="28" t="s">
        <v>37</v>
      </c>
      <c r="F29" s="28" t="s">
        <v>38</v>
      </c>
      <c r="G29" s="28" t="s">
        <v>94</v>
      </c>
      <c r="H29" s="28" t="s">
        <v>95</v>
      </c>
      <c r="I29" s="29" t="s">
        <v>70</v>
      </c>
      <c r="J29" s="29" t="s">
        <v>96</v>
      </c>
      <c r="K29" s="28" t="s">
        <v>95</v>
      </c>
      <c r="L29" s="30">
        <v>65133023</v>
      </c>
      <c r="M29" s="31">
        <v>468.46</v>
      </c>
      <c r="N29" s="32">
        <v>17631978</v>
      </c>
      <c r="O29" s="33">
        <v>4</v>
      </c>
      <c r="P29" s="33"/>
      <c r="Q29" s="33" t="str">
        <f t="shared" si="0"/>
        <v>Prosecuting attorney</v>
      </c>
      <c r="R29" s="43"/>
      <c r="S29" s="35">
        <v>61828578</v>
      </c>
      <c r="T29" s="36">
        <v>465.3</v>
      </c>
      <c r="U29" s="35">
        <v>17667595</v>
      </c>
      <c r="V29" s="36">
        <v>4</v>
      </c>
      <c r="X29" s="37">
        <v>0</v>
      </c>
      <c r="Y29" s="37">
        <v>0</v>
      </c>
      <c r="Z29" s="38">
        <v>0</v>
      </c>
      <c r="AA29" s="37">
        <v>0</v>
      </c>
      <c r="AB29" s="38">
        <v>0</v>
      </c>
      <c r="AD29" s="39" t="str">
        <f t="shared" si="1"/>
        <v>A50000</v>
      </c>
      <c r="AE29" s="40">
        <f t="shared" si="2"/>
        <v>126961601</v>
      </c>
      <c r="AF29" s="38">
        <f t="shared" si="3"/>
        <v>468.46</v>
      </c>
      <c r="AG29" s="40">
        <f t="shared" si="4"/>
        <v>35299573</v>
      </c>
      <c r="AH29" s="38">
        <f t="shared" si="5"/>
        <v>4</v>
      </c>
    </row>
    <row r="30" spans="1:34" ht="21" customHeight="1">
      <c r="A30" s="24" t="s">
        <v>97</v>
      </c>
      <c r="B30" s="25" t="s">
        <v>36</v>
      </c>
      <c r="C30" s="26">
        <v>24</v>
      </c>
      <c r="D30" s="27">
        <v>28</v>
      </c>
      <c r="E30" s="28" t="s">
        <v>37</v>
      </c>
      <c r="F30" s="28" t="s">
        <v>38</v>
      </c>
      <c r="G30" s="28" t="s">
        <v>97</v>
      </c>
      <c r="H30" s="28" t="s">
        <v>98</v>
      </c>
      <c r="I30" s="29" t="s">
        <v>70</v>
      </c>
      <c r="J30" s="29" t="s">
        <v>96</v>
      </c>
      <c r="K30" s="28" t="s">
        <v>95</v>
      </c>
      <c r="L30" s="30">
        <v>119897</v>
      </c>
      <c r="M30" s="31">
        <v>0</v>
      </c>
      <c r="N30" s="32">
        <v>0</v>
      </c>
      <c r="O30" s="33">
        <v>0</v>
      </c>
      <c r="P30" s="33"/>
      <c r="Q30" s="33" t="str">
        <f t="shared" si="0"/>
        <v>Prosecuting attorney antiprofiteering</v>
      </c>
      <c r="R30" s="43"/>
      <c r="S30" s="35">
        <v>119897</v>
      </c>
      <c r="T30" s="36">
        <v>0</v>
      </c>
      <c r="U30" s="35">
        <v>0</v>
      </c>
      <c r="V30" s="36">
        <v>0</v>
      </c>
      <c r="X30" s="37">
        <v>0</v>
      </c>
      <c r="Y30" s="37">
        <v>0</v>
      </c>
      <c r="Z30" s="38">
        <v>0</v>
      </c>
      <c r="AA30" s="37">
        <v>0</v>
      </c>
      <c r="AB30" s="38">
        <v>0</v>
      </c>
      <c r="AD30" s="39" t="str">
        <f t="shared" si="1"/>
        <v>A50100</v>
      </c>
      <c r="AE30" s="40">
        <f t="shared" si="2"/>
        <v>239794</v>
      </c>
      <c r="AF30" s="38">
        <f t="shared" si="3"/>
        <v>0</v>
      </c>
      <c r="AG30" s="40">
        <f t="shared" si="4"/>
        <v>0</v>
      </c>
      <c r="AH30" s="38">
        <f t="shared" si="5"/>
        <v>0</v>
      </c>
    </row>
    <row r="31" spans="1:34" ht="21" customHeight="1">
      <c r="A31" s="24" t="s">
        <v>99</v>
      </c>
      <c r="B31" s="25" t="s">
        <v>36</v>
      </c>
      <c r="C31" s="26">
        <v>25</v>
      </c>
      <c r="D31" s="27">
        <v>29</v>
      </c>
      <c r="E31" s="28" t="s">
        <v>37</v>
      </c>
      <c r="F31" s="28" t="s">
        <v>38</v>
      </c>
      <c r="G31" s="28" t="s">
        <v>99</v>
      </c>
      <c r="H31" s="28" t="s">
        <v>100</v>
      </c>
      <c r="I31" s="29" t="s">
        <v>70</v>
      </c>
      <c r="J31" s="29" t="s">
        <v>101</v>
      </c>
      <c r="K31" s="28" t="s">
        <v>100</v>
      </c>
      <c r="L31" s="30">
        <v>47471494</v>
      </c>
      <c r="M31" s="31">
        <v>338.09</v>
      </c>
      <c r="N31" s="32">
        <v>4785650</v>
      </c>
      <c r="O31" s="33">
        <v>1</v>
      </c>
      <c r="P31" s="33"/>
      <c r="Q31" s="33" t="str">
        <f t="shared" si="0"/>
        <v>Superior court</v>
      </c>
      <c r="R31" s="43"/>
      <c r="S31" s="35">
        <v>46031809</v>
      </c>
      <c r="T31" s="36">
        <v>358.5</v>
      </c>
      <c r="U31" s="35">
        <v>4663649</v>
      </c>
      <c r="V31" s="36">
        <v>1</v>
      </c>
      <c r="X31" s="37">
        <v>0</v>
      </c>
      <c r="Y31" s="37">
        <v>0</v>
      </c>
      <c r="Z31" s="38">
        <v>0</v>
      </c>
      <c r="AA31" s="37">
        <v>0</v>
      </c>
      <c r="AB31" s="38">
        <v>0</v>
      </c>
      <c r="AD31" s="39" t="str">
        <f t="shared" si="1"/>
        <v>A51000</v>
      </c>
      <c r="AE31" s="40">
        <f t="shared" si="2"/>
        <v>93503303</v>
      </c>
      <c r="AF31" s="38">
        <f t="shared" si="3"/>
        <v>338.09</v>
      </c>
      <c r="AG31" s="40">
        <f t="shared" si="4"/>
        <v>9449299</v>
      </c>
      <c r="AH31" s="38">
        <f t="shared" si="5"/>
        <v>1</v>
      </c>
    </row>
    <row r="32" spans="1:34" ht="21" customHeight="1">
      <c r="A32" s="24" t="s">
        <v>102</v>
      </c>
      <c r="B32" s="25" t="s">
        <v>36</v>
      </c>
      <c r="C32" s="26">
        <v>26</v>
      </c>
      <c r="D32" s="27">
        <v>30</v>
      </c>
      <c r="E32" s="28" t="s">
        <v>37</v>
      </c>
      <c r="F32" s="28" t="s">
        <v>38</v>
      </c>
      <c r="G32" s="28" t="s">
        <v>102</v>
      </c>
      <c r="H32" s="28" t="s">
        <v>103</v>
      </c>
      <c r="I32" s="29" t="s">
        <v>70</v>
      </c>
      <c r="J32" s="29" t="s">
        <v>104</v>
      </c>
      <c r="K32" s="28" t="s">
        <v>103</v>
      </c>
      <c r="L32" s="30">
        <v>31721001</v>
      </c>
      <c r="M32" s="31">
        <v>248.5</v>
      </c>
      <c r="N32" s="32">
        <v>16975129</v>
      </c>
      <c r="O32" s="33">
        <v>0</v>
      </c>
      <c r="P32" s="33"/>
      <c r="Q32" s="33" t="str">
        <f t="shared" si="0"/>
        <v>District court</v>
      </c>
      <c r="R32" s="43"/>
      <c r="S32" s="35">
        <v>29930274</v>
      </c>
      <c r="T32" s="36">
        <v>252</v>
      </c>
      <c r="U32" s="35">
        <v>17936780</v>
      </c>
      <c r="V32" s="36">
        <v>0</v>
      </c>
      <c r="X32" s="37">
        <v>0</v>
      </c>
      <c r="Y32" s="37">
        <v>0</v>
      </c>
      <c r="Z32" s="38">
        <v>0</v>
      </c>
      <c r="AA32" s="37">
        <v>0</v>
      </c>
      <c r="AB32" s="38">
        <v>0</v>
      </c>
      <c r="AD32" s="39" t="str">
        <f t="shared" si="1"/>
        <v>A53000</v>
      </c>
      <c r="AE32" s="40">
        <f t="shared" si="2"/>
        <v>61651275</v>
      </c>
      <c r="AF32" s="38">
        <f t="shared" si="3"/>
        <v>248.5</v>
      </c>
      <c r="AG32" s="40">
        <f t="shared" si="4"/>
        <v>34911909</v>
      </c>
      <c r="AH32" s="38">
        <f t="shared" si="5"/>
        <v>0</v>
      </c>
    </row>
    <row r="33" spans="1:34" ht="21" customHeight="1">
      <c r="A33" s="24" t="s">
        <v>105</v>
      </c>
      <c r="B33" s="25" t="s">
        <v>36</v>
      </c>
      <c r="C33" s="26">
        <v>27</v>
      </c>
      <c r="D33" s="27">
        <v>31</v>
      </c>
      <c r="E33" s="28" t="s">
        <v>37</v>
      </c>
      <c r="F33" s="28" t="s">
        <v>38</v>
      </c>
      <c r="G33" s="28" t="s">
        <v>105</v>
      </c>
      <c r="H33" s="28" t="s">
        <v>106</v>
      </c>
      <c r="I33" s="29" t="s">
        <v>40</v>
      </c>
      <c r="J33" s="29" t="s">
        <v>107</v>
      </c>
      <c r="K33" s="28" t="s">
        <v>106</v>
      </c>
      <c r="L33" s="30">
        <v>18350887</v>
      </c>
      <c r="M33" s="31">
        <v>66.43</v>
      </c>
      <c r="N33" s="32">
        <v>7961455</v>
      </c>
      <c r="O33" s="33">
        <v>1</v>
      </c>
      <c r="P33" s="33"/>
      <c r="Q33" s="33" t="str">
        <f t="shared" si="0"/>
        <v>Elections</v>
      </c>
      <c r="R33" s="43"/>
      <c r="S33" s="35">
        <v>20019362</v>
      </c>
      <c r="T33" s="36">
        <v>64.5</v>
      </c>
      <c r="U33" s="35">
        <v>11599170</v>
      </c>
      <c r="V33" s="36">
        <v>14</v>
      </c>
      <c r="X33" s="37">
        <v>0</v>
      </c>
      <c r="Y33" s="37">
        <v>0</v>
      </c>
      <c r="Z33" s="38">
        <v>0</v>
      </c>
      <c r="AA33" s="37">
        <v>0</v>
      </c>
      <c r="AB33" s="38">
        <v>0</v>
      </c>
      <c r="AD33" s="39" t="str">
        <f t="shared" si="1"/>
        <v>A53500</v>
      </c>
      <c r="AE33" s="40">
        <f t="shared" si="2"/>
        <v>38370249</v>
      </c>
      <c r="AF33" s="38">
        <f t="shared" si="3"/>
        <v>66.43</v>
      </c>
      <c r="AG33" s="40">
        <f t="shared" si="4"/>
        <v>19560625</v>
      </c>
      <c r="AH33" s="38">
        <f t="shared" si="5"/>
        <v>1</v>
      </c>
    </row>
    <row r="34" spans="1:34" ht="21" customHeight="1">
      <c r="A34" s="24" t="s">
        <v>108</v>
      </c>
      <c r="B34" s="25" t="s">
        <v>36</v>
      </c>
      <c r="C34" s="26">
        <v>28</v>
      </c>
      <c r="D34" s="27">
        <v>32</v>
      </c>
      <c r="E34" s="28" t="s">
        <v>37</v>
      </c>
      <c r="F34" s="28" t="s">
        <v>38</v>
      </c>
      <c r="G34" s="28" t="s">
        <v>108</v>
      </c>
      <c r="H34" s="28" t="s">
        <v>109</v>
      </c>
      <c r="I34" s="29" t="s">
        <v>70</v>
      </c>
      <c r="J34" s="29" t="s">
        <v>110</v>
      </c>
      <c r="K34" s="28" t="s">
        <v>109</v>
      </c>
      <c r="L34" s="30">
        <v>20632071</v>
      </c>
      <c r="M34" s="31">
        <v>196.5</v>
      </c>
      <c r="N34" s="32">
        <v>13391065</v>
      </c>
      <c r="O34" s="33">
        <v>1</v>
      </c>
      <c r="P34" s="33"/>
      <c r="Q34" s="33" t="str">
        <f t="shared" si="0"/>
        <v>Judicial administration</v>
      </c>
      <c r="R34" s="43"/>
      <c r="S34" s="35">
        <v>19750105</v>
      </c>
      <c r="T34" s="36">
        <v>199</v>
      </c>
      <c r="U34" s="35">
        <v>12246883</v>
      </c>
      <c r="V34" s="36">
        <v>0</v>
      </c>
      <c r="X34" s="37">
        <v>0</v>
      </c>
      <c r="Y34" s="37">
        <v>0</v>
      </c>
      <c r="Z34" s="38">
        <v>0</v>
      </c>
      <c r="AA34" s="37">
        <v>0</v>
      </c>
      <c r="AB34" s="38">
        <v>0</v>
      </c>
      <c r="AD34" s="39" t="str">
        <f t="shared" si="1"/>
        <v>A54000</v>
      </c>
      <c r="AE34" s="40">
        <f t="shared" si="2"/>
        <v>40382176</v>
      </c>
      <c r="AF34" s="38">
        <f t="shared" si="3"/>
        <v>196.5</v>
      </c>
      <c r="AG34" s="40">
        <f t="shared" si="4"/>
        <v>25637948</v>
      </c>
      <c r="AH34" s="38">
        <f t="shared" si="5"/>
        <v>1</v>
      </c>
    </row>
    <row r="35" spans="1:34" ht="21" customHeight="1">
      <c r="A35" s="24" t="s">
        <v>111</v>
      </c>
      <c r="B35" s="25" t="s">
        <v>36</v>
      </c>
      <c r="C35" s="26">
        <v>29</v>
      </c>
      <c r="D35" s="27">
        <v>33</v>
      </c>
      <c r="E35" s="28" t="s">
        <v>37</v>
      </c>
      <c r="F35" s="28" t="s">
        <v>38</v>
      </c>
      <c r="G35" s="28" t="s">
        <v>111</v>
      </c>
      <c r="H35" s="28" t="s">
        <v>112</v>
      </c>
      <c r="I35" s="29" t="s">
        <v>40</v>
      </c>
      <c r="J35" s="29">
        <v>94</v>
      </c>
      <c r="K35" s="28" t="s">
        <v>57</v>
      </c>
      <c r="L35" s="30">
        <v>997682</v>
      </c>
      <c r="M35" s="31">
        <v>0</v>
      </c>
      <c r="N35" s="32">
        <v>0</v>
      </c>
      <c r="O35" s="33">
        <v>0</v>
      </c>
      <c r="P35" s="33"/>
      <c r="Q35" s="33" t="str">
        <f t="shared" si="0"/>
        <v>State auditor</v>
      </c>
      <c r="R35" s="43"/>
      <c r="S35" s="35">
        <v>913984</v>
      </c>
      <c r="T35" s="36">
        <v>0</v>
      </c>
      <c r="U35" s="35">
        <v>0</v>
      </c>
      <c r="V35" s="36">
        <v>0</v>
      </c>
      <c r="X35" s="37">
        <v>0</v>
      </c>
      <c r="Y35" s="37">
        <v>0</v>
      </c>
      <c r="Z35" s="38">
        <v>0</v>
      </c>
      <c r="AA35" s="37">
        <v>0</v>
      </c>
      <c r="AB35" s="38">
        <v>0</v>
      </c>
      <c r="AD35" s="39" t="str">
        <f t="shared" si="1"/>
        <v>A61000</v>
      </c>
      <c r="AE35" s="40">
        <f t="shared" si="2"/>
        <v>1911666</v>
      </c>
      <c r="AF35" s="38">
        <f t="shared" si="3"/>
        <v>0</v>
      </c>
      <c r="AG35" s="40">
        <f t="shared" si="4"/>
        <v>0</v>
      </c>
      <c r="AH35" s="38">
        <f t="shared" si="5"/>
        <v>0</v>
      </c>
    </row>
    <row r="36" spans="1:34" ht="21" customHeight="1">
      <c r="A36" s="24" t="s">
        <v>113</v>
      </c>
      <c r="B36" s="25" t="s">
        <v>36</v>
      </c>
      <c r="C36" s="26">
        <v>30</v>
      </c>
      <c r="D36" s="27">
        <v>34</v>
      </c>
      <c r="E36" s="28" t="s">
        <v>37</v>
      </c>
      <c r="F36" s="28" t="s">
        <v>38</v>
      </c>
      <c r="G36" s="28" t="s">
        <v>113</v>
      </c>
      <c r="H36" s="28" t="s">
        <v>114</v>
      </c>
      <c r="I36" s="29" t="s">
        <v>40</v>
      </c>
      <c r="J36" s="29">
        <v>94</v>
      </c>
      <c r="K36" s="28" t="s">
        <v>57</v>
      </c>
      <c r="L36" s="30">
        <v>350590</v>
      </c>
      <c r="M36" s="31">
        <v>2</v>
      </c>
      <c r="N36" s="32">
        <v>2000</v>
      </c>
      <c r="O36" s="33">
        <v>0</v>
      </c>
      <c r="P36" s="33"/>
      <c r="Q36" s="33" t="str">
        <f t="shared" si="0"/>
        <v>Boundary review board</v>
      </c>
      <c r="R36" s="43"/>
      <c r="S36" s="35">
        <v>341202</v>
      </c>
      <c r="T36" s="36">
        <v>2</v>
      </c>
      <c r="U36" s="35">
        <v>2000</v>
      </c>
      <c r="V36" s="36">
        <v>0</v>
      </c>
      <c r="X36" s="37">
        <v>0</v>
      </c>
      <c r="Y36" s="37">
        <v>0</v>
      </c>
      <c r="Z36" s="38">
        <v>0</v>
      </c>
      <c r="AA36" s="37">
        <v>0</v>
      </c>
      <c r="AB36" s="38">
        <v>0</v>
      </c>
      <c r="AD36" s="39" t="str">
        <f t="shared" si="1"/>
        <v>A63000</v>
      </c>
      <c r="AE36" s="40">
        <f t="shared" si="2"/>
        <v>691792</v>
      </c>
      <c r="AF36" s="38">
        <f t="shared" si="3"/>
        <v>2</v>
      </c>
      <c r="AG36" s="40">
        <f t="shared" si="4"/>
        <v>4000</v>
      </c>
      <c r="AH36" s="38">
        <f t="shared" si="5"/>
        <v>0</v>
      </c>
    </row>
    <row r="37" spans="1:34" ht="21" customHeight="1">
      <c r="A37" s="24" t="s">
        <v>115</v>
      </c>
      <c r="B37" s="25" t="s">
        <v>36</v>
      </c>
      <c r="C37" s="26">
        <v>31</v>
      </c>
      <c r="D37" s="27">
        <v>35</v>
      </c>
      <c r="E37" s="28" t="s">
        <v>37</v>
      </c>
      <c r="F37" s="28" t="s">
        <v>38</v>
      </c>
      <c r="G37" s="28" t="s">
        <v>115</v>
      </c>
      <c r="H37" s="28" t="s">
        <v>116</v>
      </c>
      <c r="I37" s="29" t="s">
        <v>40</v>
      </c>
      <c r="J37" s="29" t="s">
        <v>117</v>
      </c>
      <c r="K37" s="28" t="s">
        <v>118</v>
      </c>
      <c r="L37" s="30">
        <v>240000</v>
      </c>
      <c r="M37" s="31">
        <v>0</v>
      </c>
      <c r="N37" s="32">
        <v>0</v>
      </c>
      <c r="O37" s="33">
        <v>0</v>
      </c>
      <c r="P37" s="33"/>
      <c r="Q37" s="33" t="str">
        <f t="shared" si="0"/>
        <v>Federal lobbying</v>
      </c>
      <c r="R37" s="43"/>
      <c r="S37" s="35">
        <v>240000</v>
      </c>
      <c r="T37" s="36">
        <v>0</v>
      </c>
      <c r="U37" s="35">
        <v>0</v>
      </c>
      <c r="V37" s="36">
        <v>0</v>
      </c>
      <c r="X37" s="37">
        <v>0</v>
      </c>
      <c r="Y37" s="37">
        <v>0</v>
      </c>
      <c r="Z37" s="38">
        <v>0</v>
      </c>
      <c r="AA37" s="37">
        <v>0</v>
      </c>
      <c r="AB37" s="38">
        <v>0</v>
      </c>
      <c r="AD37" s="39" t="str">
        <f t="shared" si="1"/>
        <v>A64500</v>
      </c>
      <c r="AE37" s="40">
        <f t="shared" si="2"/>
        <v>480000</v>
      </c>
      <c r="AF37" s="38">
        <f t="shared" si="3"/>
        <v>0</v>
      </c>
      <c r="AG37" s="40">
        <f t="shared" si="4"/>
        <v>0</v>
      </c>
      <c r="AH37" s="38">
        <f t="shared" si="5"/>
        <v>0</v>
      </c>
    </row>
    <row r="38" spans="1:34" ht="21" customHeight="1">
      <c r="A38" s="24" t="s">
        <v>119</v>
      </c>
      <c r="B38" s="25" t="s">
        <v>36</v>
      </c>
      <c r="C38" s="26">
        <v>32</v>
      </c>
      <c r="D38" s="27">
        <v>36</v>
      </c>
      <c r="E38" s="28" t="s">
        <v>37</v>
      </c>
      <c r="F38" s="28" t="s">
        <v>38</v>
      </c>
      <c r="G38" s="28" t="s">
        <v>119</v>
      </c>
      <c r="H38" s="28" t="s">
        <v>120</v>
      </c>
      <c r="I38" s="29" t="s">
        <v>40</v>
      </c>
      <c r="J38" s="29" t="s">
        <v>117</v>
      </c>
      <c r="K38" s="28" t="s">
        <v>118</v>
      </c>
      <c r="L38" s="30">
        <v>778422</v>
      </c>
      <c r="M38" s="31">
        <v>0</v>
      </c>
      <c r="N38" s="32">
        <v>0</v>
      </c>
      <c r="O38" s="33">
        <v>0</v>
      </c>
      <c r="P38" s="33"/>
      <c r="Q38" s="33" t="str">
        <f t="shared" si="0"/>
        <v>Memberships and dues</v>
      </c>
      <c r="R38" s="43"/>
      <c r="S38" s="35">
        <v>745693</v>
      </c>
      <c r="T38" s="36">
        <v>0</v>
      </c>
      <c r="U38" s="35">
        <v>0</v>
      </c>
      <c r="V38" s="36">
        <v>0</v>
      </c>
      <c r="X38" s="37">
        <v>0</v>
      </c>
      <c r="Y38" s="37">
        <v>0</v>
      </c>
      <c r="Z38" s="38">
        <v>0</v>
      </c>
      <c r="AA38" s="37">
        <v>0</v>
      </c>
      <c r="AB38" s="38">
        <v>0</v>
      </c>
      <c r="AD38" s="39" t="str">
        <f t="shared" si="1"/>
        <v>A65000</v>
      </c>
      <c r="AE38" s="40">
        <f t="shared" si="2"/>
        <v>1524115</v>
      </c>
      <c r="AF38" s="38">
        <f t="shared" si="3"/>
        <v>0</v>
      </c>
      <c r="AG38" s="40">
        <f t="shared" si="4"/>
        <v>0</v>
      </c>
      <c r="AH38" s="38">
        <f t="shared" si="5"/>
        <v>0</v>
      </c>
    </row>
    <row r="39" spans="1:34" ht="21" customHeight="1">
      <c r="A39" s="24" t="s">
        <v>121</v>
      </c>
      <c r="B39" s="25" t="s">
        <v>36</v>
      </c>
      <c r="C39" s="26">
        <v>33</v>
      </c>
      <c r="D39" s="27">
        <v>37</v>
      </c>
      <c r="E39" s="28" t="s">
        <v>37</v>
      </c>
      <c r="F39" s="28" t="s">
        <v>38</v>
      </c>
      <c r="G39" s="28" t="s">
        <v>121</v>
      </c>
      <c r="H39" s="28" t="s">
        <v>122</v>
      </c>
      <c r="I39" s="29" t="s">
        <v>40</v>
      </c>
      <c r="J39" s="29" t="s">
        <v>117</v>
      </c>
      <c r="K39" s="28" t="s">
        <v>118</v>
      </c>
      <c r="L39" s="30">
        <v>16469918</v>
      </c>
      <c r="M39" s="31">
        <v>0</v>
      </c>
      <c r="N39" s="32">
        <v>0</v>
      </c>
      <c r="O39" s="33">
        <v>0</v>
      </c>
      <c r="P39" s="33"/>
      <c r="Q39" s="33" t="str">
        <f t="shared" si="0"/>
        <v>Internal support</v>
      </c>
      <c r="R39" s="43"/>
      <c r="S39" s="35">
        <v>15496607</v>
      </c>
      <c r="T39" s="36">
        <v>0</v>
      </c>
      <c r="U39" s="35">
        <v>0</v>
      </c>
      <c r="V39" s="36">
        <v>0</v>
      </c>
      <c r="X39" s="37">
        <v>0</v>
      </c>
      <c r="Y39" s="37">
        <v>0</v>
      </c>
      <c r="Z39" s="38">
        <v>0</v>
      </c>
      <c r="AA39" s="37">
        <v>0</v>
      </c>
      <c r="AB39" s="38">
        <v>0</v>
      </c>
      <c r="AD39" s="39" t="str">
        <f t="shared" si="1"/>
        <v>A65600</v>
      </c>
      <c r="AE39" s="40">
        <f t="shared" si="2"/>
        <v>31966525</v>
      </c>
      <c r="AF39" s="38">
        <f t="shared" si="3"/>
        <v>0</v>
      </c>
      <c r="AG39" s="40">
        <f t="shared" si="4"/>
        <v>0</v>
      </c>
      <c r="AH39" s="38">
        <f t="shared" si="5"/>
        <v>0</v>
      </c>
    </row>
    <row r="40" spans="1:34" ht="21" customHeight="1">
      <c r="A40" s="24" t="s">
        <v>123</v>
      </c>
      <c r="B40" s="25" t="s">
        <v>36</v>
      </c>
      <c r="C40" s="26">
        <v>34</v>
      </c>
      <c r="D40" s="27">
        <v>38</v>
      </c>
      <c r="E40" s="28" t="s">
        <v>37</v>
      </c>
      <c r="F40" s="28" t="s">
        <v>38</v>
      </c>
      <c r="G40" s="28" t="s">
        <v>123</v>
      </c>
      <c r="H40" s="28" t="s">
        <v>124</v>
      </c>
      <c r="I40" s="29" t="s">
        <v>40</v>
      </c>
      <c r="J40" s="29" t="s">
        <v>125</v>
      </c>
      <c r="K40" s="28" t="s">
        <v>124</v>
      </c>
      <c r="L40" s="30">
        <v>24662467</v>
      </c>
      <c r="M40" s="31">
        <v>213</v>
      </c>
      <c r="N40" s="32">
        <v>7550</v>
      </c>
      <c r="O40" s="33">
        <v>2</v>
      </c>
      <c r="P40" s="33"/>
      <c r="Q40" s="33" t="str">
        <f t="shared" si="0"/>
        <v>Assessments</v>
      </c>
      <c r="R40" s="43"/>
      <c r="S40" s="35">
        <v>23302700</v>
      </c>
      <c r="T40" s="36">
        <v>212</v>
      </c>
      <c r="U40" s="35">
        <v>9000</v>
      </c>
      <c r="V40" s="36">
        <v>2</v>
      </c>
      <c r="X40" s="37">
        <v>0</v>
      </c>
      <c r="Y40" s="37">
        <v>0</v>
      </c>
      <c r="Z40" s="38">
        <v>0</v>
      </c>
      <c r="AA40" s="37">
        <v>0</v>
      </c>
      <c r="AB40" s="38">
        <v>0</v>
      </c>
      <c r="AD40" s="39" t="str">
        <f t="shared" si="1"/>
        <v>A67000</v>
      </c>
      <c r="AE40" s="40">
        <f t="shared" si="2"/>
        <v>47965167</v>
      </c>
      <c r="AF40" s="38">
        <f t="shared" si="3"/>
        <v>213</v>
      </c>
      <c r="AG40" s="40">
        <f t="shared" si="4"/>
        <v>16550</v>
      </c>
      <c r="AH40" s="38">
        <f t="shared" si="5"/>
        <v>2</v>
      </c>
    </row>
    <row r="41" spans="1:34" ht="21" customHeight="1">
      <c r="A41" s="24" t="s">
        <v>126</v>
      </c>
      <c r="B41" s="25" t="s">
        <v>36</v>
      </c>
      <c r="C41" s="26">
        <v>35</v>
      </c>
      <c r="D41" s="27">
        <v>39</v>
      </c>
      <c r="E41" s="28" t="s">
        <v>37</v>
      </c>
      <c r="F41" s="28" t="s">
        <v>38</v>
      </c>
      <c r="G41" s="28" t="s">
        <v>126</v>
      </c>
      <c r="H41" s="28" t="s">
        <v>127</v>
      </c>
      <c r="I41" s="29" t="s">
        <v>128</v>
      </c>
      <c r="J41" s="29" t="s">
        <v>129</v>
      </c>
      <c r="K41" s="28" t="s">
        <v>130</v>
      </c>
      <c r="L41" s="30">
        <v>2250283</v>
      </c>
      <c r="M41" s="31">
        <v>0</v>
      </c>
      <c r="N41" s="32">
        <v>0</v>
      </c>
      <c r="O41" s="33">
        <v>0</v>
      </c>
      <c r="P41" s="33"/>
      <c r="Q41" s="33" t="str">
        <f t="shared" si="0"/>
        <v>Human services gf transfers</v>
      </c>
      <c r="R41" s="43"/>
      <c r="S41" s="35">
        <v>2351172</v>
      </c>
      <c r="T41" s="36">
        <v>0</v>
      </c>
      <c r="U41" s="35">
        <v>0</v>
      </c>
      <c r="V41" s="36">
        <v>0</v>
      </c>
      <c r="X41" s="37">
        <v>0</v>
      </c>
      <c r="Y41" s="37">
        <v>0</v>
      </c>
      <c r="Z41" s="38">
        <v>0</v>
      </c>
      <c r="AA41" s="37">
        <v>0</v>
      </c>
      <c r="AB41" s="38">
        <v>0</v>
      </c>
      <c r="AD41" s="39" t="str">
        <f t="shared" si="1"/>
        <v>A69400</v>
      </c>
      <c r="AE41" s="40">
        <f t="shared" si="2"/>
        <v>4601455</v>
      </c>
      <c r="AF41" s="38">
        <f t="shared" si="3"/>
        <v>0</v>
      </c>
      <c r="AG41" s="40">
        <f t="shared" si="4"/>
        <v>0</v>
      </c>
      <c r="AH41" s="38">
        <f t="shared" si="5"/>
        <v>0</v>
      </c>
    </row>
    <row r="42" spans="1:34" ht="21" customHeight="1">
      <c r="A42" s="24" t="s">
        <v>131</v>
      </c>
      <c r="B42" s="25" t="s">
        <v>36</v>
      </c>
      <c r="C42" s="26">
        <v>36</v>
      </c>
      <c r="D42" s="27">
        <v>40</v>
      </c>
      <c r="E42" s="28" t="s">
        <v>37</v>
      </c>
      <c r="F42" s="28" t="s">
        <v>38</v>
      </c>
      <c r="G42" s="28" t="s">
        <v>131</v>
      </c>
      <c r="H42" s="28" t="s">
        <v>132</v>
      </c>
      <c r="I42" s="29" t="s">
        <v>40</v>
      </c>
      <c r="J42" s="29" t="s">
        <v>129</v>
      </c>
      <c r="K42" s="28" t="s">
        <v>130</v>
      </c>
      <c r="L42" s="30">
        <v>25826511</v>
      </c>
      <c r="M42" s="31">
        <v>0</v>
      </c>
      <c r="N42" s="32">
        <v>0</v>
      </c>
      <c r="O42" s="33">
        <v>0</v>
      </c>
      <c r="P42" s="33"/>
      <c r="Q42" s="33" t="str">
        <f t="shared" si="0"/>
        <v>General government gf transfers</v>
      </c>
      <c r="R42" s="43"/>
      <c r="S42" s="35">
        <v>27340927</v>
      </c>
      <c r="T42" s="36">
        <v>0</v>
      </c>
      <c r="U42" s="35">
        <v>0</v>
      </c>
      <c r="V42" s="36">
        <v>0</v>
      </c>
      <c r="X42" s="37">
        <v>0</v>
      </c>
      <c r="Y42" s="37">
        <v>0</v>
      </c>
      <c r="Z42" s="38">
        <v>0</v>
      </c>
      <c r="AA42" s="37">
        <v>0</v>
      </c>
      <c r="AB42" s="38">
        <v>0</v>
      </c>
      <c r="AD42" s="39" t="str">
        <f t="shared" si="1"/>
        <v>A69500</v>
      </c>
      <c r="AE42" s="40">
        <f t="shared" si="2"/>
        <v>53167438</v>
      </c>
      <c r="AF42" s="38">
        <f t="shared" si="3"/>
        <v>0</v>
      </c>
      <c r="AG42" s="40">
        <f t="shared" si="4"/>
        <v>0</v>
      </c>
      <c r="AH42" s="38">
        <f t="shared" si="5"/>
        <v>0</v>
      </c>
    </row>
    <row r="43" spans="1:34" ht="21" customHeight="1">
      <c r="A43" s="24" t="s">
        <v>133</v>
      </c>
      <c r="B43" s="25" t="s">
        <v>36</v>
      </c>
      <c r="C43" s="26">
        <v>37</v>
      </c>
      <c r="D43" s="27">
        <v>41</v>
      </c>
      <c r="E43" s="28" t="s">
        <v>37</v>
      </c>
      <c r="F43" s="28" t="s">
        <v>38</v>
      </c>
      <c r="G43" s="28" t="s">
        <v>133</v>
      </c>
      <c r="H43" s="28" t="s">
        <v>134</v>
      </c>
      <c r="I43" s="29" t="s">
        <v>128</v>
      </c>
      <c r="J43" s="29" t="s">
        <v>129</v>
      </c>
      <c r="K43" s="28" t="s">
        <v>130</v>
      </c>
      <c r="L43" s="30">
        <v>26857808</v>
      </c>
      <c r="M43" s="31">
        <v>0</v>
      </c>
      <c r="N43" s="32">
        <v>0</v>
      </c>
      <c r="O43" s="33">
        <v>0</v>
      </c>
      <c r="P43" s="33"/>
      <c r="Q43" s="33" t="str">
        <f t="shared" si="0"/>
        <v>Public health gf transfers</v>
      </c>
      <c r="R43" s="43"/>
      <c r="S43" s="35">
        <v>25425260</v>
      </c>
      <c r="T43" s="36">
        <v>0</v>
      </c>
      <c r="U43" s="35">
        <v>0</v>
      </c>
      <c r="V43" s="36">
        <v>0</v>
      </c>
      <c r="X43" s="37">
        <v>0</v>
      </c>
      <c r="Y43" s="37">
        <v>0</v>
      </c>
      <c r="Z43" s="38">
        <v>0</v>
      </c>
      <c r="AA43" s="37">
        <v>0</v>
      </c>
      <c r="AB43" s="38">
        <v>0</v>
      </c>
      <c r="AD43" s="39" t="str">
        <f t="shared" si="1"/>
        <v>A69600</v>
      </c>
      <c r="AE43" s="40">
        <f t="shared" si="2"/>
        <v>52283068</v>
      </c>
      <c r="AF43" s="38">
        <f t="shared" si="3"/>
        <v>0</v>
      </c>
      <c r="AG43" s="40">
        <f t="shared" si="4"/>
        <v>0</v>
      </c>
      <c r="AH43" s="38">
        <f t="shared" si="5"/>
        <v>0</v>
      </c>
    </row>
    <row r="44" spans="1:34" ht="21" customHeight="1">
      <c r="A44" s="24" t="s">
        <v>135</v>
      </c>
      <c r="B44" s="25" t="s">
        <v>36</v>
      </c>
      <c r="C44" s="26">
        <v>38</v>
      </c>
      <c r="D44" s="27">
        <v>42</v>
      </c>
      <c r="E44" s="28" t="s">
        <v>37</v>
      </c>
      <c r="F44" s="28" t="s">
        <v>38</v>
      </c>
      <c r="G44" s="28" t="s">
        <v>135</v>
      </c>
      <c r="H44" s="28" t="s">
        <v>136</v>
      </c>
      <c r="I44" s="29" t="s">
        <v>137</v>
      </c>
      <c r="J44" s="29" t="s">
        <v>129</v>
      </c>
      <c r="K44" s="28" t="s">
        <v>130</v>
      </c>
      <c r="L44" s="30">
        <v>2338568</v>
      </c>
      <c r="M44" s="31">
        <v>0</v>
      </c>
      <c r="N44" s="32">
        <v>0</v>
      </c>
      <c r="O44" s="33">
        <v>0</v>
      </c>
      <c r="P44" s="33"/>
      <c r="Q44" s="33" t="str">
        <f t="shared" si="0"/>
        <v>Physical environment gf transfers</v>
      </c>
      <c r="R44" s="43"/>
      <c r="S44" s="35">
        <v>2509121</v>
      </c>
      <c r="T44" s="36">
        <v>0</v>
      </c>
      <c r="U44" s="35">
        <v>0</v>
      </c>
      <c r="V44" s="36">
        <v>0</v>
      </c>
      <c r="X44" s="37">
        <v>0</v>
      </c>
      <c r="Y44" s="37">
        <v>0</v>
      </c>
      <c r="Z44" s="38">
        <v>0</v>
      </c>
      <c r="AA44" s="37">
        <v>0</v>
      </c>
      <c r="AB44" s="38">
        <v>0</v>
      </c>
      <c r="AD44" s="39" t="str">
        <f t="shared" si="1"/>
        <v>A69700</v>
      </c>
      <c r="AE44" s="40">
        <f t="shared" si="2"/>
        <v>4847689</v>
      </c>
      <c r="AF44" s="38">
        <f t="shared" si="3"/>
        <v>0</v>
      </c>
      <c r="AG44" s="40">
        <f t="shared" si="4"/>
        <v>0</v>
      </c>
      <c r="AH44" s="38">
        <f t="shared" si="5"/>
        <v>0</v>
      </c>
    </row>
    <row r="45" spans="1:34" ht="21" customHeight="1">
      <c r="A45" s="24" t="s">
        <v>138</v>
      </c>
      <c r="B45" s="25" t="s">
        <v>36</v>
      </c>
      <c r="C45" s="26">
        <v>39</v>
      </c>
      <c r="D45" s="27">
        <v>43</v>
      </c>
      <c r="E45" s="28" t="s">
        <v>37</v>
      </c>
      <c r="F45" s="28" t="s">
        <v>38</v>
      </c>
      <c r="G45" s="28" t="s">
        <v>138</v>
      </c>
      <c r="H45" s="28" t="s">
        <v>139</v>
      </c>
      <c r="I45" s="29" t="s">
        <v>140</v>
      </c>
      <c r="J45" s="29" t="s">
        <v>129</v>
      </c>
      <c r="K45" s="28" t="s">
        <v>130</v>
      </c>
      <c r="L45" s="30">
        <v>9966468</v>
      </c>
      <c r="M45" s="31">
        <v>0</v>
      </c>
      <c r="N45" s="32">
        <v>345138</v>
      </c>
      <c r="O45" s="33">
        <v>0</v>
      </c>
      <c r="P45" s="33"/>
      <c r="Q45" s="33" t="str">
        <f t="shared" si="0"/>
        <v>Cip gf transfers</v>
      </c>
      <c r="R45" s="43"/>
      <c r="S45" s="35">
        <v>10039418</v>
      </c>
      <c r="T45" s="36">
        <v>0</v>
      </c>
      <c r="U45" s="35">
        <v>315000</v>
      </c>
      <c r="V45" s="36">
        <v>0</v>
      </c>
      <c r="X45" s="37">
        <v>0</v>
      </c>
      <c r="Y45" s="37">
        <v>0</v>
      </c>
      <c r="Z45" s="38">
        <v>0</v>
      </c>
      <c r="AA45" s="37">
        <v>0</v>
      </c>
      <c r="AB45" s="38">
        <v>0</v>
      </c>
      <c r="AD45" s="39" t="str">
        <f t="shared" si="1"/>
        <v>A69900</v>
      </c>
      <c r="AE45" s="40">
        <f t="shared" si="2"/>
        <v>20005886</v>
      </c>
      <c r="AF45" s="38">
        <f t="shared" si="3"/>
        <v>0</v>
      </c>
      <c r="AG45" s="40">
        <f t="shared" si="4"/>
        <v>660138</v>
      </c>
      <c r="AH45" s="38">
        <f t="shared" si="5"/>
        <v>0</v>
      </c>
    </row>
    <row r="46" spans="1:34" ht="21" customHeight="1">
      <c r="A46" s="24" t="s">
        <v>141</v>
      </c>
      <c r="B46" s="25" t="s">
        <v>36</v>
      </c>
      <c r="C46" s="26">
        <v>40</v>
      </c>
      <c r="D46" s="27">
        <v>44</v>
      </c>
      <c r="E46" s="28" t="s">
        <v>37</v>
      </c>
      <c r="F46" s="28" t="s">
        <v>38</v>
      </c>
      <c r="G46" s="28" t="s">
        <v>141</v>
      </c>
      <c r="H46" s="28" t="s">
        <v>142</v>
      </c>
      <c r="I46" s="29" t="s">
        <v>70</v>
      </c>
      <c r="J46" s="29" t="s">
        <v>143</v>
      </c>
      <c r="K46" s="28" t="s">
        <v>144</v>
      </c>
      <c r="L46" s="30">
        <v>25982008</v>
      </c>
      <c r="M46" s="31">
        <v>135.7</v>
      </c>
      <c r="N46" s="32">
        <v>537689</v>
      </c>
      <c r="O46" s="33">
        <v>0</v>
      </c>
      <c r="P46" s="33"/>
      <c r="Q46" s="33" t="str">
        <f t="shared" si="0"/>
        <v>Jail health services</v>
      </c>
      <c r="R46" s="43"/>
      <c r="S46" s="35">
        <v>25147641</v>
      </c>
      <c r="T46" s="36">
        <v>136.7</v>
      </c>
      <c r="U46" s="35">
        <v>549076</v>
      </c>
      <c r="V46" s="36">
        <v>0</v>
      </c>
      <c r="X46" s="37">
        <v>0</v>
      </c>
      <c r="Y46" s="37">
        <v>0</v>
      </c>
      <c r="Z46" s="38">
        <v>0</v>
      </c>
      <c r="AA46" s="37">
        <v>0</v>
      </c>
      <c r="AB46" s="38">
        <v>0</v>
      </c>
      <c r="AD46" s="39" t="str">
        <f t="shared" si="1"/>
        <v>A82000</v>
      </c>
      <c r="AE46" s="40">
        <f t="shared" si="2"/>
        <v>51129649</v>
      </c>
      <c r="AF46" s="38">
        <f t="shared" si="3"/>
        <v>135.7</v>
      </c>
      <c r="AG46" s="40">
        <f t="shared" si="4"/>
        <v>1086765</v>
      </c>
      <c r="AH46" s="38">
        <f t="shared" si="5"/>
        <v>0</v>
      </c>
    </row>
    <row r="47" spans="1:34" ht="21" customHeight="1">
      <c r="A47" s="24" t="s">
        <v>145</v>
      </c>
      <c r="B47" s="25" t="s">
        <v>36</v>
      </c>
      <c r="C47" s="26">
        <v>41</v>
      </c>
      <c r="D47" s="27">
        <v>45</v>
      </c>
      <c r="E47" s="28" t="s">
        <v>37</v>
      </c>
      <c r="F47" s="28" t="s">
        <v>38</v>
      </c>
      <c r="G47" s="28" t="s">
        <v>145</v>
      </c>
      <c r="H47" s="28" t="s">
        <v>146</v>
      </c>
      <c r="I47" s="29" t="s">
        <v>70</v>
      </c>
      <c r="J47" s="29" t="s">
        <v>147</v>
      </c>
      <c r="K47" s="28" t="s">
        <v>148</v>
      </c>
      <c r="L47" s="30">
        <v>134610950</v>
      </c>
      <c r="M47" s="31">
        <v>891.72</v>
      </c>
      <c r="N47" s="32">
        <v>20367786</v>
      </c>
      <c r="O47" s="33">
        <v>0</v>
      </c>
      <c r="P47" s="33"/>
      <c r="Q47" s="33" t="str">
        <f t="shared" si="0"/>
        <v>Adult and juvenile detention</v>
      </c>
      <c r="R47" s="43"/>
      <c r="S47" s="35">
        <v>128314177</v>
      </c>
      <c r="T47" s="36">
        <v>890.72</v>
      </c>
      <c r="U47" s="35">
        <v>19877119</v>
      </c>
      <c r="V47" s="36">
        <v>1</v>
      </c>
      <c r="X47" s="37">
        <v>0</v>
      </c>
      <c r="Y47" s="37">
        <v>0</v>
      </c>
      <c r="Z47" s="38">
        <v>0</v>
      </c>
      <c r="AA47" s="37">
        <v>0</v>
      </c>
      <c r="AB47" s="38">
        <v>0</v>
      </c>
      <c r="AD47" s="39" t="str">
        <f t="shared" si="1"/>
        <v>A91000</v>
      </c>
      <c r="AE47" s="40">
        <f t="shared" si="2"/>
        <v>262925127</v>
      </c>
      <c r="AF47" s="38">
        <f t="shared" si="3"/>
        <v>891.72</v>
      </c>
      <c r="AG47" s="40">
        <f t="shared" si="4"/>
        <v>40244905</v>
      </c>
      <c r="AH47" s="38">
        <f t="shared" si="5"/>
        <v>0</v>
      </c>
    </row>
    <row r="48" spans="1:34" ht="21" customHeight="1">
      <c r="A48" s="24" t="s">
        <v>149</v>
      </c>
      <c r="B48" s="25" t="s">
        <v>36</v>
      </c>
      <c r="C48" s="26">
        <v>42</v>
      </c>
      <c r="D48" s="27">
        <v>46</v>
      </c>
      <c r="E48" s="28" t="s">
        <v>37</v>
      </c>
      <c r="F48" s="28" t="s">
        <v>38</v>
      </c>
      <c r="G48" s="28" t="s">
        <v>149</v>
      </c>
      <c r="H48" s="28" t="s">
        <v>150</v>
      </c>
      <c r="I48" s="29" t="s">
        <v>70</v>
      </c>
      <c r="J48" s="29">
        <v>95</v>
      </c>
      <c r="K48" s="28" t="s">
        <v>151</v>
      </c>
      <c r="L48" s="30">
        <v>48761643</v>
      </c>
      <c r="M48" s="31">
        <v>356.75</v>
      </c>
      <c r="N48" s="32">
        <v>7650295</v>
      </c>
      <c r="O48" s="33">
        <v>1</v>
      </c>
      <c r="P48" s="33"/>
      <c r="Q48" s="33" t="str">
        <f t="shared" si="0"/>
        <v>Public defense</v>
      </c>
      <c r="R48" s="43"/>
      <c r="S48" s="35">
        <v>41481187</v>
      </c>
      <c r="T48" s="36">
        <v>19.75</v>
      </c>
      <c r="U48" s="35">
        <v>2822314</v>
      </c>
      <c r="V48" s="36">
        <v>0.5</v>
      </c>
      <c r="X48" s="37">
        <v>0</v>
      </c>
      <c r="Y48" s="37">
        <v>0</v>
      </c>
      <c r="Z48" s="38">
        <v>0</v>
      </c>
      <c r="AA48" s="37">
        <v>0</v>
      </c>
      <c r="AB48" s="38">
        <v>0</v>
      </c>
      <c r="AD48" s="39" t="str">
        <f t="shared" si="1"/>
        <v>A95000</v>
      </c>
      <c r="AE48" s="40">
        <f t="shared" si="2"/>
        <v>90242830</v>
      </c>
      <c r="AF48" s="38">
        <f t="shared" si="3"/>
        <v>356.75</v>
      </c>
      <c r="AG48" s="40">
        <f t="shared" si="4"/>
        <v>10472609</v>
      </c>
      <c r="AH48" s="38">
        <f t="shared" si="5"/>
        <v>1</v>
      </c>
    </row>
    <row r="49" spans="1:34" ht="21" customHeight="1">
      <c r="A49" s="24" t="s">
        <v>152</v>
      </c>
      <c r="B49" s="25" t="s">
        <v>36</v>
      </c>
      <c r="C49" s="26">
        <v>43</v>
      </c>
      <c r="D49" s="27">
        <v>47</v>
      </c>
      <c r="E49" s="28" t="s">
        <v>153</v>
      </c>
      <c r="F49" s="28" t="s">
        <v>154</v>
      </c>
      <c r="G49" s="28" t="s">
        <v>152</v>
      </c>
      <c r="H49" s="28" t="s">
        <v>155</v>
      </c>
      <c r="I49" s="29" t="s">
        <v>70</v>
      </c>
      <c r="J49" s="29" t="s">
        <v>147</v>
      </c>
      <c r="K49" s="28" t="s">
        <v>148</v>
      </c>
      <c r="L49" s="30">
        <v>1940716</v>
      </c>
      <c r="M49" s="31">
        <v>1</v>
      </c>
      <c r="N49" s="32">
        <v>700000</v>
      </c>
      <c r="O49" s="33">
        <v>0</v>
      </c>
      <c r="P49" s="33"/>
      <c r="Q49" s="33" t="str">
        <f t="shared" si="0"/>
        <v>Inmate welfare - adult</v>
      </c>
      <c r="R49" s="43"/>
      <c r="S49" s="35">
        <v>1551808</v>
      </c>
      <c r="T49" s="36">
        <v>1</v>
      </c>
      <c r="U49" s="35">
        <v>1018266</v>
      </c>
      <c r="V49" s="36">
        <v>0</v>
      </c>
      <c r="X49" s="37">
        <v>0</v>
      </c>
      <c r="Y49" s="37">
        <v>0</v>
      </c>
      <c r="Z49" s="38">
        <v>0</v>
      </c>
      <c r="AA49" s="37">
        <v>0</v>
      </c>
      <c r="AB49" s="38">
        <v>0</v>
      </c>
      <c r="AD49" s="39" t="str">
        <f t="shared" si="1"/>
        <v>A91400</v>
      </c>
      <c r="AE49" s="40">
        <f t="shared" si="2"/>
        <v>3492524</v>
      </c>
      <c r="AF49" s="38">
        <f t="shared" si="3"/>
        <v>1</v>
      </c>
      <c r="AG49" s="40">
        <f t="shared" si="4"/>
        <v>1718266</v>
      </c>
      <c r="AH49" s="38">
        <f t="shared" si="5"/>
        <v>0</v>
      </c>
    </row>
    <row r="50" spans="1:34" ht="21" customHeight="1">
      <c r="A50" s="44" t="s">
        <v>156</v>
      </c>
      <c r="B50" s="45" t="s">
        <v>36</v>
      </c>
      <c r="C50" s="26">
        <v>44</v>
      </c>
      <c r="D50" s="46">
        <v>48</v>
      </c>
      <c r="E50" s="47" t="s">
        <v>153</v>
      </c>
      <c r="F50" s="47" t="s">
        <v>154</v>
      </c>
      <c r="G50" s="47" t="s">
        <v>156</v>
      </c>
      <c r="H50" s="47" t="s">
        <v>157</v>
      </c>
      <c r="I50" s="48" t="s">
        <v>70</v>
      </c>
      <c r="J50" s="48" t="s">
        <v>147</v>
      </c>
      <c r="K50" s="47" t="s">
        <v>148</v>
      </c>
      <c r="L50" s="49">
        <v>5000</v>
      </c>
      <c r="M50" s="50">
        <v>0</v>
      </c>
      <c r="N50" s="32">
        <v>700</v>
      </c>
      <c r="O50" s="33">
        <v>0</v>
      </c>
      <c r="P50" s="51"/>
      <c r="Q50" s="33" t="str">
        <f t="shared" si="0"/>
        <v>Inmate welfare - juvenile</v>
      </c>
      <c r="R50" s="52"/>
      <c r="S50" s="53">
        <v>7500</v>
      </c>
      <c r="T50" s="54">
        <v>0</v>
      </c>
      <c r="U50" s="53">
        <v>1000</v>
      </c>
      <c r="V50" s="54">
        <v>0</v>
      </c>
      <c r="X50" s="37">
        <v>0</v>
      </c>
      <c r="Y50" s="37">
        <v>0</v>
      </c>
      <c r="Z50" s="38">
        <v>0</v>
      </c>
      <c r="AA50" s="37">
        <v>0</v>
      </c>
      <c r="AB50" s="38">
        <v>0</v>
      </c>
      <c r="AD50" s="39" t="str">
        <f t="shared" si="1"/>
        <v>A91500</v>
      </c>
      <c r="AE50" s="40">
        <f t="shared" si="2"/>
        <v>12500</v>
      </c>
      <c r="AF50" s="38">
        <f t="shared" si="3"/>
        <v>0</v>
      </c>
      <c r="AG50" s="40">
        <f t="shared" si="4"/>
        <v>1700</v>
      </c>
      <c r="AH50" s="38">
        <f t="shared" si="5"/>
        <v>0</v>
      </c>
    </row>
    <row r="51" spans="1:34" ht="21" customHeight="1" thickBot="1">
      <c r="A51" s="44"/>
      <c r="B51" s="45"/>
      <c r="C51" s="26"/>
      <c r="D51" s="55"/>
      <c r="E51" s="56"/>
      <c r="F51" s="56"/>
      <c r="G51" s="56"/>
      <c r="H51" s="57" t="s">
        <v>158</v>
      </c>
      <c r="I51" s="58"/>
      <c r="J51" s="58"/>
      <c r="K51" s="56"/>
      <c r="L51" s="59">
        <v>714383152</v>
      </c>
      <c r="M51" s="60">
        <v>4294.38</v>
      </c>
      <c r="N51" s="32"/>
      <c r="O51" s="33"/>
      <c r="P51" s="51"/>
      <c r="Q51" s="33" t="str">
        <f t="shared" si="0"/>
        <v>Total general fund</v>
      </c>
      <c r="R51" s="52"/>
      <c r="S51" s="53"/>
      <c r="T51" s="54"/>
      <c r="U51" s="53"/>
      <c r="V51" s="54"/>
      <c r="X51" s="37"/>
      <c r="Y51" s="37"/>
      <c r="Z51" s="38"/>
      <c r="AA51" s="37"/>
      <c r="AB51" s="38"/>
      <c r="AD51" s="39"/>
      <c r="AE51" s="40"/>
      <c r="AF51" s="38"/>
      <c r="AG51" s="40"/>
      <c r="AH51" s="38"/>
    </row>
    <row r="52" spans="1:34" ht="21" customHeight="1">
      <c r="A52" s="44"/>
      <c r="B52" s="45"/>
      <c r="C52" s="26"/>
      <c r="D52" s="61"/>
      <c r="E52" s="62" t="s">
        <v>159</v>
      </c>
      <c r="F52" s="63"/>
      <c r="G52" s="63"/>
      <c r="H52" s="64"/>
      <c r="I52" s="65"/>
      <c r="J52" s="65"/>
      <c r="K52" s="66"/>
      <c r="L52" s="67"/>
      <c r="M52" s="68"/>
      <c r="N52" s="32"/>
      <c r="O52" s="33"/>
      <c r="P52" s="51"/>
      <c r="Q52" s="33"/>
      <c r="R52" s="52"/>
      <c r="S52" s="53"/>
      <c r="T52" s="54"/>
      <c r="U52" s="53"/>
      <c r="V52" s="54"/>
      <c r="X52" s="37"/>
      <c r="Y52" s="37"/>
      <c r="Z52" s="38"/>
      <c r="AA52" s="37"/>
      <c r="AB52" s="38"/>
      <c r="AD52" s="39"/>
      <c r="AE52" s="40"/>
      <c r="AF52" s="38"/>
      <c r="AG52" s="40"/>
      <c r="AH52" s="38"/>
    </row>
    <row r="53" spans="1:34" ht="21" customHeight="1">
      <c r="A53" s="24" t="s">
        <v>160</v>
      </c>
      <c r="B53" s="25" t="s">
        <v>36</v>
      </c>
      <c r="C53" s="26">
        <v>45</v>
      </c>
      <c r="D53" s="69">
        <v>49</v>
      </c>
      <c r="E53" s="70" t="s">
        <v>161</v>
      </c>
      <c r="F53" s="70" t="s">
        <v>162</v>
      </c>
      <c r="G53" s="70" t="s">
        <v>160</v>
      </c>
      <c r="H53" s="70" t="s">
        <v>162</v>
      </c>
      <c r="I53" s="71" t="s">
        <v>128</v>
      </c>
      <c r="J53" s="71" t="s">
        <v>143</v>
      </c>
      <c r="K53" s="70" t="s">
        <v>144</v>
      </c>
      <c r="L53" s="72">
        <v>70763309</v>
      </c>
      <c r="M53" s="73">
        <v>124.25</v>
      </c>
      <c r="N53" s="32">
        <v>71308615</v>
      </c>
      <c r="O53" s="33">
        <v>0</v>
      </c>
      <c r="P53" s="33"/>
      <c r="Q53" s="33" t="str">
        <f t="shared" si="0"/>
        <v>Emergency medical services</v>
      </c>
      <c r="R53" s="74"/>
      <c r="S53" s="35">
        <v>74691856</v>
      </c>
      <c r="T53" s="36">
        <v>121</v>
      </c>
      <c r="U53" s="35">
        <v>72852823</v>
      </c>
      <c r="V53" s="36">
        <v>3</v>
      </c>
      <c r="X53" s="37">
        <v>0</v>
      </c>
      <c r="Y53" s="37">
        <v>0</v>
      </c>
      <c r="Z53" s="38">
        <v>0</v>
      </c>
      <c r="AA53" s="37">
        <v>0</v>
      </c>
      <c r="AB53" s="38">
        <v>0</v>
      </c>
      <c r="AD53" s="39" t="str">
        <f t="shared" si="1"/>
        <v>A83000</v>
      </c>
      <c r="AE53" s="40">
        <f t="shared" si="2"/>
        <v>145455165</v>
      </c>
      <c r="AF53" s="38">
        <f t="shared" si="3"/>
        <v>124.25</v>
      </c>
      <c r="AG53" s="40">
        <f t="shared" si="4"/>
        <v>144161438</v>
      </c>
      <c r="AH53" s="38">
        <f t="shared" si="5"/>
        <v>0</v>
      </c>
    </row>
    <row r="54" spans="1:34" ht="21" customHeight="1">
      <c r="A54" s="24" t="s">
        <v>163</v>
      </c>
      <c r="B54" s="25" t="s">
        <v>36</v>
      </c>
      <c r="C54" s="26">
        <v>46</v>
      </c>
      <c r="D54" s="27">
        <v>50</v>
      </c>
      <c r="E54" s="28" t="s">
        <v>164</v>
      </c>
      <c r="F54" s="28" t="s">
        <v>165</v>
      </c>
      <c r="G54" s="28" t="s">
        <v>163</v>
      </c>
      <c r="H54" s="28" t="s">
        <v>165</v>
      </c>
      <c r="I54" s="29" t="s">
        <v>128</v>
      </c>
      <c r="J54" s="29" t="s">
        <v>143</v>
      </c>
      <c r="K54" s="28" t="s">
        <v>144</v>
      </c>
      <c r="L54" s="30">
        <v>17495477</v>
      </c>
      <c r="M54" s="31">
        <v>0</v>
      </c>
      <c r="N54" s="32">
        <v>15469024</v>
      </c>
      <c r="O54" s="33">
        <v>0</v>
      </c>
      <c r="P54" s="33"/>
      <c r="Q54" s="33" t="str">
        <f t="shared" si="0"/>
        <v>Local hazardous waste</v>
      </c>
      <c r="R54" s="74"/>
      <c r="S54" s="35">
        <v>16326880</v>
      </c>
      <c r="T54" s="36">
        <v>0</v>
      </c>
      <c r="U54" s="35">
        <v>15403480</v>
      </c>
      <c r="V54" s="36">
        <v>0</v>
      </c>
      <c r="X54" s="37">
        <v>0</v>
      </c>
      <c r="Y54" s="37">
        <v>0</v>
      </c>
      <c r="Z54" s="38">
        <v>0</v>
      </c>
      <c r="AA54" s="37">
        <v>0</v>
      </c>
      <c r="AB54" s="38">
        <v>0</v>
      </c>
      <c r="AD54" s="39" t="str">
        <f t="shared" si="1"/>
        <v>A86000</v>
      </c>
      <c r="AE54" s="40">
        <f t="shared" si="2"/>
        <v>33822357</v>
      </c>
      <c r="AF54" s="38">
        <f t="shared" si="3"/>
        <v>0</v>
      </c>
      <c r="AG54" s="40">
        <f t="shared" si="4"/>
        <v>30872504</v>
      </c>
      <c r="AH54" s="38">
        <f t="shared" si="5"/>
        <v>0</v>
      </c>
    </row>
    <row r="55" spans="1:34" ht="21" customHeight="1">
      <c r="A55" s="24" t="s">
        <v>166</v>
      </c>
      <c r="B55" s="25" t="s">
        <v>36</v>
      </c>
      <c r="C55" s="26">
        <v>47</v>
      </c>
      <c r="D55" s="27">
        <v>51</v>
      </c>
      <c r="E55" s="28" t="s">
        <v>167</v>
      </c>
      <c r="F55" s="28" t="s">
        <v>168</v>
      </c>
      <c r="G55" s="28" t="s">
        <v>166</v>
      </c>
      <c r="H55" s="28" t="s">
        <v>169</v>
      </c>
      <c r="I55" s="29" t="s">
        <v>137</v>
      </c>
      <c r="J55" s="29" t="s">
        <v>170</v>
      </c>
      <c r="K55" s="28" t="s">
        <v>171</v>
      </c>
      <c r="L55" s="30">
        <v>699255</v>
      </c>
      <c r="M55" s="31">
        <v>1</v>
      </c>
      <c r="N55" s="32">
        <v>744672</v>
      </c>
      <c r="O55" s="33">
        <v>0</v>
      </c>
      <c r="P55" s="33"/>
      <c r="Q55" s="33" t="str">
        <f t="shared" si="0"/>
        <v>Youth sports facilities grants</v>
      </c>
      <c r="R55" s="74"/>
      <c r="S55" s="35">
        <v>684105</v>
      </c>
      <c r="T55" s="36">
        <v>1</v>
      </c>
      <c r="U55" s="35">
        <v>736776</v>
      </c>
      <c r="V55" s="36">
        <v>0</v>
      </c>
      <c r="X55" s="37">
        <v>0</v>
      </c>
      <c r="Y55" s="37">
        <v>0</v>
      </c>
      <c r="Z55" s="38">
        <v>0</v>
      </c>
      <c r="AA55" s="37">
        <v>0</v>
      </c>
      <c r="AB55" s="38">
        <v>0</v>
      </c>
      <c r="AD55" s="39" t="str">
        <f t="shared" si="1"/>
        <v>A35500</v>
      </c>
      <c r="AE55" s="40">
        <f t="shared" si="2"/>
        <v>1383360</v>
      </c>
      <c r="AF55" s="38">
        <f t="shared" si="3"/>
        <v>1</v>
      </c>
      <c r="AG55" s="40">
        <f t="shared" si="4"/>
        <v>1481448</v>
      </c>
      <c r="AH55" s="38">
        <f t="shared" si="5"/>
        <v>0</v>
      </c>
    </row>
    <row r="56" spans="1:34" ht="21" customHeight="1">
      <c r="A56" s="24" t="s">
        <v>172</v>
      </c>
      <c r="B56" s="25" t="s">
        <v>36</v>
      </c>
      <c r="C56" s="26">
        <v>48</v>
      </c>
      <c r="D56" s="27">
        <v>52</v>
      </c>
      <c r="E56" s="28" t="s">
        <v>173</v>
      </c>
      <c r="F56" s="28" t="s">
        <v>174</v>
      </c>
      <c r="G56" s="28" t="s">
        <v>172</v>
      </c>
      <c r="H56" s="28" t="s">
        <v>175</v>
      </c>
      <c r="I56" s="29" t="s">
        <v>137</v>
      </c>
      <c r="J56" s="29" t="s">
        <v>170</v>
      </c>
      <c r="K56" s="28" t="s">
        <v>171</v>
      </c>
      <c r="L56" s="30">
        <v>36048864</v>
      </c>
      <c r="M56" s="31">
        <v>192.38</v>
      </c>
      <c r="N56" s="32">
        <v>37604113</v>
      </c>
      <c r="O56" s="33">
        <v>0</v>
      </c>
      <c r="P56" s="33"/>
      <c r="Q56" s="33" t="str">
        <f t="shared" si="0"/>
        <v>Parks and recreation</v>
      </c>
      <c r="R56" s="74"/>
      <c r="S56" s="35">
        <v>32554680</v>
      </c>
      <c r="T56" s="36">
        <v>182.88</v>
      </c>
      <c r="U56" s="35">
        <v>28964611</v>
      </c>
      <c r="V56" s="36">
        <v>1</v>
      </c>
      <c r="X56" s="37">
        <v>0</v>
      </c>
      <c r="Y56" s="37">
        <v>0</v>
      </c>
      <c r="Z56" s="38">
        <v>0</v>
      </c>
      <c r="AA56" s="37">
        <v>0</v>
      </c>
      <c r="AB56" s="38">
        <v>0</v>
      </c>
      <c r="AD56" s="39" t="str">
        <f t="shared" si="1"/>
        <v>A64000</v>
      </c>
      <c r="AE56" s="40">
        <f t="shared" si="2"/>
        <v>68603544</v>
      </c>
      <c r="AF56" s="38">
        <f t="shared" si="3"/>
        <v>192.38</v>
      </c>
      <c r="AG56" s="40">
        <f t="shared" si="4"/>
        <v>66568724</v>
      </c>
      <c r="AH56" s="38">
        <f t="shared" si="5"/>
        <v>0</v>
      </c>
    </row>
    <row r="57" spans="1:34" ht="21" customHeight="1">
      <c r="A57" s="24" t="s">
        <v>176</v>
      </c>
      <c r="B57" s="25" t="s">
        <v>36</v>
      </c>
      <c r="C57" s="26">
        <v>49</v>
      </c>
      <c r="D57" s="27">
        <v>53</v>
      </c>
      <c r="E57" s="28" t="s">
        <v>177</v>
      </c>
      <c r="F57" s="28" t="s">
        <v>178</v>
      </c>
      <c r="G57" s="28" t="s">
        <v>176</v>
      </c>
      <c r="H57" s="28" t="s">
        <v>179</v>
      </c>
      <c r="I57" s="29" t="s">
        <v>137</v>
      </c>
      <c r="J57" s="29" t="s">
        <v>170</v>
      </c>
      <c r="K57" s="28" t="s">
        <v>171</v>
      </c>
      <c r="L57" s="30">
        <v>904137</v>
      </c>
      <c r="M57" s="31">
        <v>0</v>
      </c>
      <c r="N57" s="32">
        <v>296760</v>
      </c>
      <c r="O57" s="33">
        <v>0</v>
      </c>
      <c r="P57" s="33"/>
      <c r="Q57" s="33" t="str">
        <f t="shared" si="0"/>
        <v>Expansion levy</v>
      </c>
      <c r="R57" s="74"/>
      <c r="S57" s="35">
        <v>20877268</v>
      </c>
      <c r="T57" s="36">
        <v>0</v>
      </c>
      <c r="U57" s="35">
        <v>20341419</v>
      </c>
      <c r="V57" s="36">
        <v>0</v>
      </c>
      <c r="X57" s="37">
        <v>0</v>
      </c>
      <c r="Y57" s="37">
        <v>0</v>
      </c>
      <c r="Z57" s="38">
        <v>0</v>
      </c>
      <c r="AA57" s="37">
        <v>0</v>
      </c>
      <c r="AB57" s="38">
        <v>0</v>
      </c>
      <c r="AD57" s="39" t="str">
        <f t="shared" si="1"/>
        <v>A64100</v>
      </c>
      <c r="AE57" s="40">
        <f t="shared" si="2"/>
        <v>21781405</v>
      </c>
      <c r="AF57" s="38">
        <f t="shared" si="3"/>
        <v>0</v>
      </c>
      <c r="AG57" s="40">
        <f t="shared" si="4"/>
        <v>20638179</v>
      </c>
      <c r="AH57" s="38">
        <f t="shared" si="5"/>
        <v>0</v>
      </c>
    </row>
    <row r="58" spans="1:34" ht="21" customHeight="1">
      <c r="A58" s="24" t="s">
        <v>180</v>
      </c>
      <c r="B58" s="25" t="s">
        <v>36</v>
      </c>
      <c r="C58" s="26">
        <v>50</v>
      </c>
      <c r="D58" s="27">
        <v>54</v>
      </c>
      <c r="E58" s="41" t="s">
        <v>181</v>
      </c>
      <c r="F58" s="28" t="s">
        <v>182</v>
      </c>
      <c r="G58" s="28" t="s">
        <v>180</v>
      </c>
      <c r="H58" s="28" t="s">
        <v>182</v>
      </c>
      <c r="I58" s="29" t="s">
        <v>137</v>
      </c>
      <c r="J58" s="42" t="s">
        <v>170</v>
      </c>
      <c r="K58" s="28" t="s">
        <v>171</v>
      </c>
      <c r="L58" s="30">
        <v>61733467</v>
      </c>
      <c r="M58" s="31">
        <v>0</v>
      </c>
      <c r="N58" s="32">
        <v>61733467</v>
      </c>
      <c r="O58" s="33">
        <v>0</v>
      </c>
      <c r="P58" s="33"/>
      <c r="Q58" s="33" t="str">
        <f t="shared" si="0"/>
        <v>Parks open space and trails levy</v>
      </c>
      <c r="R58" s="74"/>
      <c r="S58" s="35">
        <v>0</v>
      </c>
      <c r="T58" s="36">
        <v>0</v>
      </c>
      <c r="U58" s="35">
        <v>0</v>
      </c>
      <c r="V58" s="36">
        <v>0</v>
      </c>
      <c r="X58" s="37">
        <v>0</v>
      </c>
      <c r="Y58" s="37">
        <v>0</v>
      </c>
      <c r="Z58" s="38">
        <v>0</v>
      </c>
      <c r="AA58" s="37">
        <v>0</v>
      </c>
      <c r="AB58" s="38">
        <v>0</v>
      </c>
      <c r="AD58" s="39" t="str">
        <f t="shared" si="1"/>
        <v>A64200</v>
      </c>
      <c r="AE58" s="40">
        <f t="shared" si="2"/>
        <v>61733467</v>
      </c>
      <c r="AF58" s="38">
        <f t="shared" si="3"/>
        <v>0</v>
      </c>
      <c r="AG58" s="40">
        <f t="shared" si="4"/>
        <v>61733467</v>
      </c>
      <c r="AH58" s="38">
        <f t="shared" si="5"/>
        <v>0</v>
      </c>
    </row>
    <row r="59" spans="1:34" ht="21" customHeight="1">
      <c r="A59" s="24" t="s">
        <v>183</v>
      </c>
      <c r="B59" s="25" t="s">
        <v>36</v>
      </c>
      <c r="C59" s="26">
        <v>51</v>
      </c>
      <c r="D59" s="27">
        <v>55</v>
      </c>
      <c r="E59" s="28" t="s">
        <v>184</v>
      </c>
      <c r="F59" s="28" t="s">
        <v>144</v>
      </c>
      <c r="G59" s="28" t="s">
        <v>183</v>
      </c>
      <c r="H59" s="28" t="s">
        <v>144</v>
      </c>
      <c r="I59" s="29" t="s">
        <v>128</v>
      </c>
      <c r="J59" s="29" t="s">
        <v>143</v>
      </c>
      <c r="K59" s="28" t="s">
        <v>144</v>
      </c>
      <c r="L59" s="30">
        <v>243118601</v>
      </c>
      <c r="M59" s="31">
        <v>1115.57</v>
      </c>
      <c r="N59" s="32">
        <v>243437622</v>
      </c>
      <c r="O59" s="33">
        <v>11.83</v>
      </c>
      <c r="P59" s="33"/>
      <c r="Q59" s="33" t="str">
        <f t="shared" si="0"/>
        <v>Public health</v>
      </c>
      <c r="R59" s="74"/>
      <c r="S59" s="35">
        <v>238634851</v>
      </c>
      <c r="T59" s="36">
        <v>1127.5900000000001</v>
      </c>
      <c r="U59" s="35">
        <f>237468936</f>
        <v>237468936</v>
      </c>
      <c r="V59" s="36">
        <v>3.6000000000000014</v>
      </c>
      <c r="X59" s="37">
        <v>0</v>
      </c>
      <c r="Y59" s="37">
        <v>0</v>
      </c>
      <c r="Z59" s="38">
        <v>0</v>
      </c>
      <c r="AA59" s="37">
        <v>0</v>
      </c>
      <c r="AB59" s="38">
        <v>0</v>
      </c>
      <c r="AD59" s="39" t="str">
        <f t="shared" si="1"/>
        <v>A80000</v>
      </c>
      <c r="AE59" s="40">
        <f t="shared" si="2"/>
        <v>481753452</v>
      </c>
      <c r="AF59" s="38">
        <f t="shared" si="3"/>
        <v>1115.57</v>
      </c>
      <c r="AG59" s="40">
        <f t="shared" si="4"/>
        <v>480906558</v>
      </c>
      <c r="AH59" s="38">
        <f t="shared" si="5"/>
        <v>11.83</v>
      </c>
    </row>
    <row r="60" spans="1:34" ht="21" customHeight="1">
      <c r="A60" s="24" t="s">
        <v>185</v>
      </c>
      <c r="B60" s="25" t="s">
        <v>36</v>
      </c>
      <c r="C60" s="26">
        <v>52</v>
      </c>
      <c r="D60" s="27">
        <v>56</v>
      </c>
      <c r="E60" s="28" t="s">
        <v>184</v>
      </c>
      <c r="F60" s="28" t="s">
        <v>144</v>
      </c>
      <c r="G60" s="28" t="s">
        <v>185</v>
      </c>
      <c r="H60" s="28" t="s">
        <v>186</v>
      </c>
      <c r="I60" s="29" t="s">
        <v>128</v>
      </c>
      <c r="J60" s="29" t="s">
        <v>143</v>
      </c>
      <c r="K60" s="28" t="s">
        <v>144</v>
      </c>
      <c r="L60" s="30">
        <v>6661812</v>
      </c>
      <c r="M60" s="31">
        <v>27.99</v>
      </c>
      <c r="N60" s="32">
        <v>6601356</v>
      </c>
      <c r="O60" s="33">
        <v>0</v>
      </c>
      <c r="P60" s="33"/>
      <c r="Q60" s="33" t="str">
        <f t="shared" si="0"/>
        <v>Medical examiner</v>
      </c>
      <c r="R60" s="74"/>
      <c r="S60" s="35">
        <v>6311140</v>
      </c>
      <c r="T60" s="36">
        <v>27</v>
      </c>
      <c r="U60" s="35">
        <v>6346504</v>
      </c>
      <c r="V60" s="36">
        <v>0</v>
      </c>
      <c r="X60" s="37">
        <v>0</v>
      </c>
      <c r="Y60" s="37">
        <v>0</v>
      </c>
      <c r="Z60" s="38">
        <v>0</v>
      </c>
      <c r="AA60" s="37">
        <v>0</v>
      </c>
      <c r="AB60" s="38">
        <v>0</v>
      </c>
      <c r="AD60" s="39" t="str">
        <f t="shared" si="1"/>
        <v>A81000</v>
      </c>
      <c r="AE60" s="40">
        <f t="shared" si="2"/>
        <v>12972952</v>
      </c>
      <c r="AF60" s="38">
        <f t="shared" si="3"/>
        <v>27.99</v>
      </c>
      <c r="AG60" s="40">
        <f t="shared" si="4"/>
        <v>12947860</v>
      </c>
      <c r="AH60" s="38">
        <f t="shared" si="5"/>
        <v>0</v>
      </c>
    </row>
    <row r="61" spans="1:34" ht="21" customHeight="1">
      <c r="A61" s="24" t="s">
        <v>187</v>
      </c>
      <c r="B61" s="25" t="s">
        <v>36</v>
      </c>
      <c r="C61" s="26">
        <v>53</v>
      </c>
      <c r="D61" s="27">
        <v>57</v>
      </c>
      <c r="E61" s="28" t="s">
        <v>188</v>
      </c>
      <c r="F61" s="28" t="s">
        <v>189</v>
      </c>
      <c r="G61" s="28" t="s">
        <v>187</v>
      </c>
      <c r="H61" s="28" t="s">
        <v>189</v>
      </c>
      <c r="I61" s="29" t="s">
        <v>40</v>
      </c>
      <c r="J61" s="29" t="s">
        <v>117</v>
      </c>
      <c r="K61" s="28" t="s">
        <v>118</v>
      </c>
      <c r="L61" s="30">
        <v>31165770</v>
      </c>
      <c r="M61" s="31">
        <v>57.89</v>
      </c>
      <c r="N61" s="32">
        <v>31165770</v>
      </c>
      <c r="O61" s="33">
        <v>4.5</v>
      </c>
      <c r="P61" s="33"/>
      <c r="Q61" s="33" t="str">
        <f t="shared" si="0"/>
        <v>Grants</v>
      </c>
      <c r="R61" s="74"/>
      <c r="S61" s="35">
        <v>41033876</v>
      </c>
      <c r="T61" s="36">
        <v>51.19</v>
      </c>
      <c r="U61" s="35">
        <v>38040782</v>
      </c>
      <c r="V61" s="36">
        <v>7</v>
      </c>
      <c r="X61" s="37">
        <v>0</v>
      </c>
      <c r="Y61" s="37">
        <v>0</v>
      </c>
      <c r="Z61" s="38">
        <v>0</v>
      </c>
      <c r="AA61" s="37">
        <v>0</v>
      </c>
      <c r="AB61" s="38">
        <v>0</v>
      </c>
      <c r="AD61" s="39" t="str">
        <f t="shared" si="1"/>
        <v>A21400</v>
      </c>
      <c r="AE61" s="40">
        <f t="shared" si="2"/>
        <v>72199646</v>
      </c>
      <c r="AF61" s="38">
        <f t="shared" si="3"/>
        <v>57.89</v>
      </c>
      <c r="AG61" s="40">
        <f t="shared" si="4"/>
        <v>69206552</v>
      </c>
      <c r="AH61" s="38">
        <f t="shared" si="5"/>
        <v>4.5</v>
      </c>
    </row>
    <row r="62" spans="1:34" ht="21" customHeight="1">
      <c r="A62" s="24" t="s">
        <v>190</v>
      </c>
      <c r="B62" s="25" t="s">
        <v>36</v>
      </c>
      <c r="C62" s="26">
        <v>55</v>
      </c>
      <c r="D62" s="27">
        <v>58</v>
      </c>
      <c r="E62" s="75">
        <v>2168</v>
      </c>
      <c r="F62" s="28" t="s">
        <v>191</v>
      </c>
      <c r="G62" s="28" t="s">
        <v>190</v>
      </c>
      <c r="H62" s="28" t="s">
        <v>191</v>
      </c>
      <c r="I62" s="29" t="s">
        <v>40</v>
      </c>
      <c r="J62" s="42" t="s">
        <v>117</v>
      </c>
      <c r="K62" s="28" t="s">
        <v>118</v>
      </c>
      <c r="L62" s="30">
        <v>191835</v>
      </c>
      <c r="M62" s="31">
        <v>0</v>
      </c>
      <c r="N62" s="32">
        <v>191835</v>
      </c>
      <c r="O62" s="33">
        <v>0</v>
      </c>
      <c r="P62" s="33"/>
      <c r="Q62" s="33" t="str">
        <f t="shared" si="0"/>
        <v>Byrne justice assistance ffy13 grant</v>
      </c>
      <c r="R62" s="74"/>
      <c r="S62" s="35">
        <v>0</v>
      </c>
      <c r="T62" s="36">
        <v>0</v>
      </c>
      <c r="U62" s="35">
        <v>0</v>
      </c>
      <c r="V62" s="36">
        <v>0</v>
      </c>
      <c r="X62" s="37">
        <v>0</v>
      </c>
      <c r="Y62" s="37">
        <v>0</v>
      </c>
      <c r="Z62" s="38">
        <v>0</v>
      </c>
      <c r="AA62" s="37">
        <v>0</v>
      </c>
      <c r="AB62" s="38">
        <v>0</v>
      </c>
      <c r="AD62" s="39" t="str">
        <f t="shared" si="1"/>
        <v>A51613</v>
      </c>
      <c r="AE62" s="40">
        <f t="shared" si="2"/>
        <v>191835</v>
      </c>
      <c r="AF62" s="38">
        <f t="shared" si="3"/>
        <v>0</v>
      </c>
      <c r="AG62" s="40">
        <f t="shared" si="4"/>
        <v>191835</v>
      </c>
      <c r="AH62" s="38">
        <f t="shared" si="5"/>
        <v>0</v>
      </c>
    </row>
    <row r="63" spans="1:34" ht="21" customHeight="1">
      <c r="A63" s="24" t="s">
        <v>192</v>
      </c>
      <c r="B63" s="25" t="s">
        <v>36</v>
      </c>
      <c r="C63" s="26">
        <v>56</v>
      </c>
      <c r="D63" s="27">
        <v>59</v>
      </c>
      <c r="E63" s="28" t="s">
        <v>193</v>
      </c>
      <c r="F63" s="28" t="s">
        <v>194</v>
      </c>
      <c r="G63" s="28" t="s">
        <v>192</v>
      </c>
      <c r="H63" s="28" t="s">
        <v>195</v>
      </c>
      <c r="I63" s="29" t="s">
        <v>40</v>
      </c>
      <c r="J63" s="29" t="s">
        <v>78</v>
      </c>
      <c r="K63" s="28" t="s">
        <v>79</v>
      </c>
      <c r="L63" s="30">
        <v>29376115</v>
      </c>
      <c r="M63" s="31">
        <v>189.92</v>
      </c>
      <c r="N63" s="32">
        <v>28089207</v>
      </c>
      <c r="O63" s="33">
        <v>3.5</v>
      </c>
      <c r="P63" s="33"/>
      <c r="Q63" s="33" t="str">
        <f t="shared" si="0"/>
        <v>Finance and business operations</v>
      </c>
      <c r="R63" s="76"/>
      <c r="S63" s="35">
        <v>27201495</v>
      </c>
      <c r="T63" s="36">
        <v>186.54</v>
      </c>
      <c r="U63" s="35">
        <v>24974461</v>
      </c>
      <c r="V63" s="36">
        <v>1</v>
      </c>
      <c r="X63" s="37">
        <v>0</v>
      </c>
      <c r="Y63" s="37">
        <v>0</v>
      </c>
      <c r="Z63" s="38">
        <v>0</v>
      </c>
      <c r="AA63" s="37">
        <v>0</v>
      </c>
      <c r="AB63" s="38">
        <v>0</v>
      </c>
      <c r="AD63" s="39" t="str">
        <f t="shared" si="1"/>
        <v>A13800</v>
      </c>
      <c r="AE63" s="40">
        <f t="shared" si="2"/>
        <v>56577610</v>
      </c>
      <c r="AF63" s="38">
        <f t="shared" si="3"/>
        <v>189.92</v>
      </c>
      <c r="AG63" s="40">
        <f t="shared" si="4"/>
        <v>53063668</v>
      </c>
      <c r="AH63" s="38">
        <f t="shared" si="5"/>
        <v>3.5</v>
      </c>
    </row>
    <row r="64" spans="1:34" ht="21" customHeight="1">
      <c r="A64" s="24" t="s">
        <v>196</v>
      </c>
      <c r="B64" s="25" t="s">
        <v>36</v>
      </c>
      <c r="C64" s="26">
        <v>57</v>
      </c>
      <c r="D64" s="46">
        <v>60</v>
      </c>
      <c r="E64" s="47" t="s">
        <v>197</v>
      </c>
      <c r="F64" s="47" t="s">
        <v>198</v>
      </c>
      <c r="G64" s="47" t="s">
        <v>196</v>
      </c>
      <c r="H64" s="47" t="s">
        <v>199</v>
      </c>
      <c r="I64" s="48" t="s">
        <v>40</v>
      </c>
      <c r="J64" s="48" t="s">
        <v>78</v>
      </c>
      <c r="K64" s="47" t="s">
        <v>79</v>
      </c>
      <c r="L64" s="49">
        <v>18393808</v>
      </c>
      <c r="M64" s="50">
        <v>49</v>
      </c>
      <c r="N64" s="32">
        <v>15246941</v>
      </c>
      <c r="O64" s="33">
        <v>0</v>
      </c>
      <c r="P64" s="33"/>
      <c r="Q64" s="33" t="str">
        <f t="shared" si="0"/>
        <v>Business resource center</v>
      </c>
      <c r="R64" s="74"/>
      <c r="S64" s="35">
        <v>11930637</v>
      </c>
      <c r="T64" s="36">
        <v>46</v>
      </c>
      <c r="U64" s="35">
        <v>12738233</v>
      </c>
      <c r="V64" s="36">
        <v>0</v>
      </c>
      <c r="X64" s="37">
        <v>0</v>
      </c>
      <c r="Y64" s="37">
        <v>0</v>
      </c>
      <c r="Z64" s="38">
        <v>0</v>
      </c>
      <c r="AA64" s="37">
        <v>0</v>
      </c>
      <c r="AB64" s="38">
        <v>0</v>
      </c>
      <c r="AD64" s="39" t="str">
        <f t="shared" si="1"/>
        <v>A30000</v>
      </c>
      <c r="AE64" s="40">
        <f t="shared" si="2"/>
        <v>30324445</v>
      </c>
      <c r="AF64" s="38">
        <f t="shared" si="3"/>
        <v>49</v>
      </c>
      <c r="AG64" s="40">
        <f t="shared" si="4"/>
        <v>27985174</v>
      </c>
      <c r="AH64" s="38">
        <f t="shared" si="5"/>
        <v>0</v>
      </c>
    </row>
    <row r="65" spans="1:34" ht="21" customHeight="1" thickBot="1">
      <c r="A65" s="24"/>
      <c r="B65" s="25"/>
      <c r="C65" s="77"/>
      <c r="D65" s="78"/>
      <c r="E65" s="57"/>
      <c r="F65" s="57"/>
      <c r="G65" s="57"/>
      <c r="H65" s="57" t="s">
        <v>200</v>
      </c>
      <c r="I65" s="79"/>
      <c r="J65" s="79"/>
      <c r="K65" s="57"/>
      <c r="L65" s="59">
        <v>516552450</v>
      </c>
      <c r="M65" s="60">
        <v>1758</v>
      </c>
      <c r="N65" s="80"/>
      <c r="O65" s="33"/>
      <c r="P65" s="33"/>
      <c r="Q65" s="33" t="str">
        <f t="shared" si="0"/>
        <v>Total other annual budgets</v>
      </c>
      <c r="R65" s="74"/>
      <c r="S65" s="35"/>
      <c r="T65" s="36"/>
      <c r="U65" s="35"/>
      <c r="V65" s="36"/>
      <c r="X65" s="37"/>
      <c r="Y65" s="37"/>
      <c r="Z65" s="38"/>
      <c r="AA65" s="37"/>
      <c r="AB65" s="38"/>
      <c r="AD65" s="39"/>
      <c r="AE65" s="40"/>
      <c r="AF65" s="38"/>
      <c r="AG65" s="40"/>
      <c r="AH65" s="38"/>
    </row>
    <row r="66" spans="1:34" ht="27" customHeight="1">
      <c r="A66" s="24" t="s">
        <v>201</v>
      </c>
      <c r="B66" s="25" t="s">
        <v>202</v>
      </c>
      <c r="C66" s="77">
        <v>58</v>
      </c>
      <c r="D66" s="69">
        <v>61</v>
      </c>
      <c r="E66" s="70" t="s">
        <v>203</v>
      </c>
      <c r="F66" s="70" t="s">
        <v>204</v>
      </c>
      <c r="G66" s="70" t="s">
        <v>201</v>
      </c>
      <c r="H66" s="70" t="s">
        <v>205</v>
      </c>
      <c r="I66" s="71" t="s">
        <v>140</v>
      </c>
      <c r="J66" s="71" t="s">
        <v>206</v>
      </c>
      <c r="K66" s="70" t="s">
        <v>204</v>
      </c>
      <c r="L66" s="72">
        <v>540493037</v>
      </c>
      <c r="M66" s="72">
        <v>0</v>
      </c>
      <c r="N66" s="80">
        <v>540493037</v>
      </c>
      <c r="O66" s="33">
        <v>0</v>
      </c>
      <c r="P66" s="33"/>
      <c r="Q66" s="33" t="str">
        <f t="shared" si="0"/>
        <v>General capital improvement programs</v>
      </c>
      <c r="R66" s="74"/>
      <c r="S66" s="35">
        <v>46298178</v>
      </c>
      <c r="T66" s="36">
        <v>0</v>
      </c>
      <c r="U66" s="35">
        <v>46298178</v>
      </c>
      <c r="V66" s="36">
        <v>0</v>
      </c>
      <c r="X66" s="37">
        <v>0</v>
      </c>
      <c r="Y66" s="37">
        <v>0</v>
      </c>
      <c r="Z66" s="38">
        <v>0</v>
      </c>
      <c r="AA66" s="37">
        <v>0</v>
      </c>
      <c r="AB66" s="38">
        <v>0</v>
      </c>
      <c r="AD66" s="39" t="str">
        <f t="shared" si="1"/>
        <v>A30010</v>
      </c>
      <c r="AE66" s="40">
        <f t="shared" si="2"/>
        <v>586791215</v>
      </c>
      <c r="AF66" s="38">
        <f t="shared" si="3"/>
        <v>0</v>
      </c>
      <c r="AG66" s="40">
        <f t="shared" si="4"/>
        <v>586791215</v>
      </c>
      <c r="AH66" s="38">
        <f t="shared" si="5"/>
        <v>0</v>
      </c>
    </row>
    <row r="67" spans="1:34" ht="29.4" customHeight="1">
      <c r="A67" s="44" t="s">
        <v>207</v>
      </c>
      <c r="B67" s="45" t="s">
        <v>202</v>
      </c>
      <c r="C67" s="77">
        <v>59</v>
      </c>
      <c r="D67" s="27">
        <v>62</v>
      </c>
      <c r="E67" s="28" t="s">
        <v>203</v>
      </c>
      <c r="F67" s="28" t="s">
        <v>204</v>
      </c>
      <c r="G67" s="28" t="s">
        <v>207</v>
      </c>
      <c r="H67" s="28" t="s">
        <v>208</v>
      </c>
      <c r="I67" s="29" t="s">
        <v>140</v>
      </c>
      <c r="J67" s="29" t="s">
        <v>206</v>
      </c>
      <c r="K67" s="28" t="s">
        <v>204</v>
      </c>
      <c r="L67" s="81">
        <v>7621146</v>
      </c>
      <c r="M67" s="82">
        <v>0</v>
      </c>
      <c r="N67" s="37">
        <v>7621146</v>
      </c>
      <c r="O67" s="33">
        <v>0</v>
      </c>
      <c r="P67" s="51"/>
      <c r="Q67" s="33" t="str">
        <f t="shared" si="0"/>
        <v>Major maintenance capital improvement program</v>
      </c>
      <c r="R67" s="83"/>
      <c r="S67" s="53">
        <v>8474175</v>
      </c>
      <c r="T67" s="54">
        <v>0</v>
      </c>
      <c r="U67" s="53">
        <v>8474175</v>
      </c>
      <c r="V67" s="54">
        <v>0</v>
      </c>
      <c r="X67" s="37">
        <v>0</v>
      </c>
      <c r="Y67" s="37">
        <v>0</v>
      </c>
      <c r="Z67" s="38">
        <v>0</v>
      </c>
      <c r="AA67" s="37">
        <v>0</v>
      </c>
      <c r="AB67" s="38">
        <v>0</v>
      </c>
      <c r="AD67" s="39" t="str">
        <f t="shared" si="1"/>
        <v>A30050</v>
      </c>
      <c r="AE67" s="40">
        <f t="shared" si="2"/>
        <v>16095321</v>
      </c>
      <c r="AF67" s="38">
        <f t="shared" si="3"/>
        <v>0</v>
      </c>
      <c r="AG67" s="40">
        <f t="shared" si="4"/>
        <v>16095321</v>
      </c>
      <c r="AH67" s="38">
        <f t="shared" si="5"/>
        <v>0</v>
      </c>
    </row>
    <row r="68" spans="1:34" s="3" customFormat="1" ht="21" customHeight="1" hidden="1">
      <c r="A68" s="84" t="s">
        <v>209</v>
      </c>
      <c r="B68" s="29" t="s">
        <v>36</v>
      </c>
      <c r="C68" s="85">
        <v>54</v>
      </c>
      <c r="D68" s="27"/>
      <c r="E68" s="28" t="s">
        <v>210</v>
      </c>
      <c r="F68" s="28" t="s">
        <v>211</v>
      </c>
      <c r="G68" s="28" t="s">
        <v>209</v>
      </c>
      <c r="H68" s="28" t="s">
        <v>211</v>
      </c>
      <c r="I68" s="29" t="s">
        <v>40</v>
      </c>
      <c r="J68" s="29" t="s">
        <v>117</v>
      </c>
      <c r="K68" s="28" t="s">
        <v>118</v>
      </c>
      <c r="L68" s="30">
        <v>0</v>
      </c>
      <c r="M68" s="31">
        <v>0</v>
      </c>
      <c r="N68" s="86">
        <v>0</v>
      </c>
      <c r="O68" s="31">
        <v>0</v>
      </c>
      <c r="P68" s="31"/>
      <c r="Q68" s="31"/>
      <c r="R68" s="87"/>
      <c r="S68" s="88">
        <v>138366</v>
      </c>
      <c r="T68" s="89">
        <v>0</v>
      </c>
      <c r="U68" s="88">
        <v>138366</v>
      </c>
      <c r="V68" s="89">
        <v>0</v>
      </c>
      <c r="X68" s="5">
        <v>0</v>
      </c>
      <c r="Y68" s="5">
        <v>0</v>
      </c>
      <c r="Z68" s="6">
        <v>0</v>
      </c>
      <c r="AA68" s="5">
        <v>0</v>
      </c>
      <c r="AB68" s="6">
        <v>0</v>
      </c>
      <c r="AD68" s="3" t="str">
        <f>A68</f>
        <v>A51620</v>
      </c>
      <c r="AE68" s="90">
        <f>L68+S68+Y68</f>
        <v>138366</v>
      </c>
      <c r="AF68" s="6">
        <f>M68+Z68</f>
        <v>0</v>
      </c>
      <c r="AG68" s="90">
        <f>N68+U68+AA68</f>
        <v>138366</v>
      </c>
      <c r="AH68" s="6">
        <f>O68+AB68</f>
        <v>0</v>
      </c>
    </row>
    <row r="69" spans="1:34" ht="21" customHeight="1" hidden="1">
      <c r="A69" s="91" t="s">
        <v>212</v>
      </c>
      <c r="B69" s="92" t="s">
        <v>202</v>
      </c>
      <c r="C69" s="93">
        <v>60</v>
      </c>
      <c r="D69" s="27"/>
      <c r="E69" s="28" t="s">
        <v>213</v>
      </c>
      <c r="F69" s="28" t="s">
        <v>214</v>
      </c>
      <c r="G69" s="28" t="s">
        <v>212</v>
      </c>
      <c r="H69" s="28" t="s">
        <v>215</v>
      </c>
      <c r="I69" s="29" t="s">
        <v>137</v>
      </c>
      <c r="J69" s="29" t="s">
        <v>216</v>
      </c>
      <c r="K69" s="28" t="s">
        <v>217</v>
      </c>
      <c r="L69" s="30">
        <v>0</v>
      </c>
      <c r="M69" s="31">
        <v>0</v>
      </c>
      <c r="N69" s="94">
        <v>0</v>
      </c>
      <c r="O69" s="95">
        <v>0</v>
      </c>
      <c r="P69" s="95"/>
      <c r="Q69" s="95"/>
      <c r="R69" s="74"/>
      <c r="S69" s="96">
        <v>141345582</v>
      </c>
      <c r="T69" s="97">
        <v>413.08</v>
      </c>
      <c r="U69" s="96">
        <v>189040965</v>
      </c>
      <c r="V69" s="97">
        <v>3.33</v>
      </c>
      <c r="X69" s="9">
        <v>0</v>
      </c>
      <c r="Y69" s="9">
        <v>0</v>
      </c>
      <c r="Z69" s="7">
        <v>0</v>
      </c>
      <c r="AA69" s="9">
        <v>0</v>
      </c>
      <c r="AB69" s="7">
        <v>0</v>
      </c>
      <c r="AD69" t="str">
        <f t="shared" si="1"/>
        <v>A73000</v>
      </c>
      <c r="AE69" s="98">
        <f>L69+S69+Y69</f>
        <v>141345582</v>
      </c>
      <c r="AF69" s="7">
        <f>T69+Z69</f>
        <v>413.08</v>
      </c>
      <c r="AG69" s="98">
        <f>N69+U69+AA69</f>
        <v>189040965</v>
      </c>
      <c r="AH69" s="7">
        <f>V69+AB69</f>
        <v>3.33</v>
      </c>
    </row>
    <row r="70" spans="1:34" ht="21" customHeight="1" hidden="1">
      <c r="A70" s="91" t="s">
        <v>218</v>
      </c>
      <c r="B70" s="92" t="s">
        <v>202</v>
      </c>
      <c r="C70" s="93">
        <v>61</v>
      </c>
      <c r="D70" s="27"/>
      <c r="E70" s="28" t="s">
        <v>213</v>
      </c>
      <c r="F70" s="28" t="s">
        <v>214</v>
      </c>
      <c r="G70" s="28" t="s">
        <v>218</v>
      </c>
      <c r="H70" s="28" t="s">
        <v>219</v>
      </c>
      <c r="I70" s="29" t="s">
        <v>137</v>
      </c>
      <c r="J70" s="29" t="s">
        <v>216</v>
      </c>
      <c r="K70" s="28" t="s">
        <v>217</v>
      </c>
      <c r="L70" s="30">
        <v>0</v>
      </c>
      <c r="M70" s="31">
        <v>0</v>
      </c>
      <c r="N70" s="94">
        <v>0</v>
      </c>
      <c r="O70" s="95">
        <v>0</v>
      </c>
      <c r="P70" s="95"/>
      <c r="Q70" s="95"/>
      <c r="R70" s="74"/>
      <c r="S70" s="96">
        <v>48000000</v>
      </c>
      <c r="T70" s="97">
        <v>0</v>
      </c>
      <c r="U70" s="96">
        <v>0</v>
      </c>
      <c r="V70" s="97">
        <v>0</v>
      </c>
      <c r="X70" s="9">
        <v>0</v>
      </c>
      <c r="Y70" s="9">
        <v>0</v>
      </c>
      <c r="Z70" s="7">
        <v>0</v>
      </c>
      <c r="AA70" s="9">
        <v>0</v>
      </c>
      <c r="AB70" s="7">
        <v>0</v>
      </c>
      <c r="AD70" t="str">
        <f t="shared" si="1"/>
        <v>A73400</v>
      </c>
      <c r="AE70" s="98">
        <f aca="true" t="shared" si="6" ref="AE70:AE133">L70+S70+Y70</f>
        <v>48000000</v>
      </c>
      <c r="AF70" s="7">
        <f aca="true" t="shared" si="7" ref="AF70:AF133">T70+Z70</f>
        <v>0</v>
      </c>
      <c r="AG70" s="98">
        <f aca="true" t="shared" si="8" ref="AG70:AG133">N70+U70+AA70</f>
        <v>0</v>
      </c>
      <c r="AH70" s="7">
        <f aca="true" t="shared" si="9" ref="AH70:AH133">V70+AB70</f>
        <v>0</v>
      </c>
    </row>
    <row r="71" spans="1:34" ht="29.4" customHeight="1" hidden="1">
      <c r="A71" s="91" t="s">
        <v>220</v>
      </c>
      <c r="B71" s="92" t="s">
        <v>202</v>
      </c>
      <c r="C71" s="93">
        <v>62</v>
      </c>
      <c r="D71" s="27"/>
      <c r="E71" s="28" t="s">
        <v>221</v>
      </c>
      <c r="F71" s="28" t="s">
        <v>222</v>
      </c>
      <c r="G71" s="28" t="s">
        <v>220</v>
      </c>
      <c r="H71" s="28" t="s">
        <v>222</v>
      </c>
      <c r="I71" s="29" t="s">
        <v>223</v>
      </c>
      <c r="J71" s="29" t="s">
        <v>170</v>
      </c>
      <c r="K71" s="28" t="s">
        <v>171</v>
      </c>
      <c r="L71" s="30">
        <v>0</v>
      </c>
      <c r="M71" s="31">
        <v>0</v>
      </c>
      <c r="N71" s="94">
        <v>0</v>
      </c>
      <c r="O71" s="95">
        <v>0</v>
      </c>
      <c r="P71" s="95"/>
      <c r="Q71" s="95"/>
      <c r="R71" s="74"/>
      <c r="S71" s="96">
        <v>4065434</v>
      </c>
      <c r="T71" s="97">
        <v>1</v>
      </c>
      <c r="U71" s="96">
        <v>58513</v>
      </c>
      <c r="V71" s="97">
        <v>0</v>
      </c>
      <c r="X71" s="9">
        <v>0</v>
      </c>
      <c r="Y71" s="9">
        <v>0</v>
      </c>
      <c r="Z71" s="7">
        <v>0</v>
      </c>
      <c r="AA71" s="9">
        <v>0</v>
      </c>
      <c r="AB71" s="7">
        <v>0</v>
      </c>
      <c r="AD71" t="str">
        <f t="shared" si="1"/>
        <v>A71500</v>
      </c>
      <c r="AE71" s="98">
        <f t="shared" si="6"/>
        <v>4065434</v>
      </c>
      <c r="AF71" s="7">
        <f t="shared" si="7"/>
        <v>1</v>
      </c>
      <c r="AG71" s="98">
        <f t="shared" si="8"/>
        <v>58513</v>
      </c>
      <c r="AH71" s="7">
        <f t="shared" si="9"/>
        <v>0</v>
      </c>
    </row>
    <row r="72" spans="1:34" ht="21" customHeight="1" hidden="1">
      <c r="A72" s="91" t="s">
        <v>224</v>
      </c>
      <c r="B72" s="92" t="s">
        <v>202</v>
      </c>
      <c r="C72" s="93">
        <v>63</v>
      </c>
      <c r="D72" s="27"/>
      <c r="E72" s="28" t="s">
        <v>225</v>
      </c>
      <c r="F72" s="28" t="s">
        <v>226</v>
      </c>
      <c r="G72" s="28" t="s">
        <v>224</v>
      </c>
      <c r="H72" s="28" t="s">
        <v>226</v>
      </c>
      <c r="I72" s="29" t="s">
        <v>128</v>
      </c>
      <c r="J72" s="29" t="s">
        <v>227</v>
      </c>
      <c r="K72" s="28" t="s">
        <v>228</v>
      </c>
      <c r="L72" s="30">
        <v>0</v>
      </c>
      <c r="M72" s="31">
        <v>0</v>
      </c>
      <c r="N72" s="94">
        <v>0</v>
      </c>
      <c r="O72" s="95">
        <v>0</v>
      </c>
      <c r="P72" s="95"/>
      <c r="Q72" s="95"/>
      <c r="R72" s="74"/>
      <c r="S72" s="96">
        <v>6363312</v>
      </c>
      <c r="T72" s="97">
        <v>7</v>
      </c>
      <c r="U72" s="96">
        <v>5742735</v>
      </c>
      <c r="V72" s="97">
        <v>0</v>
      </c>
      <c r="X72" s="9">
        <v>0</v>
      </c>
      <c r="Y72" s="9">
        <v>0</v>
      </c>
      <c r="Z72" s="7">
        <v>0</v>
      </c>
      <c r="AA72" s="9">
        <v>0</v>
      </c>
      <c r="AB72" s="7">
        <v>0</v>
      </c>
      <c r="AD72" t="str">
        <f t="shared" si="1"/>
        <v>A48000</v>
      </c>
      <c r="AE72" s="98">
        <f t="shared" si="6"/>
        <v>6363312</v>
      </c>
      <c r="AF72" s="7">
        <f t="shared" si="7"/>
        <v>7</v>
      </c>
      <c r="AG72" s="98">
        <f t="shared" si="8"/>
        <v>5742735</v>
      </c>
      <c r="AH72" s="7">
        <f t="shared" si="9"/>
        <v>0</v>
      </c>
    </row>
    <row r="73" spans="1:34" ht="21" customHeight="1" hidden="1">
      <c r="A73" s="91" t="s">
        <v>229</v>
      </c>
      <c r="B73" s="92" t="s">
        <v>202</v>
      </c>
      <c r="C73" s="93">
        <v>64</v>
      </c>
      <c r="D73" s="27"/>
      <c r="E73" s="28" t="s">
        <v>230</v>
      </c>
      <c r="F73" s="28" t="s">
        <v>231</v>
      </c>
      <c r="G73" s="28" t="s">
        <v>229</v>
      </c>
      <c r="H73" s="28" t="s">
        <v>231</v>
      </c>
      <c r="I73" s="29" t="s">
        <v>128</v>
      </c>
      <c r="J73" s="29" t="s">
        <v>227</v>
      </c>
      <c r="K73" s="28" t="s">
        <v>228</v>
      </c>
      <c r="L73" s="30">
        <v>0</v>
      </c>
      <c r="M73" s="31">
        <v>0</v>
      </c>
      <c r="N73" s="94">
        <v>0</v>
      </c>
      <c r="O73" s="95">
        <v>0</v>
      </c>
      <c r="P73" s="95"/>
      <c r="Q73" s="95"/>
      <c r="R73" s="74"/>
      <c r="S73" s="96">
        <v>55100017</v>
      </c>
      <c r="T73" s="97">
        <v>16</v>
      </c>
      <c r="U73" s="96">
        <v>54240997</v>
      </c>
      <c r="V73" s="97">
        <v>0</v>
      </c>
      <c r="X73" s="9">
        <v>0</v>
      </c>
      <c r="Y73" s="9">
        <v>0</v>
      </c>
      <c r="Z73" s="7">
        <v>0</v>
      </c>
      <c r="AA73" s="9">
        <v>0</v>
      </c>
      <c r="AB73" s="7">
        <v>0</v>
      </c>
      <c r="AD73" t="str">
        <f t="shared" si="1"/>
        <v>A92000</v>
      </c>
      <c r="AE73" s="98">
        <f t="shared" si="6"/>
        <v>55100017</v>
      </c>
      <c r="AF73" s="7">
        <f t="shared" si="7"/>
        <v>16</v>
      </c>
      <c r="AG73" s="98">
        <f t="shared" si="8"/>
        <v>54240997</v>
      </c>
      <c r="AH73" s="7">
        <f t="shared" si="9"/>
        <v>0</v>
      </c>
    </row>
    <row r="74" spans="1:34" ht="21" customHeight="1" hidden="1">
      <c r="A74" s="91" t="s">
        <v>232</v>
      </c>
      <c r="B74" s="92" t="s">
        <v>202</v>
      </c>
      <c r="C74" s="93">
        <v>65</v>
      </c>
      <c r="D74" s="27"/>
      <c r="E74" s="28" t="s">
        <v>233</v>
      </c>
      <c r="F74" s="28" t="s">
        <v>234</v>
      </c>
      <c r="G74" s="28" t="s">
        <v>232</v>
      </c>
      <c r="H74" s="28" t="s">
        <v>234</v>
      </c>
      <c r="I74" s="29" t="s">
        <v>128</v>
      </c>
      <c r="J74" s="29" t="s">
        <v>227</v>
      </c>
      <c r="K74" s="28" t="s">
        <v>228</v>
      </c>
      <c r="L74" s="30">
        <v>0</v>
      </c>
      <c r="M74" s="31">
        <v>0</v>
      </c>
      <c r="N74" s="94">
        <v>0</v>
      </c>
      <c r="O74" s="95">
        <v>0</v>
      </c>
      <c r="P74" s="95"/>
      <c r="Q74" s="95"/>
      <c r="R74" s="74"/>
      <c r="S74" s="96">
        <v>6814264</v>
      </c>
      <c r="T74" s="97">
        <v>15</v>
      </c>
      <c r="U74" s="96">
        <v>6292653</v>
      </c>
      <c r="V74" s="97">
        <v>0</v>
      </c>
      <c r="X74" s="9">
        <v>0</v>
      </c>
      <c r="Y74" s="9">
        <v>0</v>
      </c>
      <c r="Z74" s="7">
        <v>0</v>
      </c>
      <c r="AA74" s="9">
        <v>0</v>
      </c>
      <c r="AB74" s="7">
        <v>0</v>
      </c>
      <c r="AD74" t="str">
        <f t="shared" si="1"/>
        <v>A93500</v>
      </c>
      <c r="AE74" s="98">
        <f t="shared" si="6"/>
        <v>6814264</v>
      </c>
      <c r="AF74" s="7">
        <f t="shared" si="7"/>
        <v>15</v>
      </c>
      <c r="AG74" s="98">
        <f t="shared" si="8"/>
        <v>6292653</v>
      </c>
      <c r="AH74" s="7">
        <f t="shared" si="9"/>
        <v>0</v>
      </c>
    </row>
    <row r="75" spans="1:34" ht="21" customHeight="1" hidden="1">
      <c r="A75" s="91" t="s">
        <v>235</v>
      </c>
      <c r="B75" s="92" t="s">
        <v>202</v>
      </c>
      <c r="C75" s="93">
        <v>66</v>
      </c>
      <c r="D75" s="27"/>
      <c r="E75" s="28" t="s">
        <v>236</v>
      </c>
      <c r="F75" s="28" t="s">
        <v>237</v>
      </c>
      <c r="G75" s="28" t="s">
        <v>235</v>
      </c>
      <c r="H75" s="28" t="s">
        <v>237</v>
      </c>
      <c r="I75" s="29" t="s">
        <v>40</v>
      </c>
      <c r="J75" s="29" t="s">
        <v>78</v>
      </c>
      <c r="K75" s="28" t="s">
        <v>79</v>
      </c>
      <c r="L75" s="30">
        <v>0</v>
      </c>
      <c r="M75" s="31">
        <v>0</v>
      </c>
      <c r="N75" s="94">
        <v>0</v>
      </c>
      <c r="O75" s="95">
        <v>0</v>
      </c>
      <c r="P75" s="95"/>
      <c r="Q75" s="95"/>
      <c r="R75" s="74"/>
      <c r="S75" s="96">
        <v>3518315</v>
      </c>
      <c r="T75" s="97">
        <v>6.5</v>
      </c>
      <c r="U75" s="96">
        <v>2999365</v>
      </c>
      <c r="V75" s="97">
        <v>0</v>
      </c>
      <c r="X75" s="9">
        <v>0</v>
      </c>
      <c r="Y75" s="9">
        <v>0</v>
      </c>
      <c r="Z75" s="7">
        <v>0</v>
      </c>
      <c r="AA75" s="9">
        <v>0</v>
      </c>
      <c r="AB75" s="7">
        <v>0</v>
      </c>
      <c r="AD75" t="str">
        <f aca="true" t="shared" si="10" ref="AD75:AD138">A75</f>
        <v>A47100</v>
      </c>
      <c r="AE75" s="98">
        <f t="shared" si="6"/>
        <v>3518315</v>
      </c>
      <c r="AF75" s="7">
        <f t="shared" si="7"/>
        <v>6.5</v>
      </c>
      <c r="AG75" s="98">
        <f t="shared" si="8"/>
        <v>2999365</v>
      </c>
      <c r="AH75" s="7">
        <f t="shared" si="9"/>
        <v>0</v>
      </c>
    </row>
    <row r="76" spans="1:34" ht="21" customHeight="1" hidden="1">
      <c r="A76" s="91" t="s">
        <v>238</v>
      </c>
      <c r="B76" s="92" t="s">
        <v>202</v>
      </c>
      <c r="C76" s="93">
        <v>67</v>
      </c>
      <c r="D76" s="27"/>
      <c r="E76" s="28" t="s">
        <v>239</v>
      </c>
      <c r="F76" s="28" t="s">
        <v>240</v>
      </c>
      <c r="G76" s="28" t="s">
        <v>238</v>
      </c>
      <c r="H76" s="28" t="s">
        <v>241</v>
      </c>
      <c r="I76" s="29" t="s">
        <v>70</v>
      </c>
      <c r="J76" s="29" t="s">
        <v>78</v>
      </c>
      <c r="K76" s="28" t="s">
        <v>79</v>
      </c>
      <c r="L76" s="30">
        <v>0</v>
      </c>
      <c r="M76" s="31">
        <v>0</v>
      </c>
      <c r="N76" s="94">
        <v>0</v>
      </c>
      <c r="O76" s="95">
        <v>0</v>
      </c>
      <c r="P76" s="95"/>
      <c r="Q76" s="95"/>
      <c r="R76" s="74"/>
      <c r="S76" s="96">
        <v>53874889</v>
      </c>
      <c r="T76" s="97">
        <v>12</v>
      </c>
      <c r="U76" s="96">
        <v>50215672</v>
      </c>
      <c r="V76" s="97">
        <v>0</v>
      </c>
      <c r="X76" s="9">
        <v>0</v>
      </c>
      <c r="Y76" s="9">
        <v>0</v>
      </c>
      <c r="Z76" s="7">
        <v>0</v>
      </c>
      <c r="AA76" s="9">
        <v>0</v>
      </c>
      <c r="AB76" s="7">
        <v>0</v>
      </c>
      <c r="AD76" t="str">
        <f t="shared" si="10"/>
        <v>A43100</v>
      </c>
      <c r="AE76" s="98">
        <f t="shared" si="6"/>
        <v>53874889</v>
      </c>
      <c r="AF76" s="7">
        <f t="shared" si="7"/>
        <v>12</v>
      </c>
      <c r="AG76" s="98">
        <f t="shared" si="8"/>
        <v>50215672</v>
      </c>
      <c r="AH76" s="7">
        <f t="shared" si="9"/>
        <v>0</v>
      </c>
    </row>
    <row r="77" spans="1:34" ht="21" customHeight="1" hidden="1">
      <c r="A77" s="91" t="s">
        <v>242</v>
      </c>
      <c r="B77" s="92" t="s">
        <v>202</v>
      </c>
      <c r="C77" s="93">
        <v>68</v>
      </c>
      <c r="D77" s="27"/>
      <c r="E77" s="28" t="s">
        <v>243</v>
      </c>
      <c r="F77" s="28" t="s">
        <v>244</v>
      </c>
      <c r="G77" s="28" t="s">
        <v>242</v>
      </c>
      <c r="H77" s="28" t="s">
        <v>244</v>
      </c>
      <c r="I77" s="29" t="s">
        <v>128</v>
      </c>
      <c r="J77" s="29" t="s">
        <v>227</v>
      </c>
      <c r="K77" s="28" t="s">
        <v>228</v>
      </c>
      <c r="L77" s="30">
        <v>0</v>
      </c>
      <c r="M77" s="31">
        <v>0</v>
      </c>
      <c r="N77" s="94">
        <v>0</v>
      </c>
      <c r="O77" s="95">
        <v>0</v>
      </c>
      <c r="P77" s="95"/>
      <c r="Q77" s="95"/>
      <c r="R77" s="74"/>
      <c r="S77" s="96">
        <v>341848040</v>
      </c>
      <c r="T77" s="97">
        <v>78.3</v>
      </c>
      <c r="U77" s="96">
        <v>341087366</v>
      </c>
      <c r="V77" s="97">
        <v>1</v>
      </c>
      <c r="X77" s="9">
        <v>0</v>
      </c>
      <c r="Y77" s="9">
        <v>0</v>
      </c>
      <c r="Z77" s="7">
        <v>0</v>
      </c>
      <c r="AA77" s="9">
        <v>0</v>
      </c>
      <c r="AB77" s="7">
        <v>0</v>
      </c>
      <c r="AD77" t="str">
        <f t="shared" si="10"/>
        <v>A92400</v>
      </c>
      <c r="AE77" s="98">
        <f t="shared" si="6"/>
        <v>341848040</v>
      </c>
      <c r="AF77" s="7">
        <f t="shared" si="7"/>
        <v>78.3</v>
      </c>
      <c r="AG77" s="98">
        <f t="shared" si="8"/>
        <v>341087366</v>
      </c>
      <c r="AH77" s="7">
        <f t="shared" si="9"/>
        <v>1</v>
      </c>
    </row>
    <row r="78" spans="1:34" ht="21" customHeight="1" hidden="1">
      <c r="A78" s="91" t="s">
        <v>245</v>
      </c>
      <c r="B78" s="92" t="s">
        <v>202</v>
      </c>
      <c r="C78" s="93">
        <v>69</v>
      </c>
      <c r="D78" s="27"/>
      <c r="E78" s="28" t="s">
        <v>246</v>
      </c>
      <c r="F78" s="28" t="s">
        <v>247</v>
      </c>
      <c r="G78" s="28" t="s">
        <v>245</v>
      </c>
      <c r="H78" s="28" t="s">
        <v>248</v>
      </c>
      <c r="I78" s="29" t="s">
        <v>70</v>
      </c>
      <c r="J78" s="29">
        <v>54</v>
      </c>
      <c r="K78" s="28" t="s">
        <v>109</v>
      </c>
      <c r="L78" s="30">
        <v>0</v>
      </c>
      <c r="M78" s="31">
        <v>0</v>
      </c>
      <c r="N78" s="94">
        <v>0</v>
      </c>
      <c r="O78" s="95">
        <v>0</v>
      </c>
      <c r="P78" s="95"/>
      <c r="Q78" s="95"/>
      <c r="R78" s="74"/>
      <c r="S78" s="96">
        <v>3104788</v>
      </c>
      <c r="T78" s="97">
        <v>12.5</v>
      </c>
      <c r="U78" s="96">
        <v>0</v>
      </c>
      <c r="V78" s="97">
        <v>0</v>
      </c>
      <c r="X78" s="9">
        <v>0</v>
      </c>
      <c r="Y78" s="9">
        <v>0</v>
      </c>
      <c r="Z78" s="7">
        <v>0</v>
      </c>
      <c r="AA78" s="9">
        <v>0</v>
      </c>
      <c r="AB78" s="7">
        <v>0</v>
      </c>
      <c r="AD78" t="str">
        <f t="shared" si="10"/>
        <v>A58300</v>
      </c>
      <c r="AE78" s="98">
        <f t="shared" si="6"/>
        <v>3104788</v>
      </c>
      <c r="AF78" s="7">
        <f t="shared" si="7"/>
        <v>12.5</v>
      </c>
      <c r="AG78" s="98">
        <f t="shared" si="8"/>
        <v>0</v>
      </c>
      <c r="AH78" s="7">
        <f t="shared" si="9"/>
        <v>0</v>
      </c>
    </row>
    <row r="79" spans="1:34" ht="21" customHeight="1" hidden="1">
      <c r="A79" s="91" t="s">
        <v>249</v>
      </c>
      <c r="B79" s="92" t="s">
        <v>202</v>
      </c>
      <c r="C79" s="93">
        <v>70</v>
      </c>
      <c r="D79" s="27"/>
      <c r="E79" s="28" t="s">
        <v>246</v>
      </c>
      <c r="F79" s="28" t="s">
        <v>247</v>
      </c>
      <c r="G79" s="28" t="s">
        <v>249</v>
      </c>
      <c r="H79" s="28" t="s">
        <v>250</v>
      </c>
      <c r="I79" s="29" t="s">
        <v>70</v>
      </c>
      <c r="J79" s="29">
        <v>50</v>
      </c>
      <c r="K79" s="28" t="s">
        <v>95</v>
      </c>
      <c r="L79" s="30">
        <v>0</v>
      </c>
      <c r="M79" s="31">
        <v>0</v>
      </c>
      <c r="N79" s="94">
        <v>0</v>
      </c>
      <c r="O79" s="95">
        <v>0</v>
      </c>
      <c r="P79" s="95"/>
      <c r="Q79" s="95"/>
      <c r="R79" s="74"/>
      <c r="S79" s="96">
        <v>2519800</v>
      </c>
      <c r="T79" s="97">
        <v>7.85</v>
      </c>
      <c r="U79" s="96">
        <v>0</v>
      </c>
      <c r="V79" s="97">
        <v>0</v>
      </c>
      <c r="X79" s="9">
        <v>0</v>
      </c>
      <c r="Y79" s="9">
        <v>0</v>
      </c>
      <c r="Z79" s="7">
        <v>0</v>
      </c>
      <c r="AA79" s="9">
        <v>0</v>
      </c>
      <c r="AB79" s="7">
        <v>0</v>
      </c>
      <c r="AD79" t="str">
        <f t="shared" si="10"/>
        <v>A68800</v>
      </c>
      <c r="AE79" s="98">
        <f t="shared" si="6"/>
        <v>2519800</v>
      </c>
      <c r="AF79" s="7">
        <f t="shared" si="7"/>
        <v>7.85</v>
      </c>
      <c r="AG79" s="98">
        <f t="shared" si="8"/>
        <v>0</v>
      </c>
      <c r="AH79" s="7">
        <f t="shared" si="9"/>
        <v>0</v>
      </c>
    </row>
    <row r="80" spans="1:34" ht="21" customHeight="1" hidden="1">
      <c r="A80" s="91" t="s">
        <v>251</v>
      </c>
      <c r="B80" s="92" t="s">
        <v>202</v>
      </c>
      <c r="C80" s="93">
        <v>71</v>
      </c>
      <c r="D80" s="27"/>
      <c r="E80" s="28" t="s">
        <v>246</v>
      </c>
      <c r="F80" s="28" t="s">
        <v>247</v>
      </c>
      <c r="G80" s="28" t="s">
        <v>251</v>
      </c>
      <c r="H80" s="28" t="s">
        <v>252</v>
      </c>
      <c r="I80" s="29" t="s">
        <v>70</v>
      </c>
      <c r="J80" s="29">
        <v>51</v>
      </c>
      <c r="K80" s="28" t="s">
        <v>100</v>
      </c>
      <c r="L80" s="30">
        <v>0</v>
      </c>
      <c r="M80" s="31">
        <v>0</v>
      </c>
      <c r="N80" s="94">
        <v>0</v>
      </c>
      <c r="O80" s="95">
        <v>0</v>
      </c>
      <c r="P80" s="95"/>
      <c r="Q80" s="95"/>
      <c r="R80" s="74"/>
      <c r="S80" s="96">
        <v>3312401</v>
      </c>
      <c r="T80" s="97">
        <v>14.8</v>
      </c>
      <c r="U80" s="96">
        <v>0</v>
      </c>
      <c r="V80" s="97">
        <v>0</v>
      </c>
      <c r="X80" s="9">
        <v>0</v>
      </c>
      <c r="Y80" s="9">
        <v>0</v>
      </c>
      <c r="Z80" s="7">
        <v>0</v>
      </c>
      <c r="AA80" s="9">
        <v>0</v>
      </c>
      <c r="AB80" s="7">
        <v>0</v>
      </c>
      <c r="AD80" t="str">
        <f t="shared" si="10"/>
        <v>A78300</v>
      </c>
      <c r="AE80" s="98">
        <f t="shared" si="6"/>
        <v>3312401</v>
      </c>
      <c r="AF80" s="7">
        <f t="shared" si="7"/>
        <v>14.8</v>
      </c>
      <c r="AG80" s="98">
        <f t="shared" si="8"/>
        <v>0</v>
      </c>
      <c r="AH80" s="7">
        <f t="shared" si="9"/>
        <v>0</v>
      </c>
    </row>
    <row r="81" spans="1:34" ht="21" customHeight="1" hidden="1">
      <c r="A81" s="91" t="s">
        <v>253</v>
      </c>
      <c r="B81" s="92" t="s">
        <v>202</v>
      </c>
      <c r="C81" s="93">
        <v>72</v>
      </c>
      <c r="D81" s="27"/>
      <c r="E81" s="28" t="s">
        <v>246</v>
      </c>
      <c r="F81" s="28" t="s">
        <v>247</v>
      </c>
      <c r="G81" s="28" t="s">
        <v>253</v>
      </c>
      <c r="H81" s="28" t="s">
        <v>254</v>
      </c>
      <c r="I81" s="29" t="s">
        <v>70</v>
      </c>
      <c r="J81" s="29">
        <v>20</v>
      </c>
      <c r="K81" s="28" t="s">
        <v>69</v>
      </c>
      <c r="L81" s="30">
        <v>0</v>
      </c>
      <c r="M81" s="31">
        <v>0</v>
      </c>
      <c r="N81" s="94">
        <v>0</v>
      </c>
      <c r="O81" s="95">
        <v>0</v>
      </c>
      <c r="P81" s="95"/>
      <c r="Q81" s="95"/>
      <c r="R81" s="74"/>
      <c r="S81" s="96">
        <v>285286</v>
      </c>
      <c r="T81" s="97">
        <v>1</v>
      </c>
      <c r="U81" s="96">
        <v>0</v>
      </c>
      <c r="V81" s="97">
        <v>0</v>
      </c>
      <c r="X81" s="9">
        <v>0</v>
      </c>
      <c r="Y81" s="9">
        <v>0</v>
      </c>
      <c r="Z81" s="7">
        <v>0</v>
      </c>
      <c r="AA81" s="9">
        <v>0</v>
      </c>
      <c r="AB81" s="7">
        <v>0</v>
      </c>
      <c r="AD81" t="str">
        <f t="shared" si="10"/>
        <v>A88300</v>
      </c>
      <c r="AE81" s="98">
        <f t="shared" si="6"/>
        <v>285286</v>
      </c>
      <c r="AF81" s="7">
        <f t="shared" si="7"/>
        <v>1</v>
      </c>
      <c r="AG81" s="98">
        <f t="shared" si="8"/>
        <v>0</v>
      </c>
      <c r="AH81" s="7">
        <f t="shared" si="9"/>
        <v>0</v>
      </c>
    </row>
    <row r="82" spans="1:34" ht="21" customHeight="1" hidden="1">
      <c r="A82" s="91" t="s">
        <v>255</v>
      </c>
      <c r="B82" s="92" t="s">
        <v>202</v>
      </c>
      <c r="C82" s="93">
        <v>73</v>
      </c>
      <c r="D82" s="27"/>
      <c r="E82" s="28" t="s">
        <v>246</v>
      </c>
      <c r="F82" s="28" t="s">
        <v>247</v>
      </c>
      <c r="G82" s="28" t="s">
        <v>255</v>
      </c>
      <c r="H82" s="28" t="s">
        <v>256</v>
      </c>
      <c r="I82" s="29" t="s">
        <v>70</v>
      </c>
      <c r="J82" s="29">
        <v>95</v>
      </c>
      <c r="K82" s="28" t="s">
        <v>257</v>
      </c>
      <c r="L82" s="30">
        <v>0</v>
      </c>
      <c r="M82" s="31">
        <v>0</v>
      </c>
      <c r="N82" s="94">
        <v>0</v>
      </c>
      <c r="O82" s="95">
        <v>0</v>
      </c>
      <c r="P82" s="95"/>
      <c r="Q82" s="95"/>
      <c r="R82" s="74"/>
      <c r="S82" s="96">
        <v>3534230</v>
      </c>
      <c r="T82" s="97">
        <v>0</v>
      </c>
      <c r="U82" s="96">
        <v>0</v>
      </c>
      <c r="V82" s="97">
        <v>0</v>
      </c>
      <c r="X82" s="9">
        <v>0</v>
      </c>
      <c r="Y82" s="9">
        <v>0</v>
      </c>
      <c r="Z82" s="7">
        <v>0</v>
      </c>
      <c r="AA82" s="9">
        <v>0</v>
      </c>
      <c r="AB82" s="7">
        <v>0</v>
      </c>
      <c r="AD82" t="str">
        <f t="shared" si="10"/>
        <v>A98300</v>
      </c>
      <c r="AE82" s="98">
        <f t="shared" si="6"/>
        <v>3534230</v>
      </c>
      <c r="AF82" s="7">
        <f t="shared" si="7"/>
        <v>0</v>
      </c>
      <c r="AG82" s="98">
        <f t="shared" si="8"/>
        <v>0</v>
      </c>
      <c r="AH82" s="7">
        <f t="shared" si="9"/>
        <v>0</v>
      </c>
    </row>
    <row r="83" spans="1:34" ht="21" customHeight="1" hidden="1">
      <c r="A83" s="91" t="s">
        <v>258</v>
      </c>
      <c r="B83" s="92" t="s">
        <v>202</v>
      </c>
      <c r="C83" s="93">
        <v>74</v>
      </c>
      <c r="D83" s="27"/>
      <c r="E83" s="28" t="s">
        <v>246</v>
      </c>
      <c r="F83" s="28" t="s">
        <v>247</v>
      </c>
      <c r="G83" s="28" t="s">
        <v>258</v>
      </c>
      <c r="H83" s="28" t="s">
        <v>259</v>
      </c>
      <c r="I83" s="29" t="s">
        <v>70</v>
      </c>
      <c r="J83" s="29">
        <v>53</v>
      </c>
      <c r="K83" s="28" t="s">
        <v>103</v>
      </c>
      <c r="L83" s="30">
        <v>0</v>
      </c>
      <c r="M83" s="31">
        <v>0</v>
      </c>
      <c r="N83" s="94">
        <v>0</v>
      </c>
      <c r="O83" s="95">
        <v>0</v>
      </c>
      <c r="P83" s="95"/>
      <c r="Q83" s="95"/>
      <c r="R83" s="74"/>
      <c r="S83" s="96">
        <v>2093513</v>
      </c>
      <c r="T83" s="97">
        <v>7</v>
      </c>
      <c r="U83" s="96">
        <v>0</v>
      </c>
      <c r="V83" s="97">
        <v>0</v>
      </c>
      <c r="X83" s="9" t="s">
        <v>258</v>
      </c>
      <c r="Y83" s="9">
        <v>-182792</v>
      </c>
      <c r="Z83" s="7">
        <v>-1</v>
      </c>
      <c r="AA83" s="9">
        <v>0</v>
      </c>
      <c r="AB83" s="7">
        <v>0</v>
      </c>
      <c r="AD83" t="str">
        <f t="shared" si="10"/>
        <v>A98400</v>
      </c>
      <c r="AE83" s="98">
        <f t="shared" si="6"/>
        <v>1910721</v>
      </c>
      <c r="AF83" s="7">
        <f t="shared" si="7"/>
        <v>6</v>
      </c>
      <c r="AG83" s="98">
        <f t="shared" si="8"/>
        <v>0</v>
      </c>
      <c r="AH83" s="7">
        <f t="shared" si="9"/>
        <v>0</v>
      </c>
    </row>
    <row r="84" spans="1:34" ht="21" customHeight="1" hidden="1">
      <c r="A84" s="91" t="s">
        <v>260</v>
      </c>
      <c r="B84" s="92" t="s">
        <v>202</v>
      </c>
      <c r="C84" s="93">
        <v>75</v>
      </c>
      <c r="D84" s="27"/>
      <c r="E84" s="28" t="s">
        <v>246</v>
      </c>
      <c r="F84" s="28" t="s">
        <v>247</v>
      </c>
      <c r="G84" s="28" t="s">
        <v>260</v>
      </c>
      <c r="H84" s="28" t="s">
        <v>261</v>
      </c>
      <c r="I84" s="29" t="s">
        <v>70</v>
      </c>
      <c r="J84" s="29">
        <v>90</v>
      </c>
      <c r="K84" s="28" t="s">
        <v>148</v>
      </c>
      <c r="L84" s="30">
        <v>0</v>
      </c>
      <c r="M84" s="31">
        <v>0</v>
      </c>
      <c r="N84" s="94">
        <v>0</v>
      </c>
      <c r="O84" s="95">
        <v>0</v>
      </c>
      <c r="P84" s="95"/>
      <c r="Q84" s="95"/>
      <c r="R84" s="74"/>
      <c r="S84" s="96">
        <v>658928</v>
      </c>
      <c r="T84" s="97">
        <v>0</v>
      </c>
      <c r="U84" s="96">
        <v>0</v>
      </c>
      <c r="V84" s="97">
        <v>0</v>
      </c>
      <c r="X84" s="9">
        <v>0</v>
      </c>
      <c r="Y84" s="9">
        <v>0</v>
      </c>
      <c r="Z84" s="7">
        <v>0</v>
      </c>
      <c r="AA84" s="9">
        <v>0</v>
      </c>
      <c r="AB84" s="7">
        <v>0</v>
      </c>
      <c r="AD84" t="str">
        <f t="shared" si="10"/>
        <v>A98500</v>
      </c>
      <c r="AE84" s="98">
        <f t="shared" si="6"/>
        <v>658928</v>
      </c>
      <c r="AF84" s="7">
        <f t="shared" si="7"/>
        <v>0</v>
      </c>
      <c r="AG84" s="98">
        <f t="shared" si="8"/>
        <v>0</v>
      </c>
      <c r="AH84" s="7">
        <f t="shared" si="9"/>
        <v>0</v>
      </c>
    </row>
    <row r="85" spans="1:34" ht="21" customHeight="1" hidden="1">
      <c r="A85" s="91" t="s">
        <v>262</v>
      </c>
      <c r="B85" s="92" t="s">
        <v>202</v>
      </c>
      <c r="C85" s="93">
        <v>76</v>
      </c>
      <c r="D85" s="27"/>
      <c r="E85" s="28" t="s">
        <v>246</v>
      </c>
      <c r="F85" s="28" t="s">
        <v>247</v>
      </c>
      <c r="G85" s="28" t="s">
        <v>262</v>
      </c>
      <c r="H85" s="28" t="s">
        <v>263</v>
      </c>
      <c r="I85" s="29" t="s">
        <v>70</v>
      </c>
      <c r="J85" s="29">
        <v>80</v>
      </c>
      <c r="K85" s="28" t="s">
        <v>144</v>
      </c>
      <c r="L85" s="30">
        <v>0</v>
      </c>
      <c r="M85" s="31">
        <v>0</v>
      </c>
      <c r="N85" s="94">
        <v>0</v>
      </c>
      <c r="O85" s="95">
        <v>0</v>
      </c>
      <c r="P85" s="95"/>
      <c r="Q85" s="95"/>
      <c r="R85" s="74"/>
      <c r="S85" s="96">
        <v>7720364</v>
      </c>
      <c r="T85" s="97">
        <v>18.85</v>
      </c>
      <c r="U85" s="96">
        <v>0</v>
      </c>
      <c r="V85" s="97">
        <v>0</v>
      </c>
      <c r="X85" s="9" t="s">
        <v>262</v>
      </c>
      <c r="Y85" s="9">
        <v>-114377</v>
      </c>
      <c r="Z85" s="7">
        <v>-1</v>
      </c>
      <c r="AA85" s="9">
        <v>0</v>
      </c>
      <c r="AB85" s="7">
        <v>0</v>
      </c>
      <c r="AD85" t="str">
        <f t="shared" si="10"/>
        <v>A98600</v>
      </c>
      <c r="AE85" s="98">
        <f t="shared" si="6"/>
        <v>7605987</v>
      </c>
      <c r="AF85" s="7">
        <f t="shared" si="7"/>
        <v>17.85</v>
      </c>
      <c r="AG85" s="98">
        <f t="shared" si="8"/>
        <v>0</v>
      </c>
      <c r="AH85" s="7">
        <f t="shared" si="9"/>
        <v>0</v>
      </c>
    </row>
    <row r="86" spans="1:34" ht="28.2" customHeight="1" hidden="1">
      <c r="A86" s="91" t="s">
        <v>264</v>
      </c>
      <c r="B86" s="92" t="s">
        <v>202</v>
      </c>
      <c r="C86" s="93">
        <v>77</v>
      </c>
      <c r="D86" s="27"/>
      <c r="E86" s="28" t="s">
        <v>246</v>
      </c>
      <c r="F86" s="28" t="s">
        <v>247</v>
      </c>
      <c r="G86" s="28" t="s">
        <v>264</v>
      </c>
      <c r="H86" s="28" t="s">
        <v>265</v>
      </c>
      <c r="I86" s="29" t="s">
        <v>128</v>
      </c>
      <c r="J86" s="29" t="s">
        <v>227</v>
      </c>
      <c r="K86" s="28" t="s">
        <v>228</v>
      </c>
      <c r="L86" s="30">
        <v>0</v>
      </c>
      <c r="M86" s="31">
        <v>0</v>
      </c>
      <c r="N86" s="94">
        <v>0</v>
      </c>
      <c r="O86" s="95">
        <v>0</v>
      </c>
      <c r="P86" s="95"/>
      <c r="Q86" s="95"/>
      <c r="R86" s="74"/>
      <c r="S86" s="96">
        <v>9898709</v>
      </c>
      <c r="T86" s="97">
        <v>3.75</v>
      </c>
      <c r="U86" s="96">
        <v>0</v>
      </c>
      <c r="V86" s="97">
        <v>0</v>
      </c>
      <c r="X86" s="9">
        <v>0</v>
      </c>
      <c r="Y86" s="9">
        <v>0</v>
      </c>
      <c r="Z86" s="7">
        <v>0</v>
      </c>
      <c r="AA86" s="9">
        <v>0</v>
      </c>
      <c r="AB86" s="7">
        <v>0</v>
      </c>
      <c r="AD86" t="str">
        <f t="shared" si="10"/>
        <v>A98700</v>
      </c>
      <c r="AE86" s="98">
        <f t="shared" si="6"/>
        <v>9898709</v>
      </c>
      <c r="AF86" s="7">
        <f t="shared" si="7"/>
        <v>3.75</v>
      </c>
      <c r="AG86" s="98">
        <f t="shared" si="8"/>
        <v>0</v>
      </c>
      <c r="AH86" s="7">
        <f t="shared" si="9"/>
        <v>0</v>
      </c>
    </row>
    <row r="87" spans="1:34" ht="27.6" customHeight="1" hidden="1">
      <c r="A87" s="91" t="s">
        <v>266</v>
      </c>
      <c r="B87" s="92" t="s">
        <v>202</v>
      </c>
      <c r="C87" s="93">
        <v>78</v>
      </c>
      <c r="D87" s="27"/>
      <c r="E87" s="28" t="s">
        <v>246</v>
      </c>
      <c r="F87" s="28" t="s">
        <v>247</v>
      </c>
      <c r="G87" s="28" t="s">
        <v>266</v>
      </c>
      <c r="H87" s="28" t="s">
        <v>267</v>
      </c>
      <c r="I87" s="29" t="s">
        <v>128</v>
      </c>
      <c r="J87" s="29" t="s">
        <v>227</v>
      </c>
      <c r="K87" s="28" t="s">
        <v>228</v>
      </c>
      <c r="L87" s="30">
        <v>0</v>
      </c>
      <c r="M87" s="31">
        <v>0</v>
      </c>
      <c r="N87" s="94">
        <v>0</v>
      </c>
      <c r="O87" s="95">
        <v>0</v>
      </c>
      <c r="P87" s="95"/>
      <c r="Q87" s="95"/>
      <c r="R87" s="74"/>
      <c r="S87" s="96">
        <v>74359900</v>
      </c>
      <c r="T87" s="97">
        <v>13</v>
      </c>
      <c r="U87" s="96">
        <v>102042655</v>
      </c>
      <c r="V87" s="97">
        <v>0</v>
      </c>
      <c r="X87" s="9" t="s">
        <v>266</v>
      </c>
      <c r="Y87" s="9">
        <v>6095000.02</v>
      </c>
      <c r="Z87" s="7">
        <v>0</v>
      </c>
      <c r="AA87" s="9">
        <v>3832177</v>
      </c>
      <c r="AB87" s="7">
        <v>0</v>
      </c>
      <c r="AD87" t="str">
        <f t="shared" si="10"/>
        <v>A99000</v>
      </c>
      <c r="AE87" s="98">
        <f t="shared" si="6"/>
        <v>80454900.02</v>
      </c>
      <c r="AF87" s="7">
        <f t="shared" si="7"/>
        <v>13</v>
      </c>
      <c r="AG87" s="98">
        <f t="shared" si="8"/>
        <v>105874832</v>
      </c>
      <c r="AH87" s="7">
        <f t="shared" si="9"/>
        <v>0</v>
      </c>
    </row>
    <row r="88" spans="1:34" ht="21" customHeight="1" hidden="1">
      <c r="A88" s="91" t="s">
        <v>268</v>
      </c>
      <c r="B88" s="92" t="s">
        <v>202</v>
      </c>
      <c r="C88" s="93">
        <v>79</v>
      </c>
      <c r="D88" s="27"/>
      <c r="E88" s="28" t="s">
        <v>269</v>
      </c>
      <c r="F88" s="28" t="s">
        <v>270</v>
      </c>
      <c r="G88" s="28" t="s">
        <v>268</v>
      </c>
      <c r="H88" s="28" t="s">
        <v>270</v>
      </c>
      <c r="I88" s="29" t="s">
        <v>128</v>
      </c>
      <c r="J88" s="29" t="s">
        <v>227</v>
      </c>
      <c r="K88" s="28" t="s">
        <v>228</v>
      </c>
      <c r="L88" s="30">
        <v>0</v>
      </c>
      <c r="M88" s="31">
        <v>0</v>
      </c>
      <c r="N88" s="94">
        <v>0</v>
      </c>
      <c r="O88" s="95">
        <v>0</v>
      </c>
      <c r="P88" s="95"/>
      <c r="Q88" s="95"/>
      <c r="R88" s="76"/>
      <c r="S88" s="96">
        <v>19360630</v>
      </c>
      <c r="T88" s="97">
        <v>11</v>
      </c>
      <c r="U88" s="96">
        <v>16710168</v>
      </c>
      <c r="V88" s="97">
        <v>1</v>
      </c>
      <c r="X88" s="9" t="s">
        <v>268</v>
      </c>
      <c r="Y88" s="9">
        <v>388447.03</v>
      </c>
      <c r="Z88" s="7">
        <v>0</v>
      </c>
      <c r="AA88" s="9">
        <v>-17773</v>
      </c>
      <c r="AB88" s="7">
        <v>2</v>
      </c>
      <c r="AD88" t="str">
        <f t="shared" si="10"/>
        <v>A11700</v>
      </c>
      <c r="AE88" s="98">
        <f t="shared" si="6"/>
        <v>19749077.03</v>
      </c>
      <c r="AF88" s="7">
        <f t="shared" si="7"/>
        <v>11</v>
      </c>
      <c r="AG88" s="98">
        <f t="shared" si="8"/>
        <v>16692395</v>
      </c>
      <c r="AH88" s="7">
        <f t="shared" si="9"/>
        <v>3</v>
      </c>
    </row>
    <row r="89" spans="1:34" ht="21" customHeight="1" hidden="1">
      <c r="A89" s="91" t="s">
        <v>271</v>
      </c>
      <c r="B89" s="92" t="s">
        <v>202</v>
      </c>
      <c r="C89" s="93">
        <v>80</v>
      </c>
      <c r="D89" s="27"/>
      <c r="E89" s="28" t="s">
        <v>272</v>
      </c>
      <c r="F89" s="28" t="s">
        <v>273</v>
      </c>
      <c r="G89" s="28" t="s">
        <v>271</v>
      </c>
      <c r="H89" s="28" t="s">
        <v>273</v>
      </c>
      <c r="I89" s="29" t="s">
        <v>128</v>
      </c>
      <c r="J89" s="29" t="s">
        <v>227</v>
      </c>
      <c r="K89" s="28" t="s">
        <v>228</v>
      </c>
      <c r="L89" s="30">
        <v>0</v>
      </c>
      <c r="M89" s="31">
        <v>0</v>
      </c>
      <c r="N89" s="94">
        <v>0</v>
      </c>
      <c r="O89" s="95">
        <v>0</v>
      </c>
      <c r="P89" s="95"/>
      <c r="Q89" s="95"/>
      <c r="R89" s="76"/>
      <c r="S89" s="96">
        <v>18540410</v>
      </c>
      <c r="T89" s="97">
        <v>4.5</v>
      </c>
      <c r="U89" s="96">
        <v>16608440</v>
      </c>
      <c r="V89" s="97">
        <v>0</v>
      </c>
      <c r="X89" s="9">
        <v>0</v>
      </c>
      <c r="Y89" s="9">
        <v>0</v>
      </c>
      <c r="Z89" s="7">
        <v>0</v>
      </c>
      <c r="AA89" s="9">
        <v>0</v>
      </c>
      <c r="AB89" s="7">
        <v>0</v>
      </c>
      <c r="AD89" t="str">
        <f t="shared" si="10"/>
        <v>A11800</v>
      </c>
      <c r="AE89" s="98">
        <f t="shared" si="6"/>
        <v>18540410</v>
      </c>
      <c r="AF89" s="7">
        <f t="shared" si="7"/>
        <v>4.5</v>
      </c>
      <c r="AG89" s="98">
        <f t="shared" si="8"/>
        <v>16608440</v>
      </c>
      <c r="AH89" s="7">
        <f t="shared" si="9"/>
        <v>0</v>
      </c>
    </row>
    <row r="90" spans="1:34" ht="21" customHeight="1" hidden="1">
      <c r="A90" s="91" t="s">
        <v>274</v>
      </c>
      <c r="B90" s="92" t="s">
        <v>202</v>
      </c>
      <c r="C90" s="93">
        <v>81</v>
      </c>
      <c r="D90" s="27"/>
      <c r="E90" s="28" t="s">
        <v>275</v>
      </c>
      <c r="F90" s="28" t="s">
        <v>276</v>
      </c>
      <c r="G90" s="28" t="s">
        <v>274</v>
      </c>
      <c r="H90" s="28" t="s">
        <v>276</v>
      </c>
      <c r="I90" s="29" t="s">
        <v>137</v>
      </c>
      <c r="J90" s="29" t="s">
        <v>216</v>
      </c>
      <c r="K90" s="28" t="s">
        <v>217</v>
      </c>
      <c r="L90" s="30">
        <v>0</v>
      </c>
      <c r="M90" s="31">
        <v>0</v>
      </c>
      <c r="N90" s="94">
        <v>0</v>
      </c>
      <c r="O90" s="95">
        <v>0</v>
      </c>
      <c r="P90" s="95"/>
      <c r="Q90" s="95"/>
      <c r="R90" s="74"/>
      <c r="S90" s="96">
        <v>16406</v>
      </c>
      <c r="T90" s="97">
        <v>0</v>
      </c>
      <c r="U90" s="96">
        <f>8203+8203</f>
        <v>16406</v>
      </c>
      <c r="V90" s="97">
        <v>0</v>
      </c>
      <c r="X90" s="9">
        <v>0</v>
      </c>
      <c r="Y90" s="9">
        <v>0</v>
      </c>
      <c r="Z90" s="7">
        <v>0</v>
      </c>
      <c r="AA90" s="9">
        <v>0</v>
      </c>
      <c r="AB90" s="7">
        <v>0</v>
      </c>
      <c r="AD90" t="str">
        <f t="shared" si="10"/>
        <v>A73800</v>
      </c>
      <c r="AE90" s="98">
        <f t="shared" si="6"/>
        <v>16406</v>
      </c>
      <c r="AF90" s="7">
        <f t="shared" si="7"/>
        <v>0</v>
      </c>
      <c r="AG90" s="98">
        <f t="shared" si="8"/>
        <v>16406</v>
      </c>
      <c r="AH90" s="7">
        <f t="shared" si="9"/>
        <v>0</v>
      </c>
    </row>
    <row r="91" spans="1:34" ht="21" customHeight="1" hidden="1">
      <c r="A91" s="91" t="s">
        <v>277</v>
      </c>
      <c r="B91" s="92" t="s">
        <v>202</v>
      </c>
      <c r="C91" s="93">
        <v>82</v>
      </c>
      <c r="D91" s="27"/>
      <c r="E91" s="28" t="s">
        <v>278</v>
      </c>
      <c r="F91" s="28" t="s">
        <v>279</v>
      </c>
      <c r="G91" s="28" t="s">
        <v>277</v>
      </c>
      <c r="H91" s="28" t="s">
        <v>280</v>
      </c>
      <c r="I91" s="29" t="s">
        <v>137</v>
      </c>
      <c r="J91" s="29">
        <v>94</v>
      </c>
      <c r="K91" s="28" t="s">
        <v>57</v>
      </c>
      <c r="L91" s="30">
        <v>0</v>
      </c>
      <c r="M91" s="31">
        <v>0</v>
      </c>
      <c r="N91" s="94">
        <v>0</v>
      </c>
      <c r="O91" s="95">
        <v>0</v>
      </c>
      <c r="P91" s="95"/>
      <c r="Q91" s="95"/>
      <c r="R91" s="74"/>
      <c r="S91" s="96">
        <v>4640100</v>
      </c>
      <c r="T91" s="97">
        <v>0</v>
      </c>
      <c r="U91" s="96">
        <f>3384439+1255661</f>
        <v>4640100</v>
      </c>
      <c r="V91" s="97">
        <v>0</v>
      </c>
      <c r="X91" s="9" t="s">
        <v>277</v>
      </c>
      <c r="Y91" s="9">
        <v>3297172</v>
      </c>
      <c r="Z91" s="7">
        <v>0</v>
      </c>
      <c r="AA91" s="9">
        <v>3297172</v>
      </c>
      <c r="AB91" s="7">
        <v>0</v>
      </c>
      <c r="AD91" t="str">
        <f t="shared" si="10"/>
        <v>A30100</v>
      </c>
      <c r="AE91" s="98">
        <f t="shared" si="6"/>
        <v>7937272</v>
      </c>
      <c r="AF91" s="7">
        <f t="shared" si="7"/>
        <v>0</v>
      </c>
      <c r="AG91" s="98">
        <f t="shared" si="8"/>
        <v>7937272</v>
      </c>
      <c r="AH91" s="7">
        <f t="shared" si="9"/>
        <v>0</v>
      </c>
    </row>
    <row r="92" spans="1:34" ht="31.8" customHeight="1" hidden="1">
      <c r="A92" s="91" t="s">
        <v>281</v>
      </c>
      <c r="B92" s="92" t="s">
        <v>202</v>
      </c>
      <c r="C92" s="93">
        <v>83</v>
      </c>
      <c r="D92" s="27"/>
      <c r="E92" s="28" t="s">
        <v>282</v>
      </c>
      <c r="F92" s="28" t="s">
        <v>283</v>
      </c>
      <c r="G92" s="28" t="s">
        <v>281</v>
      </c>
      <c r="H92" s="28" t="s">
        <v>283</v>
      </c>
      <c r="I92" s="29" t="s">
        <v>223</v>
      </c>
      <c r="J92" s="29" t="s">
        <v>170</v>
      </c>
      <c r="K92" s="28" t="s">
        <v>171</v>
      </c>
      <c r="L92" s="30">
        <v>0</v>
      </c>
      <c r="M92" s="31">
        <v>0</v>
      </c>
      <c r="N92" s="94">
        <v>0</v>
      </c>
      <c r="O92" s="95">
        <v>0</v>
      </c>
      <c r="P92" s="95"/>
      <c r="Q92" s="95"/>
      <c r="R92" s="74"/>
      <c r="S92" s="96">
        <v>56603145</v>
      </c>
      <c r="T92" s="97">
        <v>160.51999999999998</v>
      </c>
      <c r="U92" s="96">
        <f>28455393+28147752</f>
        <v>56603145</v>
      </c>
      <c r="V92" s="97">
        <v>0</v>
      </c>
      <c r="X92" s="9">
        <v>0</v>
      </c>
      <c r="Y92" s="9">
        <v>0</v>
      </c>
      <c r="Z92" s="7">
        <v>0</v>
      </c>
      <c r="AA92" s="9">
        <v>0</v>
      </c>
      <c r="AB92" s="7">
        <v>0</v>
      </c>
      <c r="AD92" t="str">
        <f t="shared" si="10"/>
        <v>A74100</v>
      </c>
      <c r="AE92" s="98">
        <f t="shared" si="6"/>
        <v>56603145</v>
      </c>
      <c r="AF92" s="7">
        <f t="shared" si="7"/>
        <v>160.51999999999998</v>
      </c>
      <c r="AG92" s="98">
        <f t="shared" si="8"/>
        <v>56603145</v>
      </c>
      <c r="AH92" s="7">
        <f t="shared" si="9"/>
        <v>0</v>
      </c>
    </row>
    <row r="93" spans="1:34" ht="30.6" customHeight="1" hidden="1">
      <c r="A93" s="91" t="s">
        <v>284</v>
      </c>
      <c r="B93" s="92" t="s">
        <v>202</v>
      </c>
      <c r="C93" s="93">
        <v>84</v>
      </c>
      <c r="D93" s="27"/>
      <c r="E93" s="28" t="s">
        <v>285</v>
      </c>
      <c r="F93" s="28" t="s">
        <v>286</v>
      </c>
      <c r="G93" s="28" t="s">
        <v>284</v>
      </c>
      <c r="H93" s="28" t="s">
        <v>286</v>
      </c>
      <c r="I93" s="29" t="s">
        <v>223</v>
      </c>
      <c r="J93" s="29" t="s">
        <v>170</v>
      </c>
      <c r="K93" s="28" t="s">
        <v>171</v>
      </c>
      <c r="L93" s="30">
        <v>0</v>
      </c>
      <c r="M93" s="31">
        <v>0</v>
      </c>
      <c r="N93" s="94">
        <v>0</v>
      </c>
      <c r="O93" s="95">
        <v>0</v>
      </c>
      <c r="P93" s="95"/>
      <c r="Q93" s="95"/>
      <c r="R93" s="74"/>
      <c r="S93" s="96">
        <v>47600549</v>
      </c>
      <c r="T93" s="97">
        <v>98</v>
      </c>
      <c r="U93" s="96">
        <f>23253332+23588934</f>
        <v>46842266</v>
      </c>
      <c r="V93" s="97">
        <v>10.4</v>
      </c>
      <c r="X93" s="9">
        <v>0</v>
      </c>
      <c r="Y93" s="9">
        <v>0</v>
      </c>
      <c r="Z93" s="7">
        <v>0</v>
      </c>
      <c r="AA93" s="9">
        <v>0</v>
      </c>
      <c r="AB93" s="7">
        <v>0</v>
      </c>
      <c r="AD93" t="str">
        <f t="shared" si="10"/>
        <v>A84500</v>
      </c>
      <c r="AE93" s="98">
        <f t="shared" si="6"/>
        <v>47600549</v>
      </c>
      <c r="AF93" s="7">
        <f t="shared" si="7"/>
        <v>98</v>
      </c>
      <c r="AG93" s="98">
        <f t="shared" si="8"/>
        <v>46842266</v>
      </c>
      <c r="AH93" s="7">
        <f t="shared" si="9"/>
        <v>10.4</v>
      </c>
    </row>
    <row r="94" spans="1:34" ht="30.6" customHeight="1" hidden="1">
      <c r="A94" s="91" t="s">
        <v>287</v>
      </c>
      <c r="B94" s="92" t="s">
        <v>202</v>
      </c>
      <c r="C94" s="93">
        <v>85</v>
      </c>
      <c r="D94" s="27"/>
      <c r="E94" s="28" t="s">
        <v>288</v>
      </c>
      <c r="F94" s="28" t="s">
        <v>289</v>
      </c>
      <c r="G94" s="28" t="s">
        <v>287</v>
      </c>
      <c r="H94" s="28" t="s">
        <v>290</v>
      </c>
      <c r="I94" s="29" t="s">
        <v>70</v>
      </c>
      <c r="J94" s="29" t="s">
        <v>71</v>
      </c>
      <c r="K94" s="28" t="s">
        <v>69</v>
      </c>
      <c r="L94" s="30">
        <v>0</v>
      </c>
      <c r="M94" s="31">
        <v>0</v>
      </c>
      <c r="N94" s="94">
        <v>0</v>
      </c>
      <c r="O94" s="95">
        <v>0</v>
      </c>
      <c r="P94" s="95"/>
      <c r="Q94" s="95"/>
      <c r="R94" s="76"/>
      <c r="S94" s="96">
        <v>33048418</v>
      </c>
      <c r="T94" s="97">
        <v>93</v>
      </c>
      <c r="U94" s="96">
        <v>37377654</v>
      </c>
      <c r="V94" s="97">
        <v>2</v>
      </c>
      <c r="X94" s="9">
        <v>0</v>
      </c>
      <c r="Y94" s="9">
        <v>0</v>
      </c>
      <c r="Z94" s="7">
        <v>0</v>
      </c>
      <c r="AA94" s="9">
        <v>0</v>
      </c>
      <c r="AB94" s="7">
        <v>0</v>
      </c>
      <c r="AD94" t="str">
        <f t="shared" si="10"/>
        <v>A20800</v>
      </c>
      <c r="AE94" s="98">
        <f t="shared" si="6"/>
        <v>33048418</v>
      </c>
      <c r="AF94" s="7">
        <f t="shared" si="7"/>
        <v>93</v>
      </c>
      <c r="AG94" s="98">
        <f t="shared" si="8"/>
        <v>37377654</v>
      </c>
      <c r="AH94" s="7">
        <f t="shared" si="9"/>
        <v>2</v>
      </c>
    </row>
    <row r="95" spans="1:34" ht="33.6" customHeight="1" hidden="1">
      <c r="A95" s="91" t="s">
        <v>291</v>
      </c>
      <c r="B95" s="92" t="s">
        <v>202</v>
      </c>
      <c r="C95" s="93">
        <v>86</v>
      </c>
      <c r="D95" s="27"/>
      <c r="E95" s="28" t="s">
        <v>292</v>
      </c>
      <c r="F95" s="28" t="s">
        <v>293</v>
      </c>
      <c r="G95" s="28" t="s">
        <v>291</v>
      </c>
      <c r="H95" s="28" t="s">
        <v>293</v>
      </c>
      <c r="I95" s="29" t="s">
        <v>128</v>
      </c>
      <c r="J95" s="29" t="s">
        <v>227</v>
      </c>
      <c r="K95" s="28" t="s">
        <v>228</v>
      </c>
      <c r="L95" s="30">
        <v>0</v>
      </c>
      <c r="M95" s="31">
        <v>0</v>
      </c>
      <c r="N95" s="94">
        <v>0</v>
      </c>
      <c r="O95" s="95">
        <v>0</v>
      </c>
      <c r="P95" s="95"/>
      <c r="Q95" s="95"/>
      <c r="R95" s="74"/>
      <c r="S95" s="96">
        <v>57513954</v>
      </c>
      <c r="T95" s="97">
        <v>33.49</v>
      </c>
      <c r="U95" s="96">
        <v>56671712</v>
      </c>
      <c r="V95" s="97">
        <v>1</v>
      </c>
      <c r="X95" s="9">
        <v>0</v>
      </c>
      <c r="Y95" s="9">
        <v>0</v>
      </c>
      <c r="Z95" s="7">
        <v>0</v>
      </c>
      <c r="AA95" s="9">
        <v>0</v>
      </c>
      <c r="AB95" s="7">
        <v>0</v>
      </c>
      <c r="AD95" t="str">
        <f t="shared" si="10"/>
        <v>A96000</v>
      </c>
      <c r="AE95" s="98">
        <f t="shared" si="6"/>
        <v>57513954</v>
      </c>
      <c r="AF95" s="7">
        <f t="shared" si="7"/>
        <v>33.49</v>
      </c>
      <c r="AG95" s="98">
        <f t="shared" si="8"/>
        <v>56671712</v>
      </c>
      <c r="AH95" s="7">
        <f t="shared" si="9"/>
        <v>1</v>
      </c>
    </row>
    <row r="96" spans="1:34" ht="21" customHeight="1" hidden="1">
      <c r="A96" s="91" t="s">
        <v>294</v>
      </c>
      <c r="B96" s="92" t="s">
        <v>202</v>
      </c>
      <c r="C96" s="93">
        <v>87</v>
      </c>
      <c r="D96" s="27"/>
      <c r="E96" s="28" t="s">
        <v>295</v>
      </c>
      <c r="F96" s="28" t="s">
        <v>296</v>
      </c>
      <c r="G96" s="28" t="s">
        <v>294</v>
      </c>
      <c r="H96" s="28" t="s">
        <v>297</v>
      </c>
      <c r="I96" s="29" t="s">
        <v>223</v>
      </c>
      <c r="J96" s="29" t="s">
        <v>170</v>
      </c>
      <c r="K96" s="28" t="s">
        <v>171</v>
      </c>
      <c r="L96" s="30">
        <v>0</v>
      </c>
      <c r="M96" s="31">
        <v>0</v>
      </c>
      <c r="N96" s="94">
        <v>0</v>
      </c>
      <c r="O96" s="95">
        <v>0</v>
      </c>
      <c r="P96" s="95"/>
      <c r="Q96" s="95"/>
      <c r="R96" s="74"/>
      <c r="S96" s="96">
        <v>4119468</v>
      </c>
      <c r="T96" s="97">
        <v>12.83</v>
      </c>
      <c r="U96" s="96">
        <v>3615768</v>
      </c>
      <c r="V96" s="97">
        <v>0</v>
      </c>
      <c r="X96" s="9">
        <v>0</v>
      </c>
      <c r="Y96" s="9">
        <v>0</v>
      </c>
      <c r="Z96" s="7">
        <v>0</v>
      </c>
      <c r="AA96" s="9">
        <v>0</v>
      </c>
      <c r="AB96" s="7">
        <v>0</v>
      </c>
      <c r="AD96" t="str">
        <f t="shared" si="10"/>
        <v>A38400</v>
      </c>
      <c r="AE96" s="98">
        <f t="shared" si="6"/>
        <v>4119468</v>
      </c>
      <c r="AF96" s="7">
        <f t="shared" si="7"/>
        <v>12.83</v>
      </c>
      <c r="AG96" s="98">
        <f t="shared" si="8"/>
        <v>3615768</v>
      </c>
      <c r="AH96" s="7">
        <f t="shared" si="9"/>
        <v>0</v>
      </c>
    </row>
    <row r="97" spans="1:34" ht="27.6" customHeight="1" hidden="1">
      <c r="A97" s="91" t="s">
        <v>298</v>
      </c>
      <c r="B97" s="92" t="s">
        <v>202</v>
      </c>
      <c r="C97" s="93">
        <v>88</v>
      </c>
      <c r="D97" s="27"/>
      <c r="E97" s="28" t="s">
        <v>299</v>
      </c>
      <c r="F97" s="28" t="s">
        <v>300</v>
      </c>
      <c r="G97" s="28" t="s">
        <v>298</v>
      </c>
      <c r="H97" s="28" t="s">
        <v>301</v>
      </c>
      <c r="I97" s="29" t="s">
        <v>137</v>
      </c>
      <c r="J97" s="29" t="s">
        <v>302</v>
      </c>
      <c r="K97" s="28" t="s">
        <v>303</v>
      </c>
      <c r="L97" s="30">
        <v>0</v>
      </c>
      <c r="M97" s="31">
        <v>0</v>
      </c>
      <c r="N97" s="94">
        <v>0</v>
      </c>
      <c r="O97" s="95">
        <v>0</v>
      </c>
      <c r="P97" s="95"/>
      <c r="Q97" s="95"/>
      <c r="R97" s="74"/>
      <c r="S97" s="96">
        <v>23832418</v>
      </c>
      <c r="T97" s="97">
        <v>74.44</v>
      </c>
      <c r="U97" s="96">
        <f>11602446+11561397</f>
        <v>23163843</v>
      </c>
      <c r="V97" s="97">
        <v>0</v>
      </c>
      <c r="X97" s="9">
        <v>0</v>
      </c>
      <c r="Y97" s="9">
        <v>0</v>
      </c>
      <c r="Z97" s="7">
        <v>0</v>
      </c>
      <c r="AA97" s="9">
        <v>0</v>
      </c>
      <c r="AB97" s="7">
        <v>0</v>
      </c>
      <c r="AD97" t="str">
        <f t="shared" si="10"/>
        <v>A32510</v>
      </c>
      <c r="AE97" s="98">
        <f t="shared" si="6"/>
        <v>23832418</v>
      </c>
      <c r="AF97" s="7">
        <f t="shared" si="7"/>
        <v>74.44</v>
      </c>
      <c r="AG97" s="98">
        <f t="shared" si="8"/>
        <v>23163843</v>
      </c>
      <c r="AH97" s="7">
        <f t="shared" si="9"/>
        <v>0</v>
      </c>
    </row>
    <row r="98" spans="1:34" ht="28.8" customHeight="1" hidden="1">
      <c r="A98" s="91" t="s">
        <v>304</v>
      </c>
      <c r="B98" s="92" t="s">
        <v>202</v>
      </c>
      <c r="C98" s="93">
        <v>89</v>
      </c>
      <c r="D98" s="27"/>
      <c r="E98" s="28" t="s">
        <v>305</v>
      </c>
      <c r="F98" s="28" t="s">
        <v>306</v>
      </c>
      <c r="G98" s="28" t="s">
        <v>304</v>
      </c>
      <c r="H98" s="28" t="s">
        <v>307</v>
      </c>
      <c r="I98" s="29" t="s">
        <v>137</v>
      </c>
      <c r="J98" s="29" t="s">
        <v>302</v>
      </c>
      <c r="K98" s="28" t="s">
        <v>303</v>
      </c>
      <c r="L98" s="30">
        <v>0</v>
      </c>
      <c r="M98" s="31">
        <v>0</v>
      </c>
      <c r="N98" s="94">
        <v>0</v>
      </c>
      <c r="O98" s="95">
        <v>0</v>
      </c>
      <c r="P98" s="95"/>
      <c r="Q98" s="95"/>
      <c r="R98" s="74"/>
      <c r="S98" s="96">
        <v>976292</v>
      </c>
      <c r="T98" s="97">
        <v>0</v>
      </c>
      <c r="U98" s="96">
        <f>264689+264689</f>
        <v>529378</v>
      </c>
      <c r="V98" s="97">
        <v>0</v>
      </c>
      <c r="X98" s="9">
        <v>0</v>
      </c>
      <c r="Y98" s="9">
        <v>0</v>
      </c>
      <c r="Z98" s="7">
        <v>0</v>
      </c>
      <c r="AA98" s="9">
        <v>0</v>
      </c>
      <c r="AB98" s="7">
        <v>0</v>
      </c>
      <c r="AD98" t="str">
        <f t="shared" si="10"/>
        <v>A52500</v>
      </c>
      <c r="AE98" s="98">
        <f t="shared" si="6"/>
        <v>976292</v>
      </c>
      <c r="AF98" s="7">
        <f t="shared" si="7"/>
        <v>0</v>
      </c>
      <c r="AG98" s="98">
        <f t="shared" si="8"/>
        <v>529378</v>
      </c>
      <c r="AH98" s="7">
        <f t="shared" si="9"/>
        <v>0</v>
      </c>
    </row>
    <row r="99" spans="1:34" ht="30" customHeight="1" hidden="1">
      <c r="A99" s="91" t="s">
        <v>308</v>
      </c>
      <c r="B99" s="92" t="s">
        <v>202</v>
      </c>
      <c r="C99" s="93">
        <v>90</v>
      </c>
      <c r="D99" s="27"/>
      <c r="E99" s="28" t="s">
        <v>309</v>
      </c>
      <c r="F99" s="28" t="s">
        <v>310</v>
      </c>
      <c r="G99" s="28" t="s">
        <v>308</v>
      </c>
      <c r="H99" s="28" t="s">
        <v>311</v>
      </c>
      <c r="I99" s="29" t="s">
        <v>137</v>
      </c>
      <c r="J99" s="29" t="s">
        <v>302</v>
      </c>
      <c r="K99" s="28" t="s">
        <v>303</v>
      </c>
      <c r="L99" s="30">
        <v>0</v>
      </c>
      <c r="M99" s="31">
        <v>0</v>
      </c>
      <c r="N99" s="94">
        <v>0</v>
      </c>
      <c r="O99" s="95">
        <v>0</v>
      </c>
      <c r="P99" s="95"/>
      <c r="Q99" s="95"/>
      <c r="R99" s="74"/>
      <c r="S99" s="96">
        <v>983625</v>
      </c>
      <c r="T99" s="97">
        <v>2</v>
      </c>
      <c r="U99" s="96">
        <v>920043</v>
      </c>
      <c r="V99" s="97">
        <v>2</v>
      </c>
      <c r="X99" s="9">
        <v>0</v>
      </c>
      <c r="Y99" s="9">
        <v>0</v>
      </c>
      <c r="Z99" s="7">
        <v>0</v>
      </c>
      <c r="AA99" s="9">
        <v>0</v>
      </c>
      <c r="AB99" s="7">
        <v>0</v>
      </c>
      <c r="AD99" t="str">
        <f t="shared" si="10"/>
        <v>A32520</v>
      </c>
      <c r="AE99" s="98">
        <f t="shared" si="6"/>
        <v>983625</v>
      </c>
      <c r="AF99" s="7">
        <f t="shared" si="7"/>
        <v>2</v>
      </c>
      <c r="AG99" s="98">
        <f t="shared" si="8"/>
        <v>920043</v>
      </c>
      <c r="AH99" s="7">
        <f t="shared" si="9"/>
        <v>2</v>
      </c>
    </row>
    <row r="100" spans="1:34" ht="31.2" customHeight="1" hidden="1">
      <c r="A100" s="91" t="s">
        <v>312</v>
      </c>
      <c r="B100" s="92" t="s">
        <v>202</v>
      </c>
      <c r="C100" s="93">
        <v>91</v>
      </c>
      <c r="D100" s="27"/>
      <c r="E100" s="28" t="s">
        <v>313</v>
      </c>
      <c r="F100" s="28" t="s">
        <v>314</v>
      </c>
      <c r="G100" s="28" t="s">
        <v>312</v>
      </c>
      <c r="H100" s="28" t="s">
        <v>315</v>
      </c>
      <c r="I100" s="29" t="s">
        <v>137</v>
      </c>
      <c r="J100" s="29" t="s">
        <v>302</v>
      </c>
      <c r="K100" s="28" t="s">
        <v>303</v>
      </c>
      <c r="L100" s="30">
        <v>0</v>
      </c>
      <c r="M100" s="31">
        <v>0</v>
      </c>
      <c r="N100" s="94">
        <v>0</v>
      </c>
      <c r="O100" s="95">
        <v>0</v>
      </c>
      <c r="P100" s="95"/>
      <c r="Q100" s="95"/>
      <c r="R100" s="74"/>
      <c r="S100" s="96">
        <v>4613561</v>
      </c>
      <c r="T100" s="97">
        <v>10</v>
      </c>
      <c r="U100" s="96">
        <f>1979112+1975627</f>
        <v>3954739</v>
      </c>
      <c r="V100" s="97">
        <v>0</v>
      </c>
      <c r="X100" s="9">
        <v>0</v>
      </c>
      <c r="Y100" s="9">
        <v>0</v>
      </c>
      <c r="Z100" s="7">
        <v>0</v>
      </c>
      <c r="AA100" s="9">
        <v>0</v>
      </c>
      <c r="AB100" s="7">
        <v>0</v>
      </c>
      <c r="AD100" t="str">
        <f t="shared" si="10"/>
        <v>A32530</v>
      </c>
      <c r="AE100" s="98">
        <f t="shared" si="6"/>
        <v>4613561</v>
      </c>
      <c r="AF100" s="7">
        <f t="shared" si="7"/>
        <v>10</v>
      </c>
      <c r="AG100" s="98">
        <f t="shared" si="8"/>
        <v>3954739</v>
      </c>
      <c r="AH100" s="7">
        <f t="shared" si="9"/>
        <v>0</v>
      </c>
    </row>
    <row r="101" spans="1:34" ht="29.4" customHeight="1" hidden="1">
      <c r="A101" s="91" t="s">
        <v>316</v>
      </c>
      <c r="B101" s="92" t="s">
        <v>202</v>
      </c>
      <c r="C101" s="93">
        <v>92</v>
      </c>
      <c r="D101" s="27"/>
      <c r="E101" s="28" t="s">
        <v>317</v>
      </c>
      <c r="F101" s="28" t="s">
        <v>318</v>
      </c>
      <c r="G101" s="28" t="s">
        <v>316</v>
      </c>
      <c r="H101" s="28" t="s">
        <v>319</v>
      </c>
      <c r="I101" s="29" t="s">
        <v>128</v>
      </c>
      <c r="J101" s="29" t="s">
        <v>227</v>
      </c>
      <c r="K101" s="28" t="s">
        <v>228</v>
      </c>
      <c r="L101" s="30">
        <v>0</v>
      </c>
      <c r="M101" s="31">
        <v>0</v>
      </c>
      <c r="N101" s="94">
        <v>0</v>
      </c>
      <c r="O101" s="95">
        <v>0</v>
      </c>
      <c r="P101" s="95"/>
      <c r="Q101" s="95"/>
      <c r="R101" s="74"/>
      <c r="S101" s="96">
        <v>3836202</v>
      </c>
      <c r="T101" s="97">
        <v>0</v>
      </c>
      <c r="U101" s="96">
        <v>-3642000</v>
      </c>
      <c r="V101" s="97">
        <v>0</v>
      </c>
      <c r="X101" s="9" t="s">
        <v>316</v>
      </c>
      <c r="Y101" s="9">
        <v>482500</v>
      </c>
      <c r="Z101" s="7">
        <v>0</v>
      </c>
      <c r="AA101" s="9">
        <v>382500</v>
      </c>
      <c r="AB101" s="7">
        <v>0</v>
      </c>
      <c r="AD101" t="str">
        <f t="shared" si="10"/>
        <v>A88700</v>
      </c>
      <c r="AE101" s="98">
        <f t="shared" si="6"/>
        <v>4318702</v>
      </c>
      <c r="AF101" s="7">
        <f t="shared" si="7"/>
        <v>0</v>
      </c>
      <c r="AG101" s="98">
        <f t="shared" si="8"/>
        <v>-3259500</v>
      </c>
      <c r="AH101" s="7">
        <f t="shared" si="9"/>
        <v>0</v>
      </c>
    </row>
    <row r="102" spans="1:34" ht="31.8" customHeight="1" hidden="1">
      <c r="A102" s="91" t="s">
        <v>320</v>
      </c>
      <c r="B102" s="92" t="s">
        <v>202</v>
      </c>
      <c r="C102" s="93">
        <v>93</v>
      </c>
      <c r="D102" s="27"/>
      <c r="E102" s="28" t="s">
        <v>317</v>
      </c>
      <c r="F102" s="28" t="s">
        <v>318</v>
      </c>
      <c r="G102" s="28" t="s">
        <v>320</v>
      </c>
      <c r="H102" s="28" t="s">
        <v>321</v>
      </c>
      <c r="I102" s="29" t="s">
        <v>128</v>
      </c>
      <c r="J102" s="29" t="s">
        <v>227</v>
      </c>
      <c r="K102" s="28" t="s">
        <v>228</v>
      </c>
      <c r="L102" s="30">
        <v>0</v>
      </c>
      <c r="M102" s="31">
        <v>0</v>
      </c>
      <c r="N102" s="94">
        <v>0</v>
      </c>
      <c r="O102" s="95">
        <v>0</v>
      </c>
      <c r="P102" s="95"/>
      <c r="Q102" s="95"/>
      <c r="R102" s="74"/>
      <c r="S102" s="96">
        <v>9549263</v>
      </c>
      <c r="T102" s="97">
        <v>12.5</v>
      </c>
      <c r="U102" s="96">
        <f>1986620+1862620</f>
        <v>3849240</v>
      </c>
      <c r="V102" s="97">
        <v>0</v>
      </c>
      <c r="X102" s="9" t="s">
        <v>320</v>
      </c>
      <c r="Y102" s="9">
        <v>623500</v>
      </c>
      <c r="Z102" s="7">
        <v>0</v>
      </c>
      <c r="AA102" s="9">
        <v>623500</v>
      </c>
      <c r="AB102" s="7">
        <v>0</v>
      </c>
      <c r="AD102" t="str">
        <f t="shared" si="10"/>
        <v>A88800</v>
      </c>
      <c r="AE102" s="98">
        <f t="shared" si="6"/>
        <v>10172763</v>
      </c>
      <c r="AF102" s="7">
        <f t="shared" si="7"/>
        <v>12.5</v>
      </c>
      <c r="AG102" s="98">
        <f t="shared" si="8"/>
        <v>4472740</v>
      </c>
      <c r="AH102" s="7">
        <f t="shared" si="9"/>
        <v>0</v>
      </c>
    </row>
    <row r="103" spans="1:34" ht="21" customHeight="1" hidden="1">
      <c r="A103" s="91" t="s">
        <v>322</v>
      </c>
      <c r="B103" s="92" t="s">
        <v>202</v>
      </c>
      <c r="C103" s="93">
        <v>94</v>
      </c>
      <c r="D103" s="27"/>
      <c r="E103" s="28" t="s">
        <v>323</v>
      </c>
      <c r="F103" s="28" t="s">
        <v>324</v>
      </c>
      <c r="G103" s="28" t="s">
        <v>322</v>
      </c>
      <c r="H103" s="28" t="s">
        <v>325</v>
      </c>
      <c r="I103" s="29" t="s">
        <v>40</v>
      </c>
      <c r="J103" s="29" t="s">
        <v>78</v>
      </c>
      <c r="K103" s="28" t="s">
        <v>79</v>
      </c>
      <c r="L103" s="30">
        <v>0</v>
      </c>
      <c r="M103" s="31">
        <v>0</v>
      </c>
      <c r="N103" s="94">
        <v>0</v>
      </c>
      <c r="O103" s="95">
        <v>0</v>
      </c>
      <c r="P103" s="95"/>
      <c r="Q103" s="95"/>
      <c r="R103" s="74"/>
      <c r="S103" s="96">
        <v>13085112</v>
      </c>
      <c r="T103" s="97">
        <v>44.18</v>
      </c>
      <c r="U103" s="96">
        <f>6393240+6589756</f>
        <v>12982996</v>
      </c>
      <c r="V103" s="97">
        <v>0</v>
      </c>
      <c r="X103" s="9">
        <v>0</v>
      </c>
      <c r="Y103" s="9">
        <v>0</v>
      </c>
      <c r="Z103" s="7">
        <v>0</v>
      </c>
      <c r="AA103" s="9">
        <v>0</v>
      </c>
      <c r="AB103" s="7">
        <v>0</v>
      </c>
      <c r="AD103" t="str">
        <f t="shared" si="10"/>
        <v>A53400</v>
      </c>
      <c r="AE103" s="98">
        <f t="shared" si="6"/>
        <v>13085112</v>
      </c>
      <c r="AF103" s="7">
        <f t="shared" si="7"/>
        <v>44.18</v>
      </c>
      <c r="AG103" s="98">
        <f t="shared" si="8"/>
        <v>12982996</v>
      </c>
      <c r="AH103" s="7">
        <f t="shared" si="9"/>
        <v>0</v>
      </c>
    </row>
    <row r="104" spans="1:34" ht="21" customHeight="1" hidden="1">
      <c r="A104" s="91" t="s">
        <v>326</v>
      </c>
      <c r="B104" s="92" t="s">
        <v>202</v>
      </c>
      <c r="C104" s="93">
        <v>95</v>
      </c>
      <c r="D104" s="27"/>
      <c r="E104" s="28" t="s">
        <v>327</v>
      </c>
      <c r="F104" s="28" t="s">
        <v>328</v>
      </c>
      <c r="G104" s="28" t="s">
        <v>326</v>
      </c>
      <c r="H104" s="28" t="s">
        <v>328</v>
      </c>
      <c r="I104" s="29" t="s">
        <v>40</v>
      </c>
      <c r="J104" s="29" t="s">
        <v>78</v>
      </c>
      <c r="K104" s="28" t="s">
        <v>79</v>
      </c>
      <c r="L104" s="30">
        <v>0</v>
      </c>
      <c r="M104" s="31">
        <v>0</v>
      </c>
      <c r="N104" s="94">
        <v>0</v>
      </c>
      <c r="O104" s="95">
        <v>0</v>
      </c>
      <c r="P104" s="95"/>
      <c r="Q104" s="95"/>
      <c r="R104" s="74"/>
      <c r="S104" s="96">
        <v>280000</v>
      </c>
      <c r="T104" s="97">
        <v>0</v>
      </c>
      <c r="U104" s="96">
        <v>200000</v>
      </c>
      <c r="V104" s="97">
        <v>0</v>
      </c>
      <c r="X104" s="9">
        <v>0</v>
      </c>
      <c r="Y104" s="9">
        <v>0</v>
      </c>
      <c r="Z104" s="7">
        <v>0</v>
      </c>
      <c r="AA104" s="9">
        <v>0</v>
      </c>
      <c r="AB104" s="7">
        <v>0</v>
      </c>
      <c r="AD104" t="str">
        <f t="shared" si="10"/>
        <v>A53800</v>
      </c>
      <c r="AE104" s="98">
        <f t="shared" si="6"/>
        <v>280000</v>
      </c>
      <c r="AF104" s="7">
        <f t="shared" si="7"/>
        <v>0</v>
      </c>
      <c r="AG104" s="98">
        <f t="shared" si="8"/>
        <v>200000</v>
      </c>
      <c r="AH104" s="7">
        <f t="shared" si="9"/>
        <v>0</v>
      </c>
    </row>
    <row r="105" spans="1:34" ht="21" customHeight="1" hidden="1">
      <c r="A105" s="91" t="s">
        <v>329</v>
      </c>
      <c r="B105" s="92" t="s">
        <v>202</v>
      </c>
      <c r="C105" s="93">
        <v>96</v>
      </c>
      <c r="D105" s="27"/>
      <c r="E105" s="28" t="s">
        <v>330</v>
      </c>
      <c r="F105" s="28" t="s">
        <v>331</v>
      </c>
      <c r="G105" s="28" t="s">
        <v>329</v>
      </c>
      <c r="H105" s="28" t="s">
        <v>332</v>
      </c>
      <c r="I105" s="29" t="s">
        <v>137</v>
      </c>
      <c r="J105" s="29">
        <v>38</v>
      </c>
      <c r="K105" s="28" t="s">
        <v>171</v>
      </c>
      <c r="L105" s="30">
        <v>0</v>
      </c>
      <c r="M105" s="31">
        <v>0</v>
      </c>
      <c r="N105" s="94">
        <v>0</v>
      </c>
      <c r="O105" s="95">
        <v>0</v>
      </c>
      <c r="P105" s="95"/>
      <c r="Q105" s="95"/>
      <c r="R105" s="74"/>
      <c r="S105" s="96">
        <v>966402</v>
      </c>
      <c r="T105" s="97">
        <v>0</v>
      </c>
      <c r="U105" s="96">
        <v>957786</v>
      </c>
      <c r="V105" s="97">
        <v>0</v>
      </c>
      <c r="X105" s="9" t="s">
        <v>329</v>
      </c>
      <c r="Y105" s="9">
        <v>175000</v>
      </c>
      <c r="Z105" s="7">
        <v>0</v>
      </c>
      <c r="AA105" s="9">
        <v>235305</v>
      </c>
      <c r="AB105" s="7">
        <v>0</v>
      </c>
      <c r="AD105" t="str">
        <f t="shared" si="10"/>
        <v>A84600</v>
      </c>
      <c r="AE105" s="98">
        <f t="shared" si="6"/>
        <v>1141402</v>
      </c>
      <c r="AF105" s="7">
        <f t="shared" si="7"/>
        <v>0</v>
      </c>
      <c r="AG105" s="98">
        <f t="shared" si="8"/>
        <v>1193091</v>
      </c>
      <c r="AH105" s="7">
        <f t="shared" si="9"/>
        <v>0</v>
      </c>
    </row>
    <row r="106" spans="1:34" ht="21" customHeight="1" hidden="1">
      <c r="A106" s="91" t="s">
        <v>333</v>
      </c>
      <c r="B106" s="92" t="s">
        <v>202</v>
      </c>
      <c r="C106" s="93">
        <v>97</v>
      </c>
      <c r="D106" s="27"/>
      <c r="E106" s="28" t="s">
        <v>334</v>
      </c>
      <c r="F106" s="28" t="s">
        <v>335</v>
      </c>
      <c r="G106" s="28" t="s">
        <v>333</v>
      </c>
      <c r="H106" s="28" t="s">
        <v>335</v>
      </c>
      <c r="I106" s="29" t="s">
        <v>137</v>
      </c>
      <c r="J106" s="29" t="s">
        <v>170</v>
      </c>
      <c r="K106" s="28" t="s">
        <v>171</v>
      </c>
      <c r="L106" s="30">
        <v>0</v>
      </c>
      <c r="M106" s="31">
        <v>0</v>
      </c>
      <c r="N106" s="94">
        <v>0</v>
      </c>
      <c r="O106" s="95">
        <v>0</v>
      </c>
      <c r="P106" s="95"/>
      <c r="Q106" s="95"/>
      <c r="R106" s="74"/>
      <c r="S106" s="96">
        <v>124020821</v>
      </c>
      <c r="T106" s="97">
        <v>39</v>
      </c>
      <c r="U106" s="96">
        <f>48161522+75859299</f>
        <v>124020821</v>
      </c>
      <c r="V106" s="97">
        <v>1</v>
      </c>
      <c r="X106" s="9">
        <v>0</v>
      </c>
      <c r="Y106" s="9">
        <v>0</v>
      </c>
      <c r="Z106" s="7">
        <v>0</v>
      </c>
      <c r="AA106" s="9">
        <v>0</v>
      </c>
      <c r="AB106" s="7">
        <v>0</v>
      </c>
      <c r="AD106" t="str">
        <f t="shared" si="10"/>
        <v>A56100</v>
      </c>
      <c r="AE106" s="98">
        <f t="shared" si="6"/>
        <v>124020821</v>
      </c>
      <c r="AF106" s="7">
        <f t="shared" si="7"/>
        <v>39</v>
      </c>
      <c r="AG106" s="98">
        <f t="shared" si="8"/>
        <v>124020821</v>
      </c>
      <c r="AH106" s="7">
        <f t="shared" si="9"/>
        <v>1</v>
      </c>
    </row>
    <row r="107" spans="1:34" ht="21" customHeight="1" hidden="1">
      <c r="A107" s="91" t="s">
        <v>336</v>
      </c>
      <c r="B107" s="92" t="s">
        <v>202</v>
      </c>
      <c r="C107" s="93">
        <v>98</v>
      </c>
      <c r="D107" s="27"/>
      <c r="E107" s="28" t="s">
        <v>337</v>
      </c>
      <c r="F107" s="28" t="s">
        <v>338</v>
      </c>
      <c r="G107" s="28" t="s">
        <v>336</v>
      </c>
      <c r="H107" s="28" t="s">
        <v>339</v>
      </c>
      <c r="I107" s="29" t="s">
        <v>137</v>
      </c>
      <c r="J107" s="29" t="s">
        <v>216</v>
      </c>
      <c r="K107" s="28" t="s">
        <v>217</v>
      </c>
      <c r="L107" s="30">
        <v>0</v>
      </c>
      <c r="M107" s="31">
        <v>0</v>
      </c>
      <c r="N107" s="94">
        <v>0</v>
      </c>
      <c r="O107" s="95">
        <v>0</v>
      </c>
      <c r="P107" s="95"/>
      <c r="Q107" s="95"/>
      <c r="R107" s="74"/>
      <c r="S107" s="96">
        <v>31298923</v>
      </c>
      <c r="T107" s="97">
        <v>22.159999999999997</v>
      </c>
      <c r="U107" s="96">
        <f>19066406+12232517</f>
        <v>31298923</v>
      </c>
      <c r="V107" s="97">
        <v>0.58</v>
      </c>
      <c r="X107" s="9">
        <v>0</v>
      </c>
      <c r="Y107" s="9">
        <v>0</v>
      </c>
      <c r="Z107" s="7">
        <v>0</v>
      </c>
      <c r="AA107" s="9">
        <v>0</v>
      </c>
      <c r="AB107" s="7">
        <v>0</v>
      </c>
      <c r="AD107" t="str">
        <f t="shared" si="10"/>
        <v>A46200</v>
      </c>
      <c r="AE107" s="98">
        <f t="shared" si="6"/>
        <v>31298923</v>
      </c>
      <c r="AF107" s="7">
        <f t="shared" si="7"/>
        <v>22.159999999999997</v>
      </c>
      <c r="AG107" s="98">
        <f t="shared" si="8"/>
        <v>31298923</v>
      </c>
      <c r="AH107" s="7">
        <f t="shared" si="9"/>
        <v>0.58</v>
      </c>
    </row>
    <row r="108" spans="1:34" ht="21" customHeight="1" hidden="1">
      <c r="A108" s="91" t="s">
        <v>340</v>
      </c>
      <c r="B108" s="92" t="s">
        <v>202</v>
      </c>
      <c r="C108" s="93">
        <v>99</v>
      </c>
      <c r="D108" s="27"/>
      <c r="E108" s="28" t="s">
        <v>341</v>
      </c>
      <c r="F108" s="28" t="s">
        <v>342</v>
      </c>
      <c r="G108" s="28" t="s">
        <v>340</v>
      </c>
      <c r="H108" s="28" t="s">
        <v>342</v>
      </c>
      <c r="I108" s="29" t="s">
        <v>137</v>
      </c>
      <c r="J108" s="29" t="s">
        <v>170</v>
      </c>
      <c r="K108" s="28" t="s">
        <v>171</v>
      </c>
      <c r="L108" s="30">
        <v>0</v>
      </c>
      <c r="M108" s="31">
        <v>0</v>
      </c>
      <c r="N108" s="94">
        <v>0</v>
      </c>
      <c r="O108" s="95">
        <v>0</v>
      </c>
      <c r="P108" s="95"/>
      <c r="Q108" s="95"/>
      <c r="R108" s="74"/>
      <c r="S108" s="96">
        <v>100000</v>
      </c>
      <c r="T108" s="97">
        <v>0</v>
      </c>
      <c r="U108" s="96">
        <v>100000</v>
      </c>
      <c r="V108" s="97">
        <v>0</v>
      </c>
      <c r="X108" s="9">
        <v>0</v>
      </c>
      <c r="Y108" s="9">
        <v>0</v>
      </c>
      <c r="Z108" s="7">
        <v>0</v>
      </c>
      <c r="AA108" s="9">
        <v>0</v>
      </c>
      <c r="AB108" s="7">
        <v>0</v>
      </c>
      <c r="AD108" t="str">
        <f t="shared" si="10"/>
        <v>A76000</v>
      </c>
      <c r="AE108" s="98">
        <f t="shared" si="6"/>
        <v>100000</v>
      </c>
      <c r="AF108" s="7">
        <f t="shared" si="7"/>
        <v>0</v>
      </c>
      <c r="AG108" s="98">
        <f t="shared" si="8"/>
        <v>100000</v>
      </c>
      <c r="AH108" s="7">
        <f t="shared" si="9"/>
        <v>0</v>
      </c>
    </row>
    <row r="109" spans="1:34" ht="21" customHeight="1" hidden="1">
      <c r="A109" s="91" t="s">
        <v>343</v>
      </c>
      <c r="B109" s="92" t="s">
        <v>202</v>
      </c>
      <c r="C109" s="93">
        <v>100</v>
      </c>
      <c r="D109" s="27"/>
      <c r="E109" s="28" t="s">
        <v>344</v>
      </c>
      <c r="F109" s="28" t="s">
        <v>345</v>
      </c>
      <c r="G109" s="28" t="s">
        <v>343</v>
      </c>
      <c r="H109" s="28" t="s">
        <v>345</v>
      </c>
      <c r="I109" s="29" t="s">
        <v>137</v>
      </c>
      <c r="J109" s="29" t="s">
        <v>227</v>
      </c>
      <c r="K109" s="28" t="s">
        <v>228</v>
      </c>
      <c r="L109" s="30">
        <v>0</v>
      </c>
      <c r="M109" s="31">
        <v>0</v>
      </c>
      <c r="N109" s="94">
        <v>0</v>
      </c>
      <c r="O109" s="95">
        <v>0</v>
      </c>
      <c r="P109" s="95"/>
      <c r="Q109" s="95"/>
      <c r="R109" s="74"/>
      <c r="S109" s="96">
        <v>23431574</v>
      </c>
      <c r="T109" s="97">
        <v>55.28</v>
      </c>
      <c r="U109" s="96">
        <v>23473776</v>
      </c>
      <c r="V109" s="97">
        <v>1</v>
      </c>
      <c r="X109" s="9" t="s">
        <v>343</v>
      </c>
      <c r="Y109" s="9">
        <v>-1076377.97</v>
      </c>
      <c r="Z109" s="7">
        <v>-12</v>
      </c>
      <c r="AA109" s="9">
        <v>-2095947</v>
      </c>
      <c r="AB109" s="7">
        <v>0</v>
      </c>
      <c r="AD109" t="str">
        <f t="shared" si="10"/>
        <v>A93600</v>
      </c>
      <c r="AE109" s="98">
        <f t="shared" si="6"/>
        <v>22355196.03</v>
      </c>
      <c r="AF109" s="7">
        <f t="shared" si="7"/>
        <v>43.28</v>
      </c>
      <c r="AG109" s="98">
        <f t="shared" si="8"/>
        <v>21377829</v>
      </c>
      <c r="AH109" s="7">
        <f t="shared" si="9"/>
        <v>1</v>
      </c>
    </row>
    <row r="110" spans="1:34" ht="26.4" customHeight="1" hidden="1">
      <c r="A110" s="91" t="s">
        <v>346</v>
      </c>
      <c r="B110" s="92" t="s">
        <v>202</v>
      </c>
      <c r="C110" s="93">
        <v>101</v>
      </c>
      <c r="D110" s="27"/>
      <c r="E110" s="28" t="s">
        <v>347</v>
      </c>
      <c r="F110" s="28" t="s">
        <v>348</v>
      </c>
      <c r="G110" s="28" t="s">
        <v>346</v>
      </c>
      <c r="H110" s="28" t="s">
        <v>348</v>
      </c>
      <c r="I110" s="29" t="s">
        <v>137</v>
      </c>
      <c r="J110" s="29" t="s">
        <v>227</v>
      </c>
      <c r="K110" s="28" t="s">
        <v>228</v>
      </c>
      <c r="L110" s="30">
        <v>0</v>
      </c>
      <c r="M110" s="31">
        <v>0</v>
      </c>
      <c r="N110" s="94">
        <v>0</v>
      </c>
      <c r="O110" s="95">
        <v>0</v>
      </c>
      <c r="P110" s="95"/>
      <c r="Q110" s="95"/>
      <c r="R110" s="74"/>
      <c r="S110" s="96">
        <v>38230343</v>
      </c>
      <c r="T110" s="97">
        <v>37.5</v>
      </c>
      <c r="U110" s="96">
        <v>37920878</v>
      </c>
      <c r="V110" s="97">
        <v>1.5</v>
      </c>
      <c r="X110" s="9">
        <v>0</v>
      </c>
      <c r="Y110" s="9">
        <v>0</v>
      </c>
      <c r="Z110" s="7">
        <v>0</v>
      </c>
      <c r="AA110" s="9">
        <v>0</v>
      </c>
      <c r="AB110" s="7">
        <v>0</v>
      </c>
      <c r="AD110" t="str">
        <f t="shared" si="10"/>
        <v>A35000</v>
      </c>
      <c r="AE110" s="98">
        <f t="shared" si="6"/>
        <v>38230343</v>
      </c>
      <c r="AF110" s="7">
        <f t="shared" si="7"/>
        <v>37.5</v>
      </c>
      <c r="AG110" s="98">
        <f t="shared" si="8"/>
        <v>37920878</v>
      </c>
      <c r="AH110" s="7">
        <f t="shared" si="9"/>
        <v>1.5</v>
      </c>
    </row>
    <row r="111" spans="1:34" ht="21" customHeight="1" hidden="1">
      <c r="A111" s="91" t="s">
        <v>349</v>
      </c>
      <c r="B111" s="92" t="s">
        <v>202</v>
      </c>
      <c r="C111" s="93">
        <v>102</v>
      </c>
      <c r="D111" s="27"/>
      <c r="E111" s="28" t="s">
        <v>350</v>
      </c>
      <c r="F111" s="28" t="s">
        <v>351</v>
      </c>
      <c r="G111" s="28" t="s">
        <v>349</v>
      </c>
      <c r="H111" s="28" t="s">
        <v>351</v>
      </c>
      <c r="I111" s="29" t="s">
        <v>137</v>
      </c>
      <c r="J111" s="29" t="s">
        <v>227</v>
      </c>
      <c r="K111" s="28" t="s">
        <v>352</v>
      </c>
      <c r="L111" s="30">
        <v>0</v>
      </c>
      <c r="M111" s="31">
        <v>0</v>
      </c>
      <c r="N111" s="94">
        <v>0</v>
      </c>
      <c r="O111" s="95">
        <v>0</v>
      </c>
      <c r="P111" s="95"/>
      <c r="Q111" s="95"/>
      <c r="R111" s="74"/>
      <c r="S111" s="96">
        <v>69497049</v>
      </c>
      <c r="T111" s="97">
        <v>0</v>
      </c>
      <c r="U111" s="96">
        <v>66697377</v>
      </c>
      <c r="V111" s="97">
        <v>0</v>
      </c>
      <c r="X111" s="9">
        <v>0</v>
      </c>
      <c r="Y111" s="9">
        <v>0</v>
      </c>
      <c r="Z111" s="7">
        <v>0</v>
      </c>
      <c r="AA111" s="9">
        <v>0</v>
      </c>
      <c r="AB111" s="7">
        <v>0</v>
      </c>
      <c r="AD111" t="str">
        <f t="shared" si="10"/>
        <v>A35100</v>
      </c>
      <c r="AE111" s="98">
        <f t="shared" si="6"/>
        <v>69497049</v>
      </c>
      <c r="AF111" s="7">
        <f t="shared" si="7"/>
        <v>0</v>
      </c>
      <c r="AG111" s="98">
        <f t="shared" si="8"/>
        <v>66697377</v>
      </c>
      <c r="AH111" s="7">
        <f t="shared" si="9"/>
        <v>0</v>
      </c>
    </row>
    <row r="112" spans="1:34" ht="21" customHeight="1" hidden="1">
      <c r="A112" s="91" t="s">
        <v>353</v>
      </c>
      <c r="B112" s="92" t="s">
        <v>202</v>
      </c>
      <c r="C112" s="93">
        <v>103</v>
      </c>
      <c r="D112" s="27"/>
      <c r="E112" s="28" t="s">
        <v>354</v>
      </c>
      <c r="F112" s="28" t="s">
        <v>355</v>
      </c>
      <c r="G112" s="28" t="s">
        <v>353</v>
      </c>
      <c r="H112" s="28" t="s">
        <v>356</v>
      </c>
      <c r="I112" s="29" t="s">
        <v>223</v>
      </c>
      <c r="J112" s="29" t="s">
        <v>170</v>
      </c>
      <c r="K112" s="28" t="s">
        <v>171</v>
      </c>
      <c r="L112" s="30">
        <v>0</v>
      </c>
      <c r="M112" s="31">
        <v>0</v>
      </c>
      <c r="N112" s="94">
        <v>0</v>
      </c>
      <c r="O112" s="95">
        <v>0</v>
      </c>
      <c r="P112" s="95"/>
      <c r="Q112" s="95"/>
      <c r="R112" s="74"/>
      <c r="S112" s="96">
        <v>12662285</v>
      </c>
      <c r="T112" s="97">
        <v>27.35</v>
      </c>
      <c r="U112" s="96">
        <v>12870801</v>
      </c>
      <c r="V112" s="97">
        <v>1</v>
      </c>
      <c r="X112" s="9" t="s">
        <v>353</v>
      </c>
      <c r="Y112" s="9">
        <v>75000</v>
      </c>
      <c r="Z112" s="7">
        <v>0</v>
      </c>
      <c r="AA112" s="9">
        <v>75000</v>
      </c>
      <c r="AB112" s="7">
        <v>0</v>
      </c>
      <c r="AD112" t="str">
        <f t="shared" si="10"/>
        <v>A38100</v>
      </c>
      <c r="AE112" s="98">
        <f t="shared" si="6"/>
        <v>12737285</v>
      </c>
      <c r="AF112" s="7">
        <f t="shared" si="7"/>
        <v>27.35</v>
      </c>
      <c r="AG112" s="98">
        <f t="shared" si="8"/>
        <v>12945801</v>
      </c>
      <c r="AH112" s="7">
        <f t="shared" si="9"/>
        <v>1</v>
      </c>
    </row>
    <row r="113" spans="1:34" ht="21" customHeight="1" hidden="1">
      <c r="A113" s="91" t="s">
        <v>357</v>
      </c>
      <c r="B113" s="92" t="s">
        <v>202</v>
      </c>
      <c r="C113" s="93">
        <v>104</v>
      </c>
      <c r="D113" s="27"/>
      <c r="E113" s="28" t="s">
        <v>354</v>
      </c>
      <c r="F113" s="28" t="s">
        <v>355</v>
      </c>
      <c r="G113" s="28" t="s">
        <v>357</v>
      </c>
      <c r="H113" s="28" t="s">
        <v>358</v>
      </c>
      <c r="I113" s="29" t="s">
        <v>223</v>
      </c>
      <c r="J113" s="29" t="s">
        <v>170</v>
      </c>
      <c r="K113" s="28" t="s">
        <v>171</v>
      </c>
      <c r="L113" s="30">
        <v>0</v>
      </c>
      <c r="M113" s="31">
        <v>0</v>
      </c>
      <c r="N113" s="94">
        <v>0</v>
      </c>
      <c r="O113" s="95">
        <v>0</v>
      </c>
      <c r="P113" s="95"/>
      <c r="Q113" s="95"/>
      <c r="R113" s="74"/>
      <c r="S113" s="96">
        <v>208428572</v>
      </c>
      <c r="T113" s="97">
        <v>380.25</v>
      </c>
      <c r="U113" s="96">
        <f>103671073+104966367</f>
        <v>208637440</v>
      </c>
      <c r="V113" s="97">
        <v>3</v>
      </c>
      <c r="X113" s="9">
        <v>0</v>
      </c>
      <c r="Y113" s="9">
        <v>0</v>
      </c>
      <c r="Z113" s="7">
        <v>0</v>
      </c>
      <c r="AA113" s="9">
        <v>0</v>
      </c>
      <c r="AB113" s="7">
        <v>0</v>
      </c>
      <c r="AD113" t="str">
        <f t="shared" si="10"/>
        <v>A72000</v>
      </c>
      <c r="AE113" s="98">
        <f t="shared" si="6"/>
        <v>208428572</v>
      </c>
      <c r="AF113" s="7">
        <f t="shared" si="7"/>
        <v>380.25</v>
      </c>
      <c r="AG113" s="98">
        <f t="shared" si="8"/>
        <v>208637440</v>
      </c>
      <c r="AH113" s="7">
        <f t="shared" si="9"/>
        <v>3</v>
      </c>
    </row>
    <row r="114" spans="1:34" ht="21" customHeight="1" hidden="1">
      <c r="A114" s="91" t="s">
        <v>359</v>
      </c>
      <c r="B114" s="92" t="s">
        <v>202</v>
      </c>
      <c r="C114" s="93">
        <v>105</v>
      </c>
      <c r="D114" s="27"/>
      <c r="E114" s="28" t="s">
        <v>360</v>
      </c>
      <c r="F114" s="28" t="s">
        <v>361</v>
      </c>
      <c r="G114" s="28" t="s">
        <v>359</v>
      </c>
      <c r="H114" s="28" t="s">
        <v>361</v>
      </c>
      <c r="I114" s="29" t="s">
        <v>137</v>
      </c>
      <c r="J114" s="29" t="s">
        <v>216</v>
      </c>
      <c r="K114" s="28" t="s">
        <v>217</v>
      </c>
      <c r="L114" s="30">
        <v>0</v>
      </c>
      <c r="M114" s="31">
        <v>0</v>
      </c>
      <c r="N114" s="94">
        <v>0</v>
      </c>
      <c r="O114" s="95">
        <v>0</v>
      </c>
      <c r="P114" s="95"/>
      <c r="Q114" s="95"/>
      <c r="R114" s="74"/>
      <c r="S114" s="96">
        <v>30437415</v>
      </c>
      <c r="T114" s="97">
        <v>46</v>
      </c>
      <c r="U114" s="96">
        <v>34400488</v>
      </c>
      <c r="V114" s="97">
        <v>0</v>
      </c>
      <c r="X114" s="9">
        <v>0</v>
      </c>
      <c r="Y114" s="9">
        <v>0</v>
      </c>
      <c r="Z114" s="7">
        <v>0</v>
      </c>
      <c r="AA114" s="9">
        <v>0</v>
      </c>
      <c r="AB114" s="7">
        <v>0</v>
      </c>
      <c r="AD114" t="str">
        <f t="shared" si="10"/>
        <v>A71000</v>
      </c>
      <c r="AE114" s="98">
        <f t="shared" si="6"/>
        <v>30437415</v>
      </c>
      <c r="AF114" s="7">
        <f t="shared" si="7"/>
        <v>46</v>
      </c>
      <c r="AG114" s="98">
        <f t="shared" si="8"/>
        <v>34400488</v>
      </c>
      <c r="AH114" s="7">
        <f t="shared" si="9"/>
        <v>0</v>
      </c>
    </row>
    <row r="115" spans="1:34" ht="21" customHeight="1" hidden="1">
      <c r="A115" s="91" t="s">
        <v>362</v>
      </c>
      <c r="B115" s="92" t="s">
        <v>202</v>
      </c>
      <c r="C115" s="93">
        <v>106</v>
      </c>
      <c r="D115" s="27"/>
      <c r="E115" s="28" t="s">
        <v>360</v>
      </c>
      <c r="F115" s="28" t="s">
        <v>361</v>
      </c>
      <c r="G115" s="28" t="s">
        <v>362</v>
      </c>
      <c r="H115" s="28" t="s">
        <v>363</v>
      </c>
      <c r="I115" s="29" t="s">
        <v>137</v>
      </c>
      <c r="J115" s="29">
        <v>70</v>
      </c>
      <c r="K115" s="28" t="s">
        <v>217</v>
      </c>
      <c r="L115" s="30">
        <v>0</v>
      </c>
      <c r="M115" s="31">
        <v>0</v>
      </c>
      <c r="N115" s="94">
        <v>0</v>
      </c>
      <c r="O115" s="95">
        <v>0</v>
      </c>
      <c r="P115" s="95"/>
      <c r="Q115" s="95"/>
      <c r="R115" s="74"/>
      <c r="S115" s="96">
        <v>5500000</v>
      </c>
      <c r="T115" s="97">
        <v>0</v>
      </c>
      <c r="U115" s="96">
        <v>0</v>
      </c>
      <c r="V115" s="97">
        <v>0</v>
      </c>
      <c r="X115" s="9">
        <v>0</v>
      </c>
      <c r="Y115" s="9">
        <v>0</v>
      </c>
      <c r="Z115" s="7">
        <v>0</v>
      </c>
      <c r="AA115" s="9">
        <v>0</v>
      </c>
      <c r="AB115" s="7">
        <v>0</v>
      </c>
      <c r="AD115" t="str">
        <f t="shared" si="10"/>
        <v>A71600</v>
      </c>
      <c r="AE115" s="98">
        <f t="shared" si="6"/>
        <v>5500000</v>
      </c>
      <c r="AF115" s="7">
        <f t="shared" si="7"/>
        <v>0</v>
      </c>
      <c r="AG115" s="98">
        <f t="shared" si="8"/>
        <v>0</v>
      </c>
      <c r="AH115" s="7">
        <f t="shared" si="9"/>
        <v>0</v>
      </c>
    </row>
    <row r="116" spans="1:34" ht="21" customHeight="1" hidden="1">
      <c r="A116" s="91" t="s">
        <v>364</v>
      </c>
      <c r="B116" s="92" t="s">
        <v>202</v>
      </c>
      <c r="C116" s="93">
        <v>107</v>
      </c>
      <c r="D116" s="27"/>
      <c r="E116" s="28" t="s">
        <v>365</v>
      </c>
      <c r="F116" s="28" t="s">
        <v>366</v>
      </c>
      <c r="G116" s="28" t="s">
        <v>364</v>
      </c>
      <c r="H116" s="28" t="s">
        <v>367</v>
      </c>
      <c r="I116" s="29" t="s">
        <v>70</v>
      </c>
      <c r="J116" s="29" t="s">
        <v>88</v>
      </c>
      <c r="K116" s="28" t="s">
        <v>89</v>
      </c>
      <c r="L116" s="30">
        <v>0</v>
      </c>
      <c r="M116" s="31">
        <v>0</v>
      </c>
      <c r="N116" s="94">
        <v>0</v>
      </c>
      <c r="O116" s="95">
        <v>0</v>
      </c>
      <c r="P116" s="95"/>
      <c r="Q116" s="95"/>
      <c r="R116" s="74"/>
      <c r="S116" s="96">
        <v>6763409</v>
      </c>
      <c r="T116" s="97">
        <v>15</v>
      </c>
      <c r="U116" s="96">
        <f>3871122+3871122</f>
        <v>7742244</v>
      </c>
      <c r="V116" s="97">
        <v>0</v>
      </c>
      <c r="X116" s="9">
        <v>0</v>
      </c>
      <c r="Y116" s="9">
        <v>0</v>
      </c>
      <c r="Z116" s="7">
        <v>0</v>
      </c>
      <c r="AA116" s="9">
        <v>0</v>
      </c>
      <c r="AB116" s="7">
        <v>0</v>
      </c>
      <c r="AD116" t="str">
        <f t="shared" si="10"/>
        <v>A21300</v>
      </c>
      <c r="AE116" s="98">
        <f t="shared" si="6"/>
        <v>6763409</v>
      </c>
      <c r="AF116" s="7">
        <f t="shared" si="7"/>
        <v>15</v>
      </c>
      <c r="AG116" s="98">
        <f t="shared" si="8"/>
        <v>7742244</v>
      </c>
      <c r="AH116" s="7">
        <f t="shared" si="9"/>
        <v>0</v>
      </c>
    </row>
    <row r="117" spans="1:34" ht="21" customHeight="1" hidden="1">
      <c r="A117" s="91" t="s">
        <v>368</v>
      </c>
      <c r="B117" s="92" t="s">
        <v>202</v>
      </c>
      <c r="C117" s="93">
        <v>108</v>
      </c>
      <c r="D117" s="27"/>
      <c r="E117" s="28" t="s">
        <v>369</v>
      </c>
      <c r="F117" s="28" t="s">
        <v>370</v>
      </c>
      <c r="G117" s="28" t="s">
        <v>368</v>
      </c>
      <c r="H117" s="28" t="s">
        <v>371</v>
      </c>
      <c r="I117" s="29" t="s">
        <v>40</v>
      </c>
      <c r="J117" s="29" t="s">
        <v>88</v>
      </c>
      <c r="K117" s="28" t="s">
        <v>89</v>
      </c>
      <c r="L117" s="30">
        <v>0</v>
      </c>
      <c r="M117" s="31">
        <v>0</v>
      </c>
      <c r="N117" s="94">
        <v>0</v>
      </c>
      <c r="O117" s="95">
        <v>0</v>
      </c>
      <c r="P117" s="95"/>
      <c r="Q117" s="95"/>
      <c r="R117" s="74"/>
      <c r="S117" s="96">
        <v>5956826</v>
      </c>
      <c r="T117" s="97">
        <v>8</v>
      </c>
      <c r="U117" s="96">
        <v>5319264</v>
      </c>
      <c r="V117" s="97">
        <v>0</v>
      </c>
      <c r="X117" s="9">
        <v>0</v>
      </c>
      <c r="Y117" s="9">
        <v>0</v>
      </c>
      <c r="Z117" s="7">
        <v>0</v>
      </c>
      <c r="AA117" s="9">
        <v>0</v>
      </c>
      <c r="AB117" s="7">
        <v>0</v>
      </c>
      <c r="AD117" t="str">
        <f t="shared" si="10"/>
        <v>A49000</v>
      </c>
      <c r="AE117" s="98">
        <f t="shared" si="6"/>
        <v>5956826</v>
      </c>
      <c r="AF117" s="7">
        <f t="shared" si="7"/>
        <v>8</v>
      </c>
      <c r="AG117" s="98">
        <f t="shared" si="8"/>
        <v>5319264</v>
      </c>
      <c r="AH117" s="7">
        <f t="shared" si="9"/>
        <v>0</v>
      </c>
    </row>
    <row r="118" spans="1:34" ht="21" customHeight="1" hidden="1">
      <c r="A118" s="91" t="s">
        <v>372</v>
      </c>
      <c r="B118" s="92" t="s">
        <v>202</v>
      </c>
      <c r="C118" s="93">
        <v>109</v>
      </c>
      <c r="D118" s="27"/>
      <c r="E118" s="28" t="s">
        <v>373</v>
      </c>
      <c r="F118" s="28" t="s">
        <v>374</v>
      </c>
      <c r="G118" s="28" t="s">
        <v>372</v>
      </c>
      <c r="H118" s="28" t="s">
        <v>375</v>
      </c>
      <c r="I118" s="29" t="s">
        <v>223</v>
      </c>
      <c r="J118" s="29" t="s">
        <v>170</v>
      </c>
      <c r="K118" s="28" t="s">
        <v>171</v>
      </c>
      <c r="L118" s="30">
        <v>0</v>
      </c>
      <c r="M118" s="31">
        <v>0</v>
      </c>
      <c r="N118" s="94">
        <v>0</v>
      </c>
      <c r="O118" s="95">
        <v>0</v>
      </c>
      <c r="P118" s="95"/>
      <c r="Q118" s="95"/>
      <c r="R118" s="74"/>
      <c r="S118" s="96">
        <v>247360727</v>
      </c>
      <c r="T118" s="97">
        <v>589.7</v>
      </c>
      <c r="U118" s="96">
        <v>847038713</v>
      </c>
      <c r="V118" s="97">
        <v>19.47</v>
      </c>
      <c r="X118" s="9">
        <v>0</v>
      </c>
      <c r="Y118" s="9">
        <v>0</v>
      </c>
      <c r="Z118" s="7">
        <v>0</v>
      </c>
      <c r="AA118" s="9">
        <v>0</v>
      </c>
      <c r="AB118" s="7">
        <v>0</v>
      </c>
      <c r="AD118" t="str">
        <f t="shared" si="10"/>
        <v>A46100</v>
      </c>
      <c r="AE118" s="98">
        <f t="shared" si="6"/>
        <v>247360727</v>
      </c>
      <c r="AF118" s="7">
        <f t="shared" si="7"/>
        <v>589.7</v>
      </c>
      <c r="AG118" s="98">
        <f t="shared" si="8"/>
        <v>847038713</v>
      </c>
      <c r="AH118" s="7">
        <f t="shared" si="9"/>
        <v>19.47</v>
      </c>
    </row>
    <row r="119" spans="1:34" ht="21" customHeight="1" hidden="1">
      <c r="A119" s="91" t="s">
        <v>376</v>
      </c>
      <c r="B119" s="92" t="s">
        <v>202</v>
      </c>
      <c r="C119" s="93">
        <v>110</v>
      </c>
      <c r="D119" s="27"/>
      <c r="E119" s="28" t="s">
        <v>377</v>
      </c>
      <c r="F119" s="28" t="s">
        <v>378</v>
      </c>
      <c r="G119" s="28" t="s">
        <v>376</v>
      </c>
      <c r="H119" s="28" t="s">
        <v>379</v>
      </c>
      <c r="I119" s="29" t="s">
        <v>137</v>
      </c>
      <c r="J119" s="29" t="s">
        <v>216</v>
      </c>
      <c r="K119" s="28" t="s">
        <v>217</v>
      </c>
      <c r="L119" s="30">
        <v>0</v>
      </c>
      <c r="M119" s="31">
        <v>0</v>
      </c>
      <c r="N119" s="94">
        <v>0</v>
      </c>
      <c r="O119" s="95">
        <v>0</v>
      </c>
      <c r="P119" s="95"/>
      <c r="Q119" s="95"/>
      <c r="R119" s="74"/>
      <c r="S119" s="96">
        <v>11547893</v>
      </c>
      <c r="T119" s="97">
        <v>31</v>
      </c>
      <c r="U119" s="96">
        <v>4047186</v>
      </c>
      <c r="V119" s="97">
        <v>2</v>
      </c>
      <c r="X119" s="9">
        <v>0</v>
      </c>
      <c r="Y119" s="9">
        <v>0</v>
      </c>
      <c r="Z119" s="7">
        <v>0</v>
      </c>
      <c r="AA119" s="9">
        <v>0</v>
      </c>
      <c r="AB119" s="7">
        <v>0</v>
      </c>
      <c r="AD119" t="str">
        <f t="shared" si="10"/>
        <v>A46400</v>
      </c>
      <c r="AE119" s="98">
        <f t="shared" si="6"/>
        <v>11547893</v>
      </c>
      <c r="AF119" s="7">
        <f t="shared" si="7"/>
        <v>31</v>
      </c>
      <c r="AG119" s="98">
        <f t="shared" si="8"/>
        <v>4047186</v>
      </c>
      <c r="AH119" s="7">
        <f t="shared" si="9"/>
        <v>2</v>
      </c>
    </row>
    <row r="120" spans="1:34" ht="21" customHeight="1" hidden="1">
      <c r="A120" s="91" t="s">
        <v>380</v>
      </c>
      <c r="B120" s="92" t="s">
        <v>202</v>
      </c>
      <c r="C120" s="93">
        <v>111</v>
      </c>
      <c r="D120" s="27"/>
      <c r="E120" s="28" t="s">
        <v>377</v>
      </c>
      <c r="F120" s="28" t="s">
        <v>378</v>
      </c>
      <c r="G120" s="28" t="s">
        <v>380</v>
      </c>
      <c r="H120" s="28" t="s">
        <v>381</v>
      </c>
      <c r="I120" s="29" t="s">
        <v>137</v>
      </c>
      <c r="J120" s="29" t="s">
        <v>216</v>
      </c>
      <c r="K120" s="28" t="s">
        <v>217</v>
      </c>
      <c r="L120" s="30">
        <v>0</v>
      </c>
      <c r="M120" s="31">
        <v>0</v>
      </c>
      <c r="N120" s="94">
        <v>0</v>
      </c>
      <c r="O120" s="95">
        <v>0</v>
      </c>
      <c r="P120" s="95"/>
      <c r="Q120" s="95"/>
      <c r="R120" s="74"/>
      <c r="S120" s="96">
        <v>1352406964</v>
      </c>
      <c r="T120" s="97">
        <v>3993.53</v>
      </c>
      <c r="U120" s="96">
        <v>1364863841</v>
      </c>
      <c r="V120" s="97">
        <v>27</v>
      </c>
      <c r="X120" s="9">
        <v>0</v>
      </c>
      <c r="Y120" s="9">
        <v>0</v>
      </c>
      <c r="Z120" s="7">
        <v>0</v>
      </c>
      <c r="AA120" s="9">
        <v>0</v>
      </c>
      <c r="AB120" s="7">
        <v>0</v>
      </c>
      <c r="AD120" t="str">
        <f t="shared" si="10"/>
        <v>A46410</v>
      </c>
      <c r="AE120" s="98">
        <f t="shared" si="6"/>
        <v>1352406964</v>
      </c>
      <c r="AF120" s="7">
        <f t="shared" si="7"/>
        <v>3993.53</v>
      </c>
      <c r="AG120" s="98">
        <f t="shared" si="8"/>
        <v>1364863841</v>
      </c>
      <c r="AH120" s="7">
        <f t="shared" si="9"/>
        <v>27</v>
      </c>
    </row>
    <row r="121" spans="1:34" ht="21" customHeight="1" hidden="1">
      <c r="A121" s="91" t="s">
        <v>382</v>
      </c>
      <c r="B121" s="92" t="s">
        <v>202</v>
      </c>
      <c r="C121" s="93">
        <v>112</v>
      </c>
      <c r="D121" s="27"/>
      <c r="E121" s="28" t="s">
        <v>383</v>
      </c>
      <c r="F121" s="28" t="s">
        <v>384</v>
      </c>
      <c r="G121" s="28" t="s">
        <v>382</v>
      </c>
      <c r="H121" s="28" t="s">
        <v>385</v>
      </c>
      <c r="I121" s="29" t="s">
        <v>137</v>
      </c>
      <c r="J121" s="29" t="s">
        <v>216</v>
      </c>
      <c r="K121" s="28" t="s">
        <v>217</v>
      </c>
      <c r="L121" s="30">
        <v>0</v>
      </c>
      <c r="M121" s="31">
        <v>0</v>
      </c>
      <c r="N121" s="94">
        <v>0</v>
      </c>
      <c r="O121" s="95">
        <v>0</v>
      </c>
      <c r="P121" s="95"/>
      <c r="Q121" s="95"/>
      <c r="R121" s="74"/>
      <c r="S121" s="96">
        <v>262629618</v>
      </c>
      <c r="T121" s="97">
        <v>0</v>
      </c>
      <c r="U121" s="96">
        <v>91230731</v>
      </c>
      <c r="V121" s="97">
        <v>0</v>
      </c>
      <c r="X121" s="9">
        <v>0</v>
      </c>
      <c r="Y121" s="9">
        <v>0</v>
      </c>
      <c r="Z121" s="7">
        <v>0</v>
      </c>
      <c r="AA121" s="9">
        <v>0</v>
      </c>
      <c r="AB121" s="7">
        <v>0</v>
      </c>
      <c r="AD121" t="str">
        <f t="shared" si="10"/>
        <v>A75600</v>
      </c>
      <c r="AE121" s="98">
        <f t="shared" si="6"/>
        <v>262629618</v>
      </c>
      <c r="AF121" s="7">
        <f t="shared" si="7"/>
        <v>0</v>
      </c>
      <c r="AG121" s="98">
        <f t="shared" si="8"/>
        <v>91230731</v>
      </c>
      <c r="AH121" s="7">
        <f t="shared" si="9"/>
        <v>0</v>
      </c>
    </row>
    <row r="122" spans="1:34" ht="21" customHeight="1" hidden="1">
      <c r="A122" s="91" t="s">
        <v>386</v>
      </c>
      <c r="B122" s="92" t="s">
        <v>202</v>
      </c>
      <c r="C122" s="93">
        <v>113</v>
      </c>
      <c r="D122" s="27"/>
      <c r="E122" s="28" t="s">
        <v>387</v>
      </c>
      <c r="F122" s="28" t="s">
        <v>388</v>
      </c>
      <c r="G122" s="28" t="s">
        <v>386</v>
      </c>
      <c r="H122" s="28" t="s">
        <v>389</v>
      </c>
      <c r="I122" s="29" t="s">
        <v>40</v>
      </c>
      <c r="J122" s="29" t="s">
        <v>78</v>
      </c>
      <c r="K122" s="28" t="s">
        <v>79</v>
      </c>
      <c r="L122" s="30">
        <v>0</v>
      </c>
      <c r="M122" s="31">
        <v>0</v>
      </c>
      <c r="N122" s="94">
        <v>0</v>
      </c>
      <c r="O122" s="95">
        <v>0</v>
      </c>
      <c r="P122" s="95"/>
      <c r="Q122" s="95"/>
      <c r="R122" s="74"/>
      <c r="S122" s="96">
        <v>77525449</v>
      </c>
      <c r="T122" s="97">
        <v>29</v>
      </c>
      <c r="U122" s="96">
        <v>73951528</v>
      </c>
      <c r="V122" s="97">
        <v>0</v>
      </c>
      <c r="X122" s="9">
        <v>0</v>
      </c>
      <c r="Y122" s="9">
        <v>0</v>
      </c>
      <c r="Z122" s="7">
        <v>0</v>
      </c>
      <c r="AA122" s="9">
        <v>0</v>
      </c>
      <c r="AB122" s="7">
        <v>0</v>
      </c>
      <c r="AD122" t="str">
        <f t="shared" si="10"/>
        <v>A66600</v>
      </c>
      <c r="AE122" s="98">
        <f t="shared" si="6"/>
        <v>77525449</v>
      </c>
      <c r="AF122" s="7">
        <f t="shared" si="7"/>
        <v>29</v>
      </c>
      <c r="AG122" s="98">
        <f t="shared" si="8"/>
        <v>73951528</v>
      </c>
      <c r="AH122" s="7">
        <f t="shared" si="9"/>
        <v>0</v>
      </c>
    </row>
    <row r="123" spans="1:34" ht="21" customHeight="1" hidden="1">
      <c r="A123" s="91" t="s">
        <v>390</v>
      </c>
      <c r="B123" s="92" t="s">
        <v>202</v>
      </c>
      <c r="C123" s="93">
        <v>114</v>
      </c>
      <c r="D123" s="27"/>
      <c r="E123" s="28" t="s">
        <v>391</v>
      </c>
      <c r="F123" s="28" t="s">
        <v>392</v>
      </c>
      <c r="G123" s="28" t="s">
        <v>390</v>
      </c>
      <c r="H123" s="28" t="s">
        <v>392</v>
      </c>
      <c r="I123" s="29" t="s">
        <v>40</v>
      </c>
      <c r="J123" s="29" t="s">
        <v>216</v>
      </c>
      <c r="K123" s="28" t="s">
        <v>217</v>
      </c>
      <c r="L123" s="30">
        <v>0</v>
      </c>
      <c r="M123" s="31">
        <v>0</v>
      </c>
      <c r="N123" s="94">
        <v>0</v>
      </c>
      <c r="O123" s="95">
        <v>0</v>
      </c>
      <c r="P123" s="95"/>
      <c r="Q123" s="95"/>
      <c r="R123" s="76"/>
      <c r="S123" s="96">
        <v>5160099</v>
      </c>
      <c r="T123" s="97">
        <v>0</v>
      </c>
      <c r="U123" s="96">
        <v>6357328</v>
      </c>
      <c r="V123" s="97">
        <v>0</v>
      </c>
      <c r="X123" s="9">
        <v>0</v>
      </c>
      <c r="Y123" s="9">
        <v>0</v>
      </c>
      <c r="Z123" s="7">
        <v>0</v>
      </c>
      <c r="AA123" s="9">
        <v>0</v>
      </c>
      <c r="AB123" s="7">
        <v>0</v>
      </c>
      <c r="AD123" t="str">
        <f t="shared" si="10"/>
        <v>A13700</v>
      </c>
      <c r="AE123" s="98">
        <f t="shared" si="6"/>
        <v>5160099</v>
      </c>
      <c r="AF123" s="7">
        <f t="shared" si="7"/>
        <v>0</v>
      </c>
      <c r="AG123" s="98">
        <f t="shared" si="8"/>
        <v>6357328</v>
      </c>
      <c r="AH123" s="7">
        <f t="shared" si="9"/>
        <v>0</v>
      </c>
    </row>
    <row r="124" spans="1:34" ht="21" customHeight="1" hidden="1">
      <c r="A124" s="91" t="s">
        <v>393</v>
      </c>
      <c r="B124" s="92" t="s">
        <v>202</v>
      </c>
      <c r="C124" s="93">
        <v>115</v>
      </c>
      <c r="D124" s="27"/>
      <c r="E124" s="28" t="s">
        <v>394</v>
      </c>
      <c r="F124" s="28" t="s">
        <v>395</v>
      </c>
      <c r="G124" s="28" t="s">
        <v>393</v>
      </c>
      <c r="H124" s="28" t="s">
        <v>395</v>
      </c>
      <c r="I124" s="29" t="s">
        <v>40</v>
      </c>
      <c r="J124" s="29" t="s">
        <v>88</v>
      </c>
      <c r="K124" s="28" t="s">
        <v>89</v>
      </c>
      <c r="L124" s="30">
        <v>0</v>
      </c>
      <c r="M124" s="31">
        <v>0</v>
      </c>
      <c r="N124" s="94">
        <v>0</v>
      </c>
      <c r="O124" s="95">
        <v>0</v>
      </c>
      <c r="P124" s="95"/>
      <c r="Q124" s="95"/>
      <c r="R124" s="76"/>
      <c r="S124" s="96">
        <v>12079424</v>
      </c>
      <c r="T124" s="97">
        <v>36</v>
      </c>
      <c r="U124" s="96">
        <v>12476807</v>
      </c>
      <c r="V124" s="97">
        <v>0</v>
      </c>
      <c r="X124" s="9">
        <v>0</v>
      </c>
      <c r="Y124" s="9">
        <v>0</v>
      </c>
      <c r="Z124" s="7">
        <v>0</v>
      </c>
      <c r="AA124" s="9">
        <v>0</v>
      </c>
      <c r="AB124" s="7">
        <v>0</v>
      </c>
      <c r="AD124" t="str">
        <f t="shared" si="10"/>
        <v>A10200</v>
      </c>
      <c r="AE124" s="98">
        <f t="shared" si="6"/>
        <v>12079424</v>
      </c>
      <c r="AF124" s="7">
        <f t="shared" si="7"/>
        <v>36</v>
      </c>
      <c r="AG124" s="98">
        <f t="shared" si="8"/>
        <v>12476807</v>
      </c>
      <c r="AH124" s="7">
        <f t="shared" si="9"/>
        <v>0</v>
      </c>
    </row>
    <row r="125" spans="1:34" ht="21" customHeight="1" hidden="1">
      <c r="A125" s="91" t="s">
        <v>396</v>
      </c>
      <c r="B125" s="92" t="s">
        <v>202</v>
      </c>
      <c r="C125" s="93">
        <v>116</v>
      </c>
      <c r="D125" s="27"/>
      <c r="E125" s="28" t="s">
        <v>397</v>
      </c>
      <c r="F125" s="28" t="s">
        <v>398</v>
      </c>
      <c r="G125" s="28" t="s">
        <v>396</v>
      </c>
      <c r="H125" s="28" t="s">
        <v>399</v>
      </c>
      <c r="I125" s="29" t="s">
        <v>40</v>
      </c>
      <c r="J125" s="29">
        <v>14</v>
      </c>
      <c r="K125" s="28" t="s">
        <v>89</v>
      </c>
      <c r="L125" s="30">
        <v>0</v>
      </c>
      <c r="M125" s="31">
        <v>0</v>
      </c>
      <c r="N125" s="94">
        <v>0</v>
      </c>
      <c r="O125" s="95">
        <v>0</v>
      </c>
      <c r="P125" s="95"/>
      <c r="Q125" s="95"/>
      <c r="R125" s="76"/>
      <c r="S125" s="96">
        <v>11512113</v>
      </c>
      <c r="T125" s="97">
        <v>28</v>
      </c>
      <c r="U125" s="96">
        <v>11440316</v>
      </c>
      <c r="V125" s="97">
        <v>0</v>
      </c>
      <c r="X125" s="9">
        <v>0</v>
      </c>
      <c r="Y125" s="9">
        <v>0</v>
      </c>
      <c r="Z125" s="7">
        <v>0</v>
      </c>
      <c r="AA125" s="9">
        <v>0</v>
      </c>
      <c r="AB125" s="7">
        <v>0</v>
      </c>
      <c r="AD125" t="str">
        <f t="shared" si="10"/>
        <v>A01100</v>
      </c>
      <c r="AE125" s="98">
        <f t="shared" si="6"/>
        <v>11512113</v>
      </c>
      <c r="AF125" s="7">
        <f t="shared" si="7"/>
        <v>28</v>
      </c>
      <c r="AG125" s="98">
        <f t="shared" si="8"/>
        <v>11440316</v>
      </c>
      <c r="AH125" s="7">
        <f t="shared" si="9"/>
        <v>0</v>
      </c>
    </row>
    <row r="126" spans="1:34" ht="21" customHeight="1" hidden="1">
      <c r="A126" s="91" t="s">
        <v>400</v>
      </c>
      <c r="B126" s="92" t="s">
        <v>202</v>
      </c>
      <c r="C126" s="93">
        <v>117</v>
      </c>
      <c r="D126" s="27"/>
      <c r="E126" s="28" t="s">
        <v>401</v>
      </c>
      <c r="F126" s="28" t="s">
        <v>402</v>
      </c>
      <c r="G126" s="28" t="s">
        <v>400</v>
      </c>
      <c r="H126" s="28" t="s">
        <v>402</v>
      </c>
      <c r="I126" s="29" t="s">
        <v>40</v>
      </c>
      <c r="J126" s="29" t="s">
        <v>78</v>
      </c>
      <c r="K126" s="28" t="s">
        <v>79</v>
      </c>
      <c r="L126" s="30">
        <v>0</v>
      </c>
      <c r="M126" s="31">
        <v>0</v>
      </c>
      <c r="N126" s="94">
        <v>0</v>
      </c>
      <c r="O126" s="95">
        <v>0</v>
      </c>
      <c r="P126" s="95"/>
      <c r="Q126" s="95"/>
      <c r="R126" s="74"/>
      <c r="S126" s="96">
        <v>476998507</v>
      </c>
      <c r="T126" s="97">
        <v>12</v>
      </c>
      <c r="U126" s="96">
        <v>454735506</v>
      </c>
      <c r="V126" s="97">
        <v>0</v>
      </c>
      <c r="X126" s="9">
        <v>0</v>
      </c>
      <c r="Y126" s="9">
        <v>0</v>
      </c>
      <c r="Z126" s="7">
        <v>0</v>
      </c>
      <c r="AA126" s="9">
        <v>0</v>
      </c>
      <c r="AB126" s="7">
        <v>0</v>
      </c>
      <c r="AD126" t="str">
        <f t="shared" si="10"/>
        <v>A42900</v>
      </c>
      <c r="AE126" s="98">
        <f t="shared" si="6"/>
        <v>476998507</v>
      </c>
      <c r="AF126" s="7">
        <f t="shared" si="7"/>
        <v>12</v>
      </c>
      <c r="AG126" s="98">
        <f t="shared" si="8"/>
        <v>454735506</v>
      </c>
      <c r="AH126" s="7">
        <f t="shared" si="9"/>
        <v>0</v>
      </c>
    </row>
    <row r="127" spans="1:34" ht="21" customHeight="1" hidden="1">
      <c r="A127" s="91" t="s">
        <v>403</v>
      </c>
      <c r="B127" s="92" t="s">
        <v>202</v>
      </c>
      <c r="C127" s="93">
        <v>118</v>
      </c>
      <c r="D127" s="27"/>
      <c r="E127" s="28" t="s">
        <v>404</v>
      </c>
      <c r="F127" s="28" t="s">
        <v>405</v>
      </c>
      <c r="G127" s="28" t="s">
        <v>403</v>
      </c>
      <c r="H127" s="28" t="s">
        <v>406</v>
      </c>
      <c r="I127" s="29" t="s">
        <v>40</v>
      </c>
      <c r="J127" s="29" t="s">
        <v>78</v>
      </c>
      <c r="K127" s="28" t="s">
        <v>79</v>
      </c>
      <c r="L127" s="30">
        <v>0</v>
      </c>
      <c r="M127" s="31">
        <v>0</v>
      </c>
      <c r="N127" s="94">
        <v>0</v>
      </c>
      <c r="O127" s="95">
        <v>0</v>
      </c>
      <c r="P127" s="95"/>
      <c r="Q127" s="95"/>
      <c r="R127" s="74"/>
      <c r="S127" s="96">
        <v>97313208</v>
      </c>
      <c r="T127" s="97">
        <v>315.17</v>
      </c>
      <c r="U127" s="96">
        <v>97964875</v>
      </c>
      <c r="V127" s="97">
        <v>1</v>
      </c>
      <c r="X127" s="9">
        <v>0</v>
      </c>
      <c r="Y127" s="9">
        <v>0</v>
      </c>
      <c r="Z127" s="7">
        <v>0</v>
      </c>
      <c r="AA127" s="9">
        <v>0</v>
      </c>
      <c r="AB127" s="7">
        <v>0</v>
      </c>
      <c r="AD127" t="str">
        <f t="shared" si="10"/>
        <v>A60100</v>
      </c>
      <c r="AE127" s="98">
        <f t="shared" si="6"/>
        <v>97313208</v>
      </c>
      <c r="AF127" s="7">
        <f t="shared" si="7"/>
        <v>315.17</v>
      </c>
      <c r="AG127" s="98">
        <f t="shared" si="8"/>
        <v>97964875</v>
      </c>
      <c r="AH127" s="7">
        <f t="shared" si="9"/>
        <v>1</v>
      </c>
    </row>
    <row r="128" spans="1:34" ht="21" customHeight="1" hidden="1">
      <c r="A128" s="91" t="s">
        <v>407</v>
      </c>
      <c r="B128" s="92" t="s">
        <v>202</v>
      </c>
      <c r="C128" s="93">
        <v>119</v>
      </c>
      <c r="D128" s="27"/>
      <c r="E128" s="28" t="s">
        <v>408</v>
      </c>
      <c r="F128" s="28" t="s">
        <v>409</v>
      </c>
      <c r="G128" s="28" t="s">
        <v>407</v>
      </c>
      <c r="H128" s="28" t="s">
        <v>410</v>
      </c>
      <c r="I128" s="29" t="s">
        <v>40</v>
      </c>
      <c r="J128" s="29" t="s">
        <v>78</v>
      </c>
      <c r="K128" s="28" t="s">
        <v>79</v>
      </c>
      <c r="L128" s="30">
        <v>0</v>
      </c>
      <c r="M128" s="31">
        <v>0</v>
      </c>
      <c r="N128" s="94">
        <v>0</v>
      </c>
      <c r="O128" s="95">
        <v>0</v>
      </c>
      <c r="P128" s="95"/>
      <c r="Q128" s="95"/>
      <c r="R128" s="76"/>
      <c r="S128" s="96">
        <v>62919790</v>
      </c>
      <c r="T128" s="97">
        <v>20</v>
      </c>
      <c r="U128" s="96">
        <v>67385311</v>
      </c>
      <c r="V128" s="97">
        <v>0</v>
      </c>
      <c r="X128" s="9" t="s">
        <v>407</v>
      </c>
      <c r="Y128" s="9">
        <v>120834</v>
      </c>
      <c r="Z128" s="7">
        <v>1</v>
      </c>
      <c r="AA128" s="9">
        <v>0</v>
      </c>
      <c r="AB128" s="7">
        <v>0</v>
      </c>
      <c r="AD128" t="str">
        <f t="shared" si="10"/>
        <v>A15400</v>
      </c>
      <c r="AE128" s="98">
        <f t="shared" si="6"/>
        <v>63040624</v>
      </c>
      <c r="AF128" s="7">
        <f t="shared" si="7"/>
        <v>21</v>
      </c>
      <c r="AG128" s="98">
        <f t="shared" si="8"/>
        <v>67385311</v>
      </c>
      <c r="AH128" s="7">
        <f t="shared" si="9"/>
        <v>0</v>
      </c>
    </row>
    <row r="129" spans="1:34" ht="21" customHeight="1" hidden="1">
      <c r="A129" s="91" t="s">
        <v>411</v>
      </c>
      <c r="B129" s="92" t="s">
        <v>202</v>
      </c>
      <c r="C129" s="93">
        <v>120</v>
      </c>
      <c r="D129" s="27"/>
      <c r="E129" s="28" t="s">
        <v>412</v>
      </c>
      <c r="F129" s="28" t="s">
        <v>413</v>
      </c>
      <c r="G129" s="28" t="s">
        <v>411</v>
      </c>
      <c r="H129" s="28" t="s">
        <v>413</v>
      </c>
      <c r="I129" s="29" t="s">
        <v>40</v>
      </c>
      <c r="J129" s="29" t="s">
        <v>88</v>
      </c>
      <c r="K129" s="28" t="s">
        <v>89</v>
      </c>
      <c r="L129" s="30">
        <v>0</v>
      </c>
      <c r="M129" s="31">
        <v>0</v>
      </c>
      <c r="N129" s="94">
        <v>0</v>
      </c>
      <c r="O129" s="95">
        <v>0</v>
      </c>
      <c r="P129" s="95"/>
      <c r="Q129" s="95"/>
      <c r="R129" s="74"/>
      <c r="S129" s="96">
        <v>129699891</v>
      </c>
      <c r="T129" s="97">
        <v>321.68</v>
      </c>
      <c r="U129" s="96">
        <v>125334892</v>
      </c>
      <c r="V129" s="97">
        <v>7</v>
      </c>
      <c r="X129" s="9">
        <v>0</v>
      </c>
      <c r="Y129" s="9">
        <v>0</v>
      </c>
      <c r="Z129" s="7">
        <v>0</v>
      </c>
      <c r="AA129" s="9">
        <v>0</v>
      </c>
      <c r="AB129" s="7">
        <v>0</v>
      </c>
      <c r="AD129" t="str">
        <f t="shared" si="10"/>
        <v>A43200</v>
      </c>
      <c r="AE129" s="98">
        <f t="shared" si="6"/>
        <v>129699891</v>
      </c>
      <c r="AF129" s="7">
        <f t="shared" si="7"/>
        <v>321.68</v>
      </c>
      <c r="AG129" s="98">
        <f t="shared" si="8"/>
        <v>125334892</v>
      </c>
      <c r="AH129" s="7">
        <f t="shared" si="9"/>
        <v>7</v>
      </c>
    </row>
    <row r="130" spans="1:34" ht="21" customHeight="1" hidden="1">
      <c r="A130" s="91" t="s">
        <v>414</v>
      </c>
      <c r="B130" s="92" t="s">
        <v>202</v>
      </c>
      <c r="C130" s="93">
        <v>121</v>
      </c>
      <c r="D130" s="27"/>
      <c r="E130" s="28" t="s">
        <v>415</v>
      </c>
      <c r="F130" s="28" t="s">
        <v>416</v>
      </c>
      <c r="G130" s="28" t="s">
        <v>414</v>
      </c>
      <c r="H130" s="28" t="s">
        <v>416</v>
      </c>
      <c r="I130" s="29" t="s">
        <v>40</v>
      </c>
      <c r="J130" s="29" t="s">
        <v>216</v>
      </c>
      <c r="K130" s="28" t="s">
        <v>217</v>
      </c>
      <c r="L130" s="30">
        <v>0</v>
      </c>
      <c r="M130" s="31">
        <v>0</v>
      </c>
      <c r="N130" s="94">
        <v>0</v>
      </c>
      <c r="O130" s="95">
        <v>0</v>
      </c>
      <c r="P130" s="95"/>
      <c r="Q130" s="95"/>
      <c r="R130" s="74"/>
      <c r="S130" s="96">
        <v>25897661</v>
      </c>
      <c r="T130" s="97">
        <v>56</v>
      </c>
      <c r="U130" s="96">
        <v>26389353</v>
      </c>
      <c r="V130" s="97">
        <v>0</v>
      </c>
      <c r="X130" s="9">
        <v>0</v>
      </c>
      <c r="Y130" s="9">
        <v>0</v>
      </c>
      <c r="Z130" s="7">
        <v>0</v>
      </c>
      <c r="AA130" s="9">
        <v>0</v>
      </c>
      <c r="AB130" s="7">
        <v>0</v>
      </c>
      <c r="AD130" t="str">
        <f t="shared" si="10"/>
        <v>A75000</v>
      </c>
      <c r="AE130" s="98">
        <f t="shared" si="6"/>
        <v>25897661</v>
      </c>
      <c r="AF130" s="7">
        <f t="shared" si="7"/>
        <v>56</v>
      </c>
      <c r="AG130" s="98">
        <f t="shared" si="8"/>
        <v>26389353</v>
      </c>
      <c r="AH130" s="7">
        <f t="shared" si="9"/>
        <v>0</v>
      </c>
    </row>
    <row r="131" spans="1:34" ht="30" customHeight="1" hidden="1">
      <c r="A131" s="91" t="s">
        <v>417</v>
      </c>
      <c r="B131" s="92" t="s">
        <v>202</v>
      </c>
      <c r="C131" s="93">
        <v>122</v>
      </c>
      <c r="D131" s="27"/>
      <c r="E131" s="28" t="s">
        <v>418</v>
      </c>
      <c r="F131" s="28" t="s">
        <v>419</v>
      </c>
      <c r="G131" s="28" t="s">
        <v>417</v>
      </c>
      <c r="H131" s="28" t="s">
        <v>420</v>
      </c>
      <c r="I131" s="29" t="s">
        <v>40</v>
      </c>
      <c r="J131" s="29" t="s">
        <v>216</v>
      </c>
      <c r="K131" s="28" t="s">
        <v>217</v>
      </c>
      <c r="L131" s="30">
        <v>0</v>
      </c>
      <c r="M131" s="31">
        <v>0</v>
      </c>
      <c r="N131" s="94">
        <v>0</v>
      </c>
      <c r="O131" s="95">
        <v>0</v>
      </c>
      <c r="P131" s="95"/>
      <c r="Q131" s="95"/>
      <c r="R131" s="74"/>
      <c r="S131" s="96">
        <v>28046443</v>
      </c>
      <c r="T131" s="97">
        <v>19</v>
      </c>
      <c r="U131" s="96">
        <v>27521357</v>
      </c>
      <c r="V131" s="97">
        <v>0</v>
      </c>
      <c r="X131" s="9">
        <v>0</v>
      </c>
      <c r="Y131" s="9">
        <v>0</v>
      </c>
      <c r="Z131" s="7">
        <v>0</v>
      </c>
      <c r="AA131" s="9">
        <v>0</v>
      </c>
      <c r="AB131" s="7">
        <v>0</v>
      </c>
      <c r="AD131" t="str">
        <f t="shared" si="10"/>
        <v>A78000</v>
      </c>
      <c r="AE131" s="98">
        <f t="shared" si="6"/>
        <v>28046443</v>
      </c>
      <c r="AF131" s="7">
        <f t="shared" si="7"/>
        <v>19</v>
      </c>
      <c r="AG131" s="98">
        <f t="shared" si="8"/>
        <v>27521357</v>
      </c>
      <c r="AH131" s="7">
        <f t="shared" si="9"/>
        <v>0</v>
      </c>
    </row>
    <row r="132" spans="1:34" ht="21" customHeight="1" hidden="1">
      <c r="A132" s="91" t="s">
        <v>421</v>
      </c>
      <c r="B132" s="92" t="s">
        <v>202</v>
      </c>
      <c r="C132" s="93">
        <v>123</v>
      </c>
      <c r="D132" s="27"/>
      <c r="E132" s="28" t="s">
        <v>373</v>
      </c>
      <c r="F132" s="28" t="s">
        <v>374</v>
      </c>
      <c r="G132" s="28" t="s">
        <v>421</v>
      </c>
      <c r="H132" s="28" t="s">
        <v>422</v>
      </c>
      <c r="I132" s="29" t="s">
        <v>423</v>
      </c>
      <c r="J132" s="29" t="s">
        <v>424</v>
      </c>
      <c r="K132" s="28" t="s">
        <v>425</v>
      </c>
      <c r="L132" s="30">
        <v>0</v>
      </c>
      <c r="M132" s="31">
        <v>0</v>
      </c>
      <c r="N132" s="94">
        <v>0</v>
      </c>
      <c r="O132" s="95">
        <v>0</v>
      </c>
      <c r="P132" s="95"/>
      <c r="Q132" s="95"/>
      <c r="R132" s="74"/>
      <c r="S132" s="96">
        <v>482650498</v>
      </c>
      <c r="T132" s="97">
        <v>0</v>
      </c>
      <c r="U132" s="96">
        <v>0</v>
      </c>
      <c r="V132" s="97">
        <v>0</v>
      </c>
      <c r="X132" s="9">
        <v>0</v>
      </c>
      <c r="Y132" s="9">
        <v>0</v>
      </c>
      <c r="Z132" s="7">
        <v>0</v>
      </c>
      <c r="AA132" s="9">
        <v>0</v>
      </c>
      <c r="AB132" s="7">
        <v>0</v>
      </c>
      <c r="AD132" t="str">
        <f t="shared" si="10"/>
        <v>A46300</v>
      </c>
      <c r="AE132" s="98">
        <f t="shared" si="6"/>
        <v>482650498</v>
      </c>
      <c r="AF132" s="7">
        <f t="shared" si="7"/>
        <v>0</v>
      </c>
      <c r="AG132" s="98">
        <f t="shared" si="8"/>
        <v>0</v>
      </c>
      <c r="AH132" s="7">
        <f t="shared" si="9"/>
        <v>0</v>
      </c>
    </row>
    <row r="133" spans="1:34" ht="21" customHeight="1" hidden="1">
      <c r="A133" s="91" t="s">
        <v>426</v>
      </c>
      <c r="B133" s="92" t="s">
        <v>202</v>
      </c>
      <c r="C133" s="93">
        <v>124</v>
      </c>
      <c r="D133" s="27"/>
      <c r="E133" s="41" t="s">
        <v>427</v>
      </c>
      <c r="F133" s="28" t="s">
        <v>378</v>
      </c>
      <c r="G133" s="28" t="s">
        <v>426</v>
      </c>
      <c r="H133" s="28" t="s">
        <v>428</v>
      </c>
      <c r="I133" s="29" t="s">
        <v>423</v>
      </c>
      <c r="J133" s="29">
        <v>98</v>
      </c>
      <c r="K133" s="28" t="s">
        <v>425</v>
      </c>
      <c r="L133" s="30">
        <v>0</v>
      </c>
      <c r="M133" s="31">
        <v>0</v>
      </c>
      <c r="N133" s="94">
        <v>0</v>
      </c>
      <c r="O133" s="95">
        <v>0</v>
      </c>
      <c r="P133" s="95"/>
      <c r="Q133" s="95"/>
      <c r="R133" s="74"/>
      <c r="S133" s="96">
        <v>31423734</v>
      </c>
      <c r="T133" s="97">
        <v>0</v>
      </c>
      <c r="U133" s="96">
        <f>16992024+17016610</f>
        <v>34008634</v>
      </c>
      <c r="V133" s="97">
        <v>0</v>
      </c>
      <c r="X133" s="9">
        <v>0</v>
      </c>
      <c r="Y133" s="9">
        <v>0</v>
      </c>
      <c r="Z133" s="7">
        <v>0</v>
      </c>
      <c r="AA133" s="9">
        <v>0</v>
      </c>
      <c r="AB133" s="7">
        <v>0</v>
      </c>
      <c r="AD133" t="str">
        <f t="shared" si="10"/>
        <v>A84300</v>
      </c>
      <c r="AE133" s="98">
        <f t="shared" si="6"/>
        <v>31423734</v>
      </c>
      <c r="AF133" s="7">
        <f t="shared" si="7"/>
        <v>0</v>
      </c>
      <c r="AG133" s="98">
        <f t="shared" si="8"/>
        <v>34008634</v>
      </c>
      <c r="AH133" s="7">
        <f t="shared" si="9"/>
        <v>0</v>
      </c>
    </row>
    <row r="134" spans="1:34" ht="21" customHeight="1" hidden="1">
      <c r="A134" s="91" t="s">
        <v>429</v>
      </c>
      <c r="B134" s="92" t="s">
        <v>202</v>
      </c>
      <c r="C134" s="93">
        <v>125</v>
      </c>
      <c r="D134" s="27"/>
      <c r="E134" s="28" t="s">
        <v>430</v>
      </c>
      <c r="F134" s="28" t="s">
        <v>431</v>
      </c>
      <c r="G134" s="28" t="s">
        <v>429</v>
      </c>
      <c r="H134" s="28" t="s">
        <v>431</v>
      </c>
      <c r="I134" s="29" t="s">
        <v>423</v>
      </c>
      <c r="J134" s="29" t="s">
        <v>424</v>
      </c>
      <c r="K134" s="28" t="s">
        <v>425</v>
      </c>
      <c r="L134" s="30">
        <v>0</v>
      </c>
      <c r="M134" s="31">
        <v>0</v>
      </c>
      <c r="N134" s="94">
        <v>0</v>
      </c>
      <c r="O134" s="95">
        <v>0</v>
      </c>
      <c r="P134" s="95"/>
      <c r="Q134" s="95"/>
      <c r="R134" s="74"/>
      <c r="S134" s="96">
        <v>322239695</v>
      </c>
      <c r="T134" s="97">
        <v>0</v>
      </c>
      <c r="U134" s="96">
        <v>315794146</v>
      </c>
      <c r="V134" s="97">
        <v>0</v>
      </c>
      <c r="X134" s="9">
        <v>0</v>
      </c>
      <c r="Y134" s="9">
        <v>0</v>
      </c>
      <c r="Z134" s="7">
        <v>0</v>
      </c>
      <c r="AA134" s="9">
        <v>0</v>
      </c>
      <c r="AB134" s="7">
        <v>0</v>
      </c>
      <c r="AD134" t="str">
        <f t="shared" si="10"/>
        <v>A46500</v>
      </c>
      <c r="AE134" s="98">
        <f aca="true" t="shared" si="11" ref="AE134:AE142">L134+S134+Y134</f>
        <v>322239695</v>
      </c>
      <c r="AF134" s="7">
        <f aca="true" t="shared" si="12" ref="AF134:AF142">T134+Z134</f>
        <v>0</v>
      </c>
      <c r="AG134" s="98">
        <f aca="true" t="shared" si="13" ref="AG134:AG142">N134+U134+AA134</f>
        <v>315794146</v>
      </c>
      <c r="AH134" s="7">
        <f aca="true" t="shared" si="14" ref="AH134:AH142">V134+AB134</f>
        <v>0</v>
      </c>
    </row>
    <row r="135" spans="1:34" ht="21" customHeight="1" hidden="1">
      <c r="A135" s="91" t="s">
        <v>432</v>
      </c>
      <c r="B135" s="92" t="s">
        <v>202</v>
      </c>
      <c r="C135" s="93">
        <v>126</v>
      </c>
      <c r="D135" s="27"/>
      <c r="E135" s="28" t="s">
        <v>433</v>
      </c>
      <c r="F135" s="28" t="s">
        <v>434</v>
      </c>
      <c r="G135" s="28" t="s">
        <v>432</v>
      </c>
      <c r="H135" s="28" t="s">
        <v>434</v>
      </c>
      <c r="I135" s="29" t="s">
        <v>423</v>
      </c>
      <c r="J135" s="29" t="s">
        <v>424</v>
      </c>
      <c r="K135" s="28" t="s">
        <v>425</v>
      </c>
      <c r="L135" s="30">
        <v>0</v>
      </c>
      <c r="M135" s="31">
        <v>0</v>
      </c>
      <c r="N135" s="94">
        <v>0</v>
      </c>
      <c r="O135" s="95">
        <v>0</v>
      </c>
      <c r="P135" s="95"/>
      <c r="Q135" s="95"/>
      <c r="R135" s="74"/>
      <c r="S135" s="96">
        <v>40264382</v>
      </c>
      <c r="T135" s="97">
        <v>0</v>
      </c>
      <c r="U135" s="96">
        <v>40366544</v>
      </c>
      <c r="V135" s="97">
        <v>0</v>
      </c>
      <c r="X135" s="9">
        <v>0</v>
      </c>
      <c r="Y135" s="9">
        <v>0</v>
      </c>
      <c r="Z135" s="7">
        <v>0</v>
      </c>
      <c r="AA135" s="9">
        <v>0</v>
      </c>
      <c r="AB135" s="7">
        <v>0</v>
      </c>
      <c r="AD135" t="str">
        <f t="shared" si="10"/>
        <v>A46600</v>
      </c>
      <c r="AE135" s="98">
        <f t="shared" si="11"/>
        <v>40264382</v>
      </c>
      <c r="AF135" s="7">
        <f t="shared" si="12"/>
        <v>0</v>
      </c>
      <c r="AG135" s="98">
        <f t="shared" si="13"/>
        <v>40366544</v>
      </c>
      <c r="AH135" s="7">
        <f t="shared" si="14"/>
        <v>0</v>
      </c>
    </row>
    <row r="136" spans="1:34" ht="30" customHeight="1" hidden="1">
      <c r="A136" s="91" t="s">
        <v>435</v>
      </c>
      <c r="B136" s="92" t="s">
        <v>202</v>
      </c>
      <c r="C136" s="93">
        <v>127</v>
      </c>
      <c r="D136" s="27"/>
      <c r="E136" s="28" t="s">
        <v>203</v>
      </c>
      <c r="F136" s="28" t="s">
        <v>204</v>
      </c>
      <c r="G136" s="28" t="s">
        <v>435</v>
      </c>
      <c r="H136" s="28" t="s">
        <v>436</v>
      </c>
      <c r="I136" s="29" t="s">
        <v>140</v>
      </c>
      <c r="J136" s="29" t="s">
        <v>206</v>
      </c>
      <c r="K136" s="28" t="s">
        <v>204</v>
      </c>
      <c r="L136" s="30">
        <v>0</v>
      </c>
      <c r="M136" s="31">
        <v>0</v>
      </c>
      <c r="N136" s="94">
        <v>0</v>
      </c>
      <c r="O136" s="95">
        <v>0</v>
      </c>
      <c r="P136" s="95"/>
      <c r="Q136" s="95"/>
      <c r="R136" s="74"/>
      <c r="S136" s="96">
        <v>451851120</v>
      </c>
      <c r="T136" s="97">
        <v>0</v>
      </c>
      <c r="U136" s="96">
        <v>451851120</v>
      </c>
      <c r="V136" s="97">
        <v>0</v>
      </c>
      <c r="X136" s="9" t="s">
        <v>435</v>
      </c>
      <c r="Y136" s="9">
        <v>30853338</v>
      </c>
      <c r="Z136" s="7">
        <v>0</v>
      </c>
      <c r="AA136" s="9">
        <v>0</v>
      </c>
      <c r="AB136" s="7">
        <v>0</v>
      </c>
      <c r="AD136" t="str">
        <f t="shared" si="10"/>
        <v>A30030</v>
      </c>
      <c r="AE136" s="98">
        <f t="shared" si="11"/>
        <v>482704458</v>
      </c>
      <c r="AF136" s="7">
        <f t="shared" si="12"/>
        <v>0</v>
      </c>
      <c r="AG136" s="98">
        <f t="shared" si="13"/>
        <v>451851120</v>
      </c>
      <c r="AH136" s="7">
        <f t="shared" si="14"/>
        <v>0</v>
      </c>
    </row>
    <row r="137" spans="1:34" ht="27" customHeight="1" hidden="1">
      <c r="A137" s="91" t="s">
        <v>437</v>
      </c>
      <c r="B137" s="92" t="s">
        <v>202</v>
      </c>
      <c r="C137" s="93">
        <v>128</v>
      </c>
      <c r="D137" s="27"/>
      <c r="E137" s="28" t="s">
        <v>203</v>
      </c>
      <c r="F137" s="28" t="s">
        <v>204</v>
      </c>
      <c r="G137" s="28" t="s">
        <v>437</v>
      </c>
      <c r="H137" s="28" t="s">
        <v>438</v>
      </c>
      <c r="I137" s="29" t="s">
        <v>140</v>
      </c>
      <c r="J137" s="29" t="s">
        <v>206</v>
      </c>
      <c r="K137" s="28" t="s">
        <v>204</v>
      </c>
      <c r="L137" s="30">
        <v>0</v>
      </c>
      <c r="M137" s="31">
        <v>0</v>
      </c>
      <c r="N137" s="94">
        <v>0</v>
      </c>
      <c r="O137" s="95">
        <v>0</v>
      </c>
      <c r="P137" s="95"/>
      <c r="Q137" s="95"/>
      <c r="R137" s="74"/>
      <c r="S137" s="96">
        <v>24942043</v>
      </c>
      <c r="T137" s="97">
        <v>0</v>
      </c>
      <c r="U137" s="96">
        <v>24942043</v>
      </c>
      <c r="V137" s="97">
        <v>0</v>
      </c>
      <c r="X137" s="9">
        <v>0</v>
      </c>
      <c r="Y137" s="9">
        <v>0</v>
      </c>
      <c r="Z137" s="7">
        <v>0</v>
      </c>
      <c r="AA137" s="9">
        <v>0</v>
      </c>
      <c r="AB137" s="7">
        <v>0</v>
      </c>
      <c r="AD137" t="str">
        <f t="shared" si="10"/>
        <v>A30040</v>
      </c>
      <c r="AE137" s="98">
        <f t="shared" si="11"/>
        <v>24942043</v>
      </c>
      <c r="AF137" s="7">
        <f t="shared" si="12"/>
        <v>0</v>
      </c>
      <c r="AG137" s="98">
        <f t="shared" si="13"/>
        <v>24942043</v>
      </c>
      <c r="AH137" s="7">
        <f t="shared" si="14"/>
        <v>0</v>
      </c>
    </row>
    <row r="138" spans="1:34" ht="21" customHeight="1" hidden="1">
      <c r="A138" s="91" t="s">
        <v>439</v>
      </c>
      <c r="B138" s="92" t="s">
        <v>202</v>
      </c>
      <c r="C138" s="93">
        <v>129</v>
      </c>
      <c r="D138" s="27"/>
      <c r="E138" s="28" t="s">
        <v>203</v>
      </c>
      <c r="F138" s="28" t="s">
        <v>204</v>
      </c>
      <c r="G138" s="28" t="s">
        <v>439</v>
      </c>
      <c r="H138" s="28" t="s">
        <v>440</v>
      </c>
      <c r="I138" s="29" t="s">
        <v>140</v>
      </c>
      <c r="J138" s="29" t="s">
        <v>206</v>
      </c>
      <c r="K138" s="28" t="s">
        <v>204</v>
      </c>
      <c r="L138" s="30">
        <v>0</v>
      </c>
      <c r="M138" s="31">
        <v>0</v>
      </c>
      <c r="N138" s="94">
        <v>0</v>
      </c>
      <c r="O138" s="95">
        <v>0</v>
      </c>
      <c r="P138" s="95"/>
      <c r="Q138" s="95"/>
      <c r="R138" s="74"/>
      <c r="S138" s="96">
        <v>101160546</v>
      </c>
      <c r="T138" s="97">
        <v>0</v>
      </c>
      <c r="U138" s="96">
        <v>101160546</v>
      </c>
      <c r="V138" s="97">
        <v>0</v>
      </c>
      <c r="X138" s="9">
        <v>0</v>
      </c>
      <c r="Y138" s="9">
        <v>0</v>
      </c>
      <c r="Z138" s="7">
        <v>0</v>
      </c>
      <c r="AA138" s="9">
        <v>0</v>
      </c>
      <c r="AB138" s="7">
        <v>0</v>
      </c>
      <c r="AD138" t="str">
        <f t="shared" si="10"/>
        <v>A30060</v>
      </c>
      <c r="AE138" s="98">
        <f t="shared" si="11"/>
        <v>101160546</v>
      </c>
      <c r="AF138" s="7">
        <f t="shared" si="12"/>
        <v>0</v>
      </c>
      <c r="AG138" s="98">
        <f t="shared" si="13"/>
        <v>101160546</v>
      </c>
      <c r="AH138" s="7">
        <f t="shared" si="14"/>
        <v>0</v>
      </c>
    </row>
    <row r="139" spans="1:34" ht="21" customHeight="1" hidden="1">
      <c r="A139" s="91" t="s">
        <v>441</v>
      </c>
      <c r="B139" s="92" t="s">
        <v>202</v>
      </c>
      <c r="C139" s="93">
        <v>130</v>
      </c>
      <c r="D139" s="27"/>
      <c r="E139" s="28" t="s">
        <v>203</v>
      </c>
      <c r="F139" s="28" t="s">
        <v>204</v>
      </c>
      <c r="G139" s="28" t="s">
        <v>441</v>
      </c>
      <c r="H139" s="28" t="s">
        <v>442</v>
      </c>
      <c r="I139" s="29" t="s">
        <v>140</v>
      </c>
      <c r="J139" s="29" t="s">
        <v>206</v>
      </c>
      <c r="K139" s="28" t="s">
        <v>204</v>
      </c>
      <c r="L139" s="30">
        <v>0</v>
      </c>
      <c r="M139" s="31">
        <v>0</v>
      </c>
      <c r="N139" s="94">
        <v>0</v>
      </c>
      <c r="O139" s="95">
        <v>0</v>
      </c>
      <c r="P139" s="95"/>
      <c r="Q139" s="95"/>
      <c r="R139" s="74"/>
      <c r="S139" s="96">
        <v>70655113</v>
      </c>
      <c r="T139" s="97">
        <v>0</v>
      </c>
      <c r="U139" s="96">
        <v>70655113</v>
      </c>
      <c r="V139" s="97">
        <v>0</v>
      </c>
      <c r="X139" s="9">
        <v>0</v>
      </c>
      <c r="Y139" s="9">
        <v>0</v>
      </c>
      <c r="Z139" s="7">
        <v>0</v>
      </c>
      <c r="AA139" s="9">
        <v>0</v>
      </c>
      <c r="AB139" s="7">
        <v>0</v>
      </c>
      <c r="AD139" t="str">
        <f>A139</f>
        <v>A30020</v>
      </c>
      <c r="AE139" s="98">
        <f t="shared" si="11"/>
        <v>70655113</v>
      </c>
      <c r="AF139" s="7">
        <f t="shared" si="12"/>
        <v>0</v>
      </c>
      <c r="AG139" s="98">
        <f t="shared" si="13"/>
        <v>70655113</v>
      </c>
      <c r="AH139" s="7">
        <f t="shared" si="14"/>
        <v>0</v>
      </c>
    </row>
    <row r="140" spans="1:34" ht="21" customHeight="1" hidden="1">
      <c r="A140" s="91" t="s">
        <v>443</v>
      </c>
      <c r="B140" s="92" t="s">
        <v>202</v>
      </c>
      <c r="C140" s="93">
        <v>131</v>
      </c>
      <c r="D140" s="27"/>
      <c r="E140" s="28" t="s">
        <v>203</v>
      </c>
      <c r="F140" s="28" t="s">
        <v>444</v>
      </c>
      <c r="G140" s="28" t="s">
        <v>443</v>
      </c>
      <c r="H140" s="28" t="s">
        <v>445</v>
      </c>
      <c r="I140" s="29" t="s">
        <v>140</v>
      </c>
      <c r="J140" s="29" t="s">
        <v>206</v>
      </c>
      <c r="K140" s="28" t="s">
        <v>204</v>
      </c>
      <c r="L140" s="30">
        <v>0</v>
      </c>
      <c r="M140" s="31">
        <v>0</v>
      </c>
      <c r="N140" s="94">
        <v>0</v>
      </c>
      <c r="O140" s="95">
        <v>0</v>
      </c>
      <c r="P140" s="95"/>
      <c r="Q140" s="95"/>
      <c r="R140" s="74"/>
      <c r="S140" s="96">
        <v>454349035</v>
      </c>
      <c r="T140" s="97">
        <v>0</v>
      </c>
      <c r="U140" s="96">
        <v>454349035</v>
      </c>
      <c r="V140" s="97">
        <v>0</v>
      </c>
      <c r="X140" s="9">
        <v>0</v>
      </c>
      <c r="Y140" s="9">
        <v>0</v>
      </c>
      <c r="Z140" s="7">
        <v>0</v>
      </c>
      <c r="AA140" s="9">
        <v>0</v>
      </c>
      <c r="AB140" s="7">
        <v>0</v>
      </c>
      <c r="AD140" t="str">
        <f>A140</f>
        <v>A30070</v>
      </c>
      <c r="AE140" s="98">
        <f t="shared" si="11"/>
        <v>454349035</v>
      </c>
      <c r="AF140" s="7">
        <f t="shared" si="12"/>
        <v>0</v>
      </c>
      <c r="AG140" s="98">
        <f t="shared" si="13"/>
        <v>454349035</v>
      </c>
      <c r="AH140" s="7">
        <f t="shared" si="14"/>
        <v>0</v>
      </c>
    </row>
    <row r="141" spans="1:34" ht="21" customHeight="1" hidden="1">
      <c r="A141" s="99" t="s">
        <v>446</v>
      </c>
      <c r="B141" s="100" t="s">
        <v>447</v>
      </c>
      <c r="C141" s="93">
        <v>132</v>
      </c>
      <c r="D141" s="27"/>
      <c r="E141" s="28" t="s">
        <v>37</v>
      </c>
      <c r="F141" s="28" t="s">
        <v>38</v>
      </c>
      <c r="G141" s="28" t="s">
        <v>446</v>
      </c>
      <c r="H141" s="28" t="s">
        <v>448</v>
      </c>
      <c r="I141" s="29" t="s">
        <v>40</v>
      </c>
      <c r="J141" s="29" t="s">
        <v>78</v>
      </c>
      <c r="K141" s="28" t="s">
        <v>79</v>
      </c>
      <c r="L141" s="30">
        <v>0</v>
      </c>
      <c r="M141" s="31">
        <v>0</v>
      </c>
      <c r="N141" s="94">
        <v>493690131</v>
      </c>
      <c r="O141" s="95">
        <v>0</v>
      </c>
      <c r="P141" s="101"/>
      <c r="Q141" s="101"/>
      <c r="R141" s="102"/>
      <c r="S141" s="103"/>
      <c r="T141" s="104"/>
      <c r="U141" s="103">
        <v>474018443</v>
      </c>
      <c r="V141" s="104"/>
      <c r="X141" s="9">
        <v>0</v>
      </c>
      <c r="Y141" s="9">
        <v>0</v>
      </c>
      <c r="Z141" s="7">
        <v>0</v>
      </c>
      <c r="AA141" s="9">
        <v>0</v>
      </c>
      <c r="AB141" s="7">
        <v>0</v>
      </c>
      <c r="AD141" t="str">
        <f>A141</f>
        <v>A15000</v>
      </c>
      <c r="AE141" s="98">
        <f t="shared" si="11"/>
        <v>0</v>
      </c>
      <c r="AF141" s="7">
        <f t="shared" si="12"/>
        <v>0</v>
      </c>
      <c r="AG141" s="98">
        <f t="shared" si="13"/>
        <v>967708574</v>
      </c>
      <c r="AH141" s="7">
        <f t="shared" si="14"/>
        <v>0</v>
      </c>
    </row>
    <row r="142" spans="1:34" ht="28.2" customHeight="1" hidden="1">
      <c r="A142" s="91" t="s">
        <v>449</v>
      </c>
      <c r="B142" s="92" t="s">
        <v>447</v>
      </c>
      <c r="C142" s="93">
        <v>133</v>
      </c>
      <c r="D142" s="46"/>
      <c r="E142" s="47" t="s">
        <v>317</v>
      </c>
      <c r="F142" s="47" t="s">
        <v>318</v>
      </c>
      <c r="G142" s="47" t="s">
        <v>449</v>
      </c>
      <c r="H142" s="47" t="s">
        <v>450</v>
      </c>
      <c r="I142" s="48" t="s">
        <v>128</v>
      </c>
      <c r="J142" s="48" t="s">
        <v>227</v>
      </c>
      <c r="K142" s="47" t="s">
        <v>352</v>
      </c>
      <c r="L142" s="49">
        <v>0</v>
      </c>
      <c r="M142" s="50">
        <v>0</v>
      </c>
      <c r="N142" s="94">
        <v>0</v>
      </c>
      <c r="O142" s="95">
        <v>0</v>
      </c>
      <c r="P142" s="95"/>
      <c r="Q142" s="95"/>
      <c r="R142" s="74"/>
      <c r="S142" s="96"/>
      <c r="T142" s="97"/>
      <c r="U142" s="96">
        <f>8199668+7076505</f>
        <v>15276173</v>
      </c>
      <c r="V142" s="97"/>
      <c r="X142" s="9">
        <v>0</v>
      </c>
      <c r="Y142" s="9">
        <v>0</v>
      </c>
      <c r="Z142" s="7">
        <v>0</v>
      </c>
      <c r="AA142" s="9">
        <v>0</v>
      </c>
      <c r="AB142" s="7">
        <v>0</v>
      </c>
      <c r="AD142" t="str">
        <f>A142</f>
        <v>A88500</v>
      </c>
      <c r="AE142" s="98">
        <f t="shared" si="11"/>
        <v>0</v>
      </c>
      <c r="AF142" s="7">
        <f t="shared" si="12"/>
        <v>0</v>
      </c>
      <c r="AG142" s="98">
        <f t="shared" si="13"/>
        <v>15276173</v>
      </c>
      <c r="AH142" s="7">
        <f t="shared" si="14"/>
        <v>0</v>
      </c>
    </row>
    <row r="143" spans="1:21" ht="21" customHeight="1" thickBot="1">
      <c r="A143" s="105"/>
      <c r="B143" s="105"/>
      <c r="C143" s="106"/>
      <c r="D143" s="107"/>
      <c r="E143" s="108"/>
      <c r="F143" s="109"/>
      <c r="G143" s="109"/>
      <c r="H143" s="110" t="s">
        <v>451</v>
      </c>
      <c r="I143" s="111"/>
      <c r="J143" s="111"/>
      <c r="K143" s="109"/>
      <c r="L143" s="112">
        <v>548114183</v>
      </c>
      <c r="M143" s="112">
        <v>0</v>
      </c>
      <c r="N143" s="113"/>
      <c r="O143" s="114"/>
      <c r="P143" s="114"/>
      <c r="Q143" s="114"/>
      <c r="R143" s="115"/>
      <c r="S143" s="105"/>
      <c r="T143" s="105"/>
      <c r="U143" s="105"/>
    </row>
    <row r="144" spans="1:34" s="130" customFormat="1" ht="30" customHeight="1">
      <c r="A144" s="116"/>
      <c r="B144" s="116"/>
      <c r="C144" s="117"/>
      <c r="D144" s="118"/>
      <c r="E144" s="119"/>
      <c r="F144" s="120"/>
      <c r="G144" s="120"/>
      <c r="H144" s="120" t="s">
        <v>452</v>
      </c>
      <c r="I144" s="121"/>
      <c r="J144" s="121"/>
      <c r="K144" s="120"/>
      <c r="L144" s="122">
        <v>1779049785</v>
      </c>
      <c r="M144" s="123">
        <v>6052.379999999999</v>
      </c>
      <c r="N144" s="124">
        <f aca="true" t="shared" si="15" ref="N144:O144">SUM(N7:N143)</f>
        <v>1751847930</v>
      </c>
      <c r="O144" s="125">
        <f t="shared" si="15"/>
        <v>31.58</v>
      </c>
      <c r="P144" s="125"/>
      <c r="Q144" s="125"/>
      <c r="R144" s="126"/>
      <c r="S144" s="127">
        <f>SUM(S7:S143)</f>
        <v>7615415068</v>
      </c>
      <c r="T144" s="125">
        <f aca="true" t="shared" si="16" ref="T144:V144">SUM(T7:T143)</f>
        <v>12976.23</v>
      </c>
      <c r="U144" s="127">
        <f t="shared" si="16"/>
        <v>7495829472</v>
      </c>
      <c r="V144" s="125">
        <f t="shared" si="16"/>
        <v>128.38</v>
      </c>
      <c r="W144" s="128"/>
      <c r="X144" s="129" t="s">
        <v>453</v>
      </c>
      <c r="Y144" s="127">
        <f>SUM(Y7:Y143)</f>
        <v>40737244.08</v>
      </c>
      <c r="Z144" s="125">
        <f aca="true" t="shared" si="17" ref="Z144:AB144">SUM(Z7:Z143)</f>
        <v>-13</v>
      </c>
      <c r="AA144" s="127">
        <f t="shared" si="17"/>
        <v>6331934</v>
      </c>
      <c r="AB144" s="125">
        <f t="shared" si="17"/>
        <v>2</v>
      </c>
      <c r="AC144" s="128"/>
      <c r="AD144" s="130" t="s">
        <v>454</v>
      </c>
      <c r="AE144" s="131">
        <f>SUM(AE7:AE143)</f>
        <v>9435202097.08</v>
      </c>
      <c r="AF144" s="132">
        <f aca="true" t="shared" si="18" ref="AF144:AH144">SUM(AF7:AF143)</f>
        <v>13305.090000000002</v>
      </c>
      <c r="AG144" s="131">
        <f t="shared" si="18"/>
        <v>9254009336</v>
      </c>
      <c r="AH144" s="132">
        <f t="shared" si="18"/>
        <v>118.85999999999999</v>
      </c>
    </row>
    <row r="145" spans="1:21" ht="21" customHeight="1">
      <c r="A145" s="105"/>
      <c r="B145" s="105"/>
      <c r="C145" s="105"/>
      <c r="D145" s="133"/>
      <c r="E145" s="133"/>
      <c r="F145" s="134"/>
      <c r="G145" s="134"/>
      <c r="H145" s="134"/>
      <c r="I145" s="135"/>
      <c r="J145" s="135"/>
      <c r="K145" s="134"/>
      <c r="L145" s="136"/>
      <c r="M145" s="137"/>
      <c r="N145" s="105"/>
      <c r="O145" s="114"/>
      <c r="P145" s="114"/>
      <c r="Q145" s="114"/>
      <c r="R145" s="115"/>
      <c r="S145" s="105"/>
      <c r="T145" s="105"/>
      <c r="U145" s="105"/>
    </row>
    <row r="146" spans="1:21" ht="21" customHeight="1">
      <c r="A146" s="105"/>
      <c r="B146" s="105"/>
      <c r="C146" s="105"/>
      <c r="D146" s="138"/>
      <c r="E146" s="138"/>
      <c r="F146" s="105"/>
      <c r="G146" s="105"/>
      <c r="H146" s="105"/>
      <c r="I146" s="139"/>
      <c r="J146" s="139"/>
      <c r="K146" s="105" t="s">
        <v>455</v>
      </c>
      <c r="L146" s="140"/>
      <c r="M146" s="114"/>
      <c r="N146" s="140">
        <f>'[2]ESSBASERETRIEVE'!C91</f>
        <v>1751847930.1911128</v>
      </c>
      <c r="O146" s="114">
        <f>'[2]ESSBASERETRIEVE'!E91</f>
        <v>31.583333333333336</v>
      </c>
      <c r="P146" s="114"/>
      <c r="Q146" s="114"/>
      <c r="R146" s="115"/>
      <c r="S146" s="105"/>
      <c r="T146" s="105"/>
      <c r="U146" s="105"/>
    </row>
    <row r="147" spans="1:21" ht="21" customHeight="1">
      <c r="A147" s="105"/>
      <c r="B147" s="105"/>
      <c r="C147" s="105"/>
      <c r="D147" s="138"/>
      <c r="E147" s="138"/>
      <c r="F147" s="105"/>
      <c r="G147" s="105"/>
      <c r="H147" s="105"/>
      <c r="I147" s="139"/>
      <c r="J147" s="139"/>
      <c r="K147" s="105"/>
      <c r="L147" s="140"/>
      <c r="M147" s="114"/>
      <c r="N147" s="105"/>
      <c r="O147" s="114"/>
      <c r="P147" s="114"/>
      <c r="Q147" s="114"/>
      <c r="R147" s="115"/>
      <c r="S147" s="105"/>
      <c r="T147" s="105"/>
      <c r="U147" s="105"/>
    </row>
    <row r="148" spans="1:21" ht="21" customHeight="1">
      <c r="A148" s="105"/>
      <c r="B148" s="105"/>
      <c r="C148" s="105"/>
      <c r="D148" s="138"/>
      <c r="E148" s="138"/>
      <c r="F148" s="105"/>
      <c r="G148" s="105"/>
      <c r="H148" s="105"/>
      <c r="I148" s="139"/>
      <c r="J148" s="139"/>
      <c r="K148" s="105" t="s">
        <v>456</v>
      </c>
      <c r="L148" s="140"/>
      <c r="M148" s="140"/>
      <c r="N148" s="140">
        <f aca="true" t="shared" si="19" ref="N148:O148">N146-N144</f>
        <v>0.19111275672912598</v>
      </c>
      <c r="O148" s="140">
        <f t="shared" si="19"/>
        <v>0.003333333333337407</v>
      </c>
      <c r="P148" s="140"/>
      <c r="Q148" s="140"/>
      <c r="R148" s="115"/>
      <c r="S148" s="105"/>
      <c r="T148" s="105"/>
      <c r="U148" s="105"/>
    </row>
    <row r="149" spans="1:21" ht="21" customHeight="1">
      <c r="A149" s="105"/>
      <c r="B149" s="105"/>
      <c r="C149" s="105"/>
      <c r="D149" s="138"/>
      <c r="E149" s="138"/>
      <c r="F149" s="105"/>
      <c r="G149" s="105"/>
      <c r="H149" s="105"/>
      <c r="I149" s="139"/>
      <c r="J149" s="139"/>
      <c r="K149" s="105"/>
      <c r="L149" s="140"/>
      <c r="M149" s="114"/>
      <c r="N149" s="105"/>
      <c r="O149" s="114"/>
      <c r="P149" s="114"/>
      <c r="Q149" s="114"/>
      <c r="R149" s="115"/>
      <c r="S149" s="105"/>
      <c r="T149" s="105"/>
      <c r="U149" s="105"/>
    </row>
    <row r="150" spans="1:21" ht="21" customHeight="1">
      <c r="A150" s="105"/>
      <c r="B150" s="105"/>
      <c r="C150" s="105"/>
      <c r="D150" s="138"/>
      <c r="E150" s="138"/>
      <c r="F150" s="105"/>
      <c r="G150" s="105"/>
      <c r="H150" s="105"/>
      <c r="I150" s="139"/>
      <c r="J150" s="139"/>
      <c r="K150" s="105"/>
      <c r="L150" s="140"/>
      <c r="M150" s="114"/>
      <c r="N150" s="105"/>
      <c r="O150" s="114"/>
      <c r="P150" s="114"/>
      <c r="Q150" s="114"/>
      <c r="R150" s="115"/>
      <c r="S150" s="105"/>
      <c r="T150" s="105"/>
      <c r="U150" s="105"/>
    </row>
    <row r="151" spans="1:21" ht="21" customHeight="1">
      <c r="A151" s="105"/>
      <c r="B151" s="105"/>
      <c r="C151" s="105"/>
      <c r="D151" s="138"/>
      <c r="E151" s="138"/>
      <c r="F151" s="105"/>
      <c r="G151" s="105"/>
      <c r="H151" s="105"/>
      <c r="I151" s="139"/>
      <c r="J151" s="139"/>
      <c r="K151" s="105"/>
      <c r="L151" s="140"/>
      <c r="M151" s="114"/>
      <c r="N151" s="105"/>
      <c r="O151" s="114"/>
      <c r="P151" s="114"/>
      <c r="Q151" s="114"/>
      <c r="R151" s="115"/>
      <c r="S151" s="105"/>
      <c r="T151" s="105"/>
      <c r="U151" s="105"/>
    </row>
    <row r="152" spans="1:21" ht="21" customHeight="1">
      <c r="A152" s="105"/>
      <c r="B152" s="105"/>
      <c r="C152" s="105"/>
      <c r="D152" s="138"/>
      <c r="E152" s="138"/>
      <c r="F152" s="105"/>
      <c r="G152" s="105"/>
      <c r="H152" s="105"/>
      <c r="I152" s="139"/>
      <c r="J152" s="139"/>
      <c r="K152" s="105"/>
      <c r="L152" s="140"/>
      <c r="M152" s="114"/>
      <c r="N152" s="105"/>
      <c r="O152" s="114"/>
      <c r="P152" s="114"/>
      <c r="Q152" s="114"/>
      <c r="R152" s="115"/>
      <c r="S152" s="105"/>
      <c r="T152" s="105"/>
      <c r="U152" s="105"/>
    </row>
    <row r="153" spans="1:21" ht="21" customHeight="1">
      <c r="A153" s="105"/>
      <c r="B153" s="105"/>
      <c r="C153" s="105"/>
      <c r="D153" s="138"/>
      <c r="E153" s="138"/>
      <c r="F153" s="105"/>
      <c r="G153" s="105"/>
      <c r="H153" s="105"/>
      <c r="I153" s="139"/>
      <c r="J153" s="139"/>
      <c r="K153" s="105"/>
      <c r="L153" s="140"/>
      <c r="M153" s="114"/>
      <c r="N153" s="105"/>
      <c r="O153" s="114"/>
      <c r="P153" s="114"/>
      <c r="Q153" s="114"/>
      <c r="R153" s="115"/>
      <c r="S153" s="105"/>
      <c r="T153" s="105"/>
      <c r="U153" s="105"/>
    </row>
    <row r="154" spans="1:21" ht="21" customHeight="1">
      <c r="A154" s="105"/>
      <c r="B154" s="105"/>
      <c r="C154" s="105"/>
      <c r="D154" s="138"/>
      <c r="E154" s="138"/>
      <c r="F154" s="105"/>
      <c r="G154" s="105"/>
      <c r="H154" s="105"/>
      <c r="I154" s="139"/>
      <c r="J154" s="139"/>
      <c r="K154" s="105"/>
      <c r="L154" s="140"/>
      <c r="M154" s="114"/>
      <c r="N154" s="105"/>
      <c r="O154" s="114"/>
      <c r="P154" s="114"/>
      <c r="Q154" s="114"/>
      <c r="R154" s="115"/>
      <c r="S154" s="105"/>
      <c r="T154" s="105"/>
      <c r="U154" s="105"/>
    </row>
    <row r="155" spans="1:21" ht="21" customHeight="1">
      <c r="A155" s="105"/>
      <c r="B155" s="105"/>
      <c r="C155" s="105"/>
      <c r="D155" s="138"/>
      <c r="E155" s="138"/>
      <c r="F155" s="105"/>
      <c r="G155" s="105"/>
      <c r="H155" s="105"/>
      <c r="I155" s="139"/>
      <c r="J155" s="139"/>
      <c r="K155" s="105"/>
      <c r="L155" s="140"/>
      <c r="M155" s="114"/>
      <c r="N155" s="105"/>
      <c r="O155" s="114"/>
      <c r="P155" s="114"/>
      <c r="Q155" s="114"/>
      <c r="R155" s="115"/>
      <c r="S155" s="105"/>
      <c r="T155" s="105"/>
      <c r="U155" s="105"/>
    </row>
    <row r="156" spans="1:21" ht="21" customHeight="1">
      <c r="A156" s="105"/>
      <c r="B156" s="105"/>
      <c r="C156" s="105"/>
      <c r="D156" s="138"/>
      <c r="E156" s="138"/>
      <c r="F156" s="105"/>
      <c r="G156" s="105"/>
      <c r="H156" s="105"/>
      <c r="I156" s="139"/>
      <c r="J156" s="139"/>
      <c r="K156" s="105"/>
      <c r="L156" s="140"/>
      <c r="M156" s="114"/>
      <c r="N156" s="105"/>
      <c r="O156" s="114"/>
      <c r="P156" s="114"/>
      <c r="Q156" s="114"/>
      <c r="R156" s="115"/>
      <c r="S156" s="105"/>
      <c r="T156" s="105"/>
      <c r="U156" s="105"/>
    </row>
    <row r="157" spans="1:21" ht="21" customHeight="1">
      <c r="A157" s="105"/>
      <c r="B157" s="105"/>
      <c r="C157" s="105"/>
      <c r="D157" s="138"/>
      <c r="E157" s="138"/>
      <c r="F157" s="105"/>
      <c r="G157" s="105"/>
      <c r="H157" s="105"/>
      <c r="I157" s="139"/>
      <c r="J157" s="139"/>
      <c r="K157" s="105"/>
      <c r="L157" s="140"/>
      <c r="M157" s="114"/>
      <c r="N157" s="105"/>
      <c r="O157" s="114"/>
      <c r="P157" s="114"/>
      <c r="Q157" s="114"/>
      <c r="R157" s="115"/>
      <c r="S157" s="105"/>
      <c r="T157" s="105"/>
      <c r="U157" s="105"/>
    </row>
    <row r="158" spans="1:21" ht="21" customHeight="1">
      <c r="A158" s="105"/>
      <c r="B158" s="105"/>
      <c r="C158" s="105"/>
      <c r="D158" s="138"/>
      <c r="E158" s="138"/>
      <c r="F158" s="105"/>
      <c r="G158" s="105"/>
      <c r="H158" s="105"/>
      <c r="I158" s="139"/>
      <c r="J158" s="139"/>
      <c r="K158" s="105"/>
      <c r="L158" s="140"/>
      <c r="M158" s="114"/>
      <c r="N158" s="105"/>
      <c r="O158" s="114"/>
      <c r="P158" s="114"/>
      <c r="Q158" s="114"/>
      <c r="R158" s="115"/>
      <c r="S158" s="105"/>
      <c r="T158" s="105"/>
      <c r="U158" s="105"/>
    </row>
    <row r="159" spans="1:21" ht="21" customHeight="1">
      <c r="A159" s="105"/>
      <c r="B159" s="105"/>
      <c r="C159" s="105"/>
      <c r="D159" s="138"/>
      <c r="E159" s="138"/>
      <c r="F159" s="105"/>
      <c r="G159" s="105"/>
      <c r="H159" s="105"/>
      <c r="I159" s="139"/>
      <c r="J159" s="139"/>
      <c r="K159" s="105"/>
      <c r="L159" s="140"/>
      <c r="M159" s="114"/>
      <c r="N159" s="105"/>
      <c r="O159" s="114"/>
      <c r="P159" s="114"/>
      <c r="Q159" s="114"/>
      <c r="R159" s="115"/>
      <c r="S159" s="105"/>
      <c r="T159" s="105"/>
      <c r="U159" s="105"/>
    </row>
    <row r="160" spans="1:21" ht="21" customHeight="1">
      <c r="A160" s="105"/>
      <c r="B160" s="105"/>
      <c r="C160" s="105"/>
      <c r="D160" s="138"/>
      <c r="E160" s="138"/>
      <c r="F160" s="105"/>
      <c r="G160" s="105"/>
      <c r="H160" s="105"/>
      <c r="I160" s="139"/>
      <c r="J160" s="139"/>
      <c r="K160" s="105"/>
      <c r="L160" s="140"/>
      <c r="M160" s="114"/>
      <c r="N160" s="105"/>
      <c r="O160" s="114"/>
      <c r="P160" s="114"/>
      <c r="Q160" s="114"/>
      <c r="R160" s="115"/>
      <c r="S160" s="105"/>
      <c r="T160" s="105"/>
      <c r="U160" s="105"/>
    </row>
    <row r="161" spans="1:21" ht="21" customHeight="1">
      <c r="A161" s="105"/>
      <c r="B161" s="105"/>
      <c r="C161" s="105"/>
      <c r="D161" s="138"/>
      <c r="E161" s="138"/>
      <c r="F161" s="105"/>
      <c r="G161" s="105"/>
      <c r="H161" s="105"/>
      <c r="I161" s="139"/>
      <c r="J161" s="139"/>
      <c r="K161" s="105"/>
      <c r="L161" s="140"/>
      <c r="M161" s="114"/>
      <c r="N161" s="105"/>
      <c r="O161" s="114"/>
      <c r="P161" s="114"/>
      <c r="Q161" s="114"/>
      <c r="R161" s="115"/>
      <c r="S161" s="105"/>
      <c r="T161" s="105"/>
      <c r="U161" s="105"/>
    </row>
    <row r="162" spans="1:21" ht="21" customHeight="1">
      <c r="A162" s="105"/>
      <c r="B162" s="105"/>
      <c r="C162" s="105"/>
      <c r="D162" s="138"/>
      <c r="E162" s="138"/>
      <c r="F162" s="105"/>
      <c r="G162" s="105"/>
      <c r="H162" s="105"/>
      <c r="I162" s="139"/>
      <c r="J162" s="139"/>
      <c r="K162" s="105"/>
      <c r="L162" s="140"/>
      <c r="M162" s="114"/>
      <c r="N162" s="105"/>
      <c r="O162" s="114"/>
      <c r="P162" s="114"/>
      <c r="Q162" s="114"/>
      <c r="R162" s="115"/>
      <c r="S162" s="105"/>
      <c r="T162" s="105"/>
      <c r="U162" s="105"/>
    </row>
    <row r="163" spans="1:21" ht="21" customHeight="1">
      <c r="A163" s="105"/>
      <c r="B163" s="105"/>
      <c r="C163" s="105"/>
      <c r="D163" s="138"/>
      <c r="E163" s="138"/>
      <c r="F163" s="105"/>
      <c r="G163" s="105"/>
      <c r="H163" s="105"/>
      <c r="I163" s="139"/>
      <c r="J163" s="139"/>
      <c r="K163" s="105"/>
      <c r="L163" s="140"/>
      <c r="M163" s="114"/>
      <c r="N163" s="105"/>
      <c r="O163" s="114"/>
      <c r="P163" s="114"/>
      <c r="Q163" s="114"/>
      <c r="R163" s="115"/>
      <c r="S163" s="105"/>
      <c r="T163" s="105"/>
      <c r="U163" s="105"/>
    </row>
    <row r="164" spans="1:21" ht="21" customHeight="1">
      <c r="A164" s="105"/>
      <c r="B164" s="105"/>
      <c r="C164" s="105"/>
      <c r="D164" s="138"/>
      <c r="E164" s="138"/>
      <c r="F164" s="105"/>
      <c r="G164" s="105"/>
      <c r="H164" s="105"/>
      <c r="I164" s="139"/>
      <c r="J164" s="139"/>
      <c r="K164" s="105"/>
      <c r="L164" s="140"/>
      <c r="M164" s="114"/>
      <c r="N164" s="105"/>
      <c r="O164" s="114"/>
      <c r="P164" s="114"/>
      <c r="Q164" s="114"/>
      <c r="R164" s="115"/>
      <c r="S164" s="105"/>
      <c r="T164" s="105"/>
      <c r="U164" s="105"/>
    </row>
    <row r="165" spans="1:21" ht="21" customHeight="1">
      <c r="A165" s="105"/>
      <c r="B165" s="105"/>
      <c r="C165" s="105"/>
      <c r="D165" s="138"/>
      <c r="E165" s="138"/>
      <c r="F165" s="105"/>
      <c r="G165" s="105"/>
      <c r="H165" s="105"/>
      <c r="I165" s="139"/>
      <c r="J165" s="139"/>
      <c r="K165" s="105"/>
      <c r="L165" s="140"/>
      <c r="M165" s="114"/>
      <c r="N165" s="105"/>
      <c r="O165" s="114"/>
      <c r="P165" s="114"/>
      <c r="Q165" s="114"/>
      <c r="R165" s="115"/>
      <c r="S165" s="105"/>
      <c r="T165" s="105"/>
      <c r="U165" s="105"/>
    </row>
    <row r="166" spans="1:21" ht="21" customHeight="1">
      <c r="A166" s="105"/>
      <c r="B166" s="105"/>
      <c r="C166" s="105"/>
      <c r="D166" s="138"/>
      <c r="E166" s="138"/>
      <c r="F166" s="105"/>
      <c r="G166" s="105"/>
      <c r="H166" s="105"/>
      <c r="I166" s="139"/>
      <c r="J166" s="139"/>
      <c r="K166" s="105"/>
      <c r="L166" s="140"/>
      <c r="M166" s="114"/>
      <c r="N166" s="105"/>
      <c r="O166" s="114"/>
      <c r="P166" s="114"/>
      <c r="Q166" s="114"/>
      <c r="R166" s="115"/>
      <c r="S166" s="105"/>
      <c r="T166" s="105"/>
      <c r="U166" s="105"/>
    </row>
    <row r="167" spans="1:21" ht="21" customHeight="1">
      <c r="A167" s="105"/>
      <c r="B167" s="105"/>
      <c r="C167" s="105"/>
      <c r="D167" s="138"/>
      <c r="E167" s="138"/>
      <c r="F167" s="105"/>
      <c r="G167" s="105"/>
      <c r="H167" s="105"/>
      <c r="I167" s="139"/>
      <c r="J167" s="139"/>
      <c r="K167" s="105"/>
      <c r="L167" s="140"/>
      <c r="M167" s="114"/>
      <c r="N167" s="105"/>
      <c r="O167" s="114"/>
      <c r="P167" s="114"/>
      <c r="Q167" s="114"/>
      <c r="R167" s="115"/>
      <c r="S167" s="105"/>
      <c r="T167" s="105"/>
      <c r="U167" s="105"/>
    </row>
    <row r="168" spans="1:21" ht="21" customHeight="1">
      <c r="A168" s="105"/>
      <c r="B168" s="105"/>
      <c r="C168" s="105"/>
      <c r="D168" s="138"/>
      <c r="E168" s="138"/>
      <c r="F168" s="105"/>
      <c r="G168" s="105"/>
      <c r="H168" s="105"/>
      <c r="I168" s="139"/>
      <c r="J168" s="139"/>
      <c r="K168" s="105"/>
      <c r="L168" s="140"/>
      <c r="M168" s="114"/>
      <c r="N168" s="105"/>
      <c r="O168" s="114"/>
      <c r="P168" s="114"/>
      <c r="Q168" s="114"/>
      <c r="R168" s="115"/>
      <c r="S168" s="105"/>
      <c r="T168" s="105"/>
      <c r="U168" s="105"/>
    </row>
  </sheetData>
  <mergeCells count="4">
    <mergeCell ref="A5:O5"/>
    <mergeCell ref="S5:V5"/>
    <mergeCell ref="X5:AB5"/>
    <mergeCell ref="AD5:AH5"/>
  </mergeCells>
  <printOptions/>
  <pageMargins left="0.7" right="0.7" top="0.75" bottom="0.75" header="0.3" footer="0.3"/>
  <pageSetup fitToHeight="7" fitToWidth="1" horizontalDpi="600" verticalDpi="600" orientation="portrait" scale="97" r:id="rId1"/>
  <headerFooter>
    <oddFooter>&amp;L&amp;T &amp;D&amp;C&amp;P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recordj</dc:creator>
  <cp:keywords/>
  <dc:description/>
  <cp:lastModifiedBy>Jim Walsh</cp:lastModifiedBy>
  <dcterms:created xsi:type="dcterms:W3CDTF">2013-09-20T22:25:15Z</dcterms:created>
  <dcterms:modified xsi:type="dcterms:W3CDTF">2013-09-20T23:19:19Z</dcterms:modified>
  <cp:category/>
  <cp:version/>
  <cp:contentType/>
  <cp:contentStatus/>
</cp:coreProperties>
</file>