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690" windowHeight="7200" tabRatio="784" firstSheet="1" activeTab="1"/>
  </bookViews>
  <sheets>
    <sheet name="KCIT Serv" sheetId="1" state="hidden" r:id="rId1"/>
    <sheet name="S&amp;P" sheetId="5" r:id="rId2"/>
    <sheet name="Radio" sheetId="7" state="hidden"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1">'S&amp;P'!$A$1:$W$53</definedName>
  </definedNames>
  <calcPr calcId="125725"/>
  <pivotCaches>
    <pivotCache cacheId="2" r:id="rId8"/>
    <pivotCache cacheId="3" r:id="rId9"/>
    <pivotCache cacheId="1" r:id="rId10"/>
    <pivotCache cacheId="0" r:id="rId11"/>
  </pivotCaches>
</workbook>
</file>

<file path=xl/sharedStrings.xml><?xml version="1.0" encoding="utf-8"?>
<sst xmlns="http://schemas.openxmlformats.org/spreadsheetml/2006/main" count="38234" uniqueCount="1052">
  <si>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</si>
  <si>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</si>
  <si>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</si>
  <si>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</si>
  <si>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</si>
  <si>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</si>
  <si>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</si>
  <si>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</si>
  <si>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</si>
  <si>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</si>
  <si>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</si>
  <si>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</si>
  <si>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</si>
  <si>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</si>
  <si>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</si>
  <si>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</si>
  <si>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</si>
  <si>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</si>
  <si>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</si>
  <si>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</si>
  <si>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</si>
  <si>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</si>
  <si>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</si>
  <si>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</si>
  <si>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</si>
  <si>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</si>
  <si>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</si>
  <si>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</si>
  <si>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</si>
  <si>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</si>
  <si>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</si>
  <si>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</si>
  <si>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</si>
  <si>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</si>
  <si>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</si>
  <si>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</si>
  <si>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</si>
  <si>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</si>
  <si>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</si>
  <si>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</si>
  <si>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</si>
  <si>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</si>
  <si>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</si>
  <si>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</si>
  <si>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</si>
  <si>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</si>
  <si>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</si>
  <si>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</si>
  <si>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</si>
  <si>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</si>
  <si>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</si>
  <si>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</si>
  <si>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</si>
  <si>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</si>
  <si>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</si>
  <si>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</si>
  <si>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</si>
  <si>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</si>
  <si>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</si>
  <si>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</si>
  <si>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</si>
  <si>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</si>
  <si>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</si>
  <si>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</si>
  <si>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</si>
  <si>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</si>
  <si>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</si>
  <si>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</si>
  <si>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</si>
  <si>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</si>
  <si>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</si>
  <si>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</si>
  <si>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</si>
  <si>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</si>
  <si>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</si>
  <si>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</si>
  <si>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</si>
  <si>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</si>
  <si>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</si>
  <si>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</si>
  <si>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</si>
  <si>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</si>
  <si>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</si>
  <si>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</si>
  <si>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</si>
  <si>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</si>
  <si>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</si>
  <si>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</si>
  <si>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</si>
  <si>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</si>
  <si>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</si>
  <si>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</si>
  <si>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</si>
  <si>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</si>
  <si>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</si>
  <si>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</si>
  <si>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</si>
  <si>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</si>
  <si>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</si>
  <si>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</si>
  <si>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</si>
  <si>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</si>
  <si>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</si>
  <si>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</si>
  <si>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</si>
  <si>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</si>
  <si>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</si>
  <si>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</si>
  <si>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</si>
  <si>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</si>
  <si>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</si>
  <si>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</si>
  <si>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</si>
  <si>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</si>
  <si>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</si>
  <si>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</si>
  <si>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</si>
  <si>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</si>
  <si>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</si>
  <si>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</si>
  <si>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</si>
  <si>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</si>
  <si>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</si>
  <si>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</si>
  <si>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</si>
  <si>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</si>
  <si>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</si>
  <si>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</si>
  <si>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</si>
  <si>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</si>
  <si>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</si>
  <si>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</si>
  <si>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</si>
  <si>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</si>
  <si>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</si>
  <si>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</si>
  <si>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</si>
  <si>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</si>
  <si>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</si>
  <si>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</si>
  <si>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</si>
  <si>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</si>
  <si>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</si>
  <si>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</si>
  <si>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</si>
  <si>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</si>
  <si>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</si>
  <si>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</si>
  <si>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</si>
  <si>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</si>
  <si>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</si>
  <si>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</si>
  <si>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</si>
  <si>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</si>
  <si>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</si>
  <si>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</si>
  <si>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</si>
  <si>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</si>
  <si>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</si>
  <si>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</si>
  <si>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</si>
  <si>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</si>
  <si>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</si>
  <si>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</si>
  <si>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</si>
  <si>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</si>
  <si>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</si>
  <si>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</si>
  <si>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</si>
  <si>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</si>
  <si>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</si>
  <si>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</si>
  <si>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</si>
  <si>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</si>
  <si>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</si>
  <si>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</si>
  <si>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</si>
  <si>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</si>
  <si>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</si>
  <si>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</si>
  <si>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</si>
  <si>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</si>
  <si>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</si>
  <si>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</si>
  <si>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</si>
  <si>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</si>
  <si>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</si>
  <si>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</si>
  <si>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</si>
  <si>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</si>
  <si>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</si>
  <si>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</si>
  <si>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</si>
  <si>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</si>
  <si>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</si>
  <si>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</si>
  <si>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</si>
  <si>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</si>
  <si>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</si>
  <si>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</si>
  <si>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</si>
  <si>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</si>
  <si>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</si>
  <si>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</si>
  <si>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</si>
  <si>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</si>
  <si>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</si>
  <si>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</si>
  <si>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</si>
  <si>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</si>
  <si>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</si>
  <si>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</si>
  <si>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</si>
  <si>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</si>
  <si>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</si>
  <si>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</si>
  <si>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</si>
  <si>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</si>
  <si>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</si>
  <si>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</si>
  <si>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</si>
  <si>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</si>
  <si>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</si>
  <si>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</si>
  <si>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</si>
  <si>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</si>
  <si>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</si>
  <si>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</si>
  <si>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</si>
  <si>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</si>
  <si>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</si>
  <si>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</si>
  <si>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</si>
  <si>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</si>
  <si>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</si>
  <si>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</si>
  <si>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</si>
  <si>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</si>
  <si>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</si>
  <si>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</si>
  <si>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</si>
  <si>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</si>
  <si>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</si>
  <si>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</si>
  <si>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</si>
  <si>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</si>
  <si>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</si>
  <si>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</si>
  <si>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</si>
  <si>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</si>
  <si>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</si>
  <si>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</si>
  <si>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</si>
  <si>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</si>
  <si>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</si>
  <si>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</si>
  <si>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</si>
  <si>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</si>
  <si>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</si>
  <si>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</si>
  <si>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</si>
  <si>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</si>
  <si>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</si>
  <si>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</si>
  <si>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</si>
  <si>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</si>
  <si>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</si>
  <si>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</si>
  <si>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</si>
  <si>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</si>
  <si>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</si>
  <si>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</si>
  <si>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</si>
  <si>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</si>
  <si>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</si>
  <si>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</si>
  <si>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</si>
  <si>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</si>
  <si>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</si>
  <si>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</si>
  <si>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</si>
  <si>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</si>
  <si>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</si>
  <si>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</si>
  <si>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</si>
  <si>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</si>
  <si>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</si>
  <si>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</si>
  <si>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</si>
  <si>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</si>
  <si>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</si>
  <si>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</si>
  <si>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</si>
  <si>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</si>
  <si>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</si>
  <si>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</si>
  <si>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</si>
  <si>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</si>
  <si>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</si>
  <si>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</si>
  <si>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</si>
  <si>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</si>
  <si>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</si>
  <si>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</si>
  <si>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</si>
  <si>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</si>
  <si>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</si>
  <si>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</si>
  <si>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</si>
  <si>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</si>
  <si>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</si>
  <si>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</si>
  <si>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</si>
  <si>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</si>
  <si>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</si>
  <si>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</si>
  <si>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</si>
  <si>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</si>
  <si>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</si>
  <si>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</si>
  <si>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</si>
  <si>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</si>
  <si>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</si>
  <si>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</si>
  <si>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</si>
  <si>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</si>
  <si>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</si>
  <si>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</si>
  <si>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</si>
  <si>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</si>
  <si>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</si>
  <si>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</si>
  <si>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</si>
  <si>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</si>
  <si>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</si>
  <si>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</si>
  <si>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</si>
  <si>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</si>
  <si>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</si>
  <si>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</si>
  <si>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</si>
  <si>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</si>
  <si>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</si>
  <si>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</si>
  <si>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</si>
  <si>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</si>
  <si>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</si>
  <si>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</si>
  <si>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</si>
  <si>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</si>
  <si>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</si>
  <si>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</si>
  <si>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</si>
  <si>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</si>
  <si>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</si>
  <si>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</si>
  <si>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</si>
  <si>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</si>
  <si>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</si>
  <si>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</si>
  <si>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</si>
  <si>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</si>
  <si>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</si>
  <si>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</si>
  <si>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</si>
  <si>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</si>
  <si>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</si>
  <si>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</si>
  <si>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</si>
  <si>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</si>
  <si>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</si>
  <si>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</si>
  <si>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</si>
  <si>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</si>
  <si>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</si>
  <si>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</si>
  <si>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</si>
  <si>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</si>
  <si>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</si>
  <si>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</si>
  <si>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</si>
  <si>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</si>
  <si>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</si>
  <si>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</si>
  <si>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</si>
  <si>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</si>
  <si>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</si>
  <si>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</si>
  <si>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</si>
  <si>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</si>
  <si>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</si>
  <si>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</si>
  <si>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</si>
  <si>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</si>
  <si>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</si>
  <si>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</si>
  <si>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</si>
  <si>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</si>
  <si>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</si>
  <si>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</si>
  <si>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</si>
  <si>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</si>
  <si>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</si>
  <si>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</si>
  <si>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</si>
  <si>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</si>
  <si>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</si>
  <si>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</si>
  <si>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</si>
  <si>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</si>
  <si>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</si>
  <si>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</si>
  <si>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</si>
  <si>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</si>
  <si>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</si>
  <si>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</si>
  <si>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</si>
  <si>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</si>
  <si>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</si>
  <si>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</si>
  <si>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</si>
  <si>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</si>
  <si>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</si>
  <si>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</si>
  <si>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</si>
  <si>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</si>
  <si>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</si>
  <si>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</si>
  <si>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</si>
  <si>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</si>
  <si>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</si>
  <si>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</si>
  <si>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</si>
  <si>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</si>
  <si>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</si>
  <si>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</si>
  <si>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</si>
  <si>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</si>
  <si>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</si>
  <si>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</si>
  <si>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</si>
  <si>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</si>
  <si>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</si>
  <si>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</si>
  <si>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</si>
  <si>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</si>
  <si>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</si>
  <si>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</si>
  <si>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</si>
  <si>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</si>
  <si>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</si>
  <si>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</si>
  <si>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</si>
  <si>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</si>
  <si>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</si>
  <si>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</si>
  <si>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</si>
  <si>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</si>
  <si>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</si>
  <si>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</si>
  <si>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</si>
  <si>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</si>
  <si>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</si>
  <si>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</si>
  <si>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</si>
  <si>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</si>
  <si>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</si>
  <si>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</si>
  <si>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</si>
  <si>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</si>
  <si>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</si>
  <si>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</si>
  <si>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</si>
  <si>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</si>
  <si>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</si>
  <si>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</si>
  <si>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</si>
  <si>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</si>
  <si>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</si>
  <si>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</si>
  <si>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</si>
  <si>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</si>
  <si>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</si>
  <si>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</si>
  <si>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</si>
  <si>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</si>
  <si>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</si>
  <si>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</si>
  <si>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</si>
  <si>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</si>
  <si>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</si>
  <si>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</si>
  <si>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</si>
  <si>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</si>
  <si>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</si>
  <si>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</si>
  <si>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</si>
  <si>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</si>
  <si>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</si>
  <si>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</si>
  <si>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</si>
  <si>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</si>
  <si>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</si>
  <si>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</si>
  <si>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</si>
  <si>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</si>
  <si>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</si>
  <si>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</si>
  <si>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</si>
  <si>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</si>
  <si>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</si>
  <si>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</si>
  <si>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</si>
  <si>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</si>
  <si>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</si>
  <si>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</si>
  <si>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</si>
  <si>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</si>
  <si>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</si>
  <si>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</si>
  <si>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</si>
  <si>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</si>
  <si>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</si>
  <si>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</si>
  <si>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</si>
  <si>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</si>
  <si>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</si>
  <si>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</si>
  <si>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</si>
  <si>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</si>
  <si>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</si>
  <si>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</si>
  <si>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</si>
  <si>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</si>
  <si>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</si>
  <si>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</si>
  <si>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</si>
  <si>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</si>
  <si>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</si>
  <si>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</si>
  <si>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</si>
  <si>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</si>
  <si>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</si>
  <si>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</si>
  <si>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</si>
  <si>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</si>
  <si>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</si>
  <si>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</si>
  <si>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</si>
  <si>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</si>
  <si>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</si>
  <si>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</si>
  <si>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</si>
  <si>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</si>
  <si>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</si>
  <si>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</si>
  <si>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</si>
  <si>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</si>
  <si>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</si>
  <si>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</si>
  <si>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</si>
  <si>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</si>
  <si>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</si>
  <si>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</si>
  <si>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</si>
  <si>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</si>
  <si>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</si>
  <si>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</si>
  <si>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</si>
  <si>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</si>
  <si>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</si>
  <si>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</si>
  <si>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</si>
  <si>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</si>
  <si>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</si>
  <si>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</si>
  <si>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</si>
  <si>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</si>
  <si>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</si>
  <si>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</si>
  <si>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</si>
  <si>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</si>
  <si>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</si>
  <si>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</si>
  <si>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</si>
  <si>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</si>
  <si>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</si>
  <si>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</si>
  <si>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</si>
  <si>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</si>
  <si>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</si>
  <si>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</si>
  <si>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</si>
  <si>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</si>
  <si>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</si>
  <si>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</si>
  <si>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</si>
  <si>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</si>
  <si>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</si>
  <si>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</si>
  <si>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</si>
  <si>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</si>
  <si>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</si>
  <si>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</si>
  <si>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</si>
  <si>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</si>
  <si>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</si>
  <si>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</si>
  <si>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</si>
  <si>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</si>
  <si>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</si>
  <si>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</si>
  <si>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</si>
  <si>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</si>
  <si>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</si>
  <si>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</si>
  <si>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</si>
  <si>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</si>
  <si>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</si>
  <si>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</si>
  <si>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</si>
  <si>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</si>
  <si>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</si>
  <si>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</si>
  <si>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</si>
  <si>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</si>
  <si>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</si>
  <si>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</si>
  <si>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</si>
  <si>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</si>
  <si>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</si>
  <si>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</si>
  <si>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</si>
  <si>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</si>
  <si>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</si>
  <si>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</si>
  <si>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</si>
  <si>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</si>
  <si>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</si>
  <si>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</si>
  <si>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</si>
  <si>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</si>
  <si>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</si>
  <si>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</si>
  <si>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</si>
  <si>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</si>
  <si>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</si>
  <si>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</si>
  <si>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</si>
  <si>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</si>
  <si>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</si>
  <si>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</si>
  <si>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</si>
  <si>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</si>
  <si>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</si>
  <si>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</si>
  <si>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</si>
  <si>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</si>
  <si>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</si>
  <si>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</si>
  <si>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</si>
  <si>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</si>
  <si>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</si>
  <si>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</si>
  <si>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</si>
  <si>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</si>
  <si>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</si>
  <si>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</si>
  <si>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</si>
  <si>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</si>
  <si>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</si>
  <si>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</si>
  <si>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</si>
  <si>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</si>
  <si>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</si>
  <si>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</si>
  <si>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</si>
  <si>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</si>
  <si>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</si>
  <si>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</si>
  <si>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</si>
  <si>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</si>
  <si>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</si>
  <si>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</si>
  <si>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</si>
  <si>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</si>
  <si>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</si>
  <si>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</si>
  <si>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</si>
  <si>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</si>
  <si>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</si>
  <si>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</si>
  <si>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</si>
  <si>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</si>
  <si>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</si>
  <si>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</si>
  <si>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</si>
  <si>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</si>
  <si>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</si>
  <si>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</si>
  <si>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</si>
  <si>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</si>
  <si>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</si>
  <si>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</si>
  <si>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</si>
  <si>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</si>
  <si>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</si>
  <si>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</si>
  <si>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</si>
  <si>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</si>
  <si>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</si>
  <si>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</si>
  <si>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</si>
  <si>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</si>
  <si>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</si>
  <si>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</si>
  <si>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</si>
  <si>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</si>
  <si>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</si>
  <si>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</si>
  <si>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</si>
  <si>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</si>
  <si>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</si>
  <si>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</si>
  <si>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</si>
  <si>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</si>
  <si>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</si>
  <si>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</si>
  <si>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</si>
  <si>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</si>
  <si>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</si>
  <si>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</si>
  <si>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</si>
  <si>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</si>
  <si>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</si>
  <si>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</si>
  <si>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</si>
  <si>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</si>
  <si>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</si>
  <si>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</si>
  <si>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</si>
  <si>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</si>
  <si>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</si>
  <si>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</si>
  <si>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</si>
  <si>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</si>
  <si>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</si>
  <si>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</si>
  <si>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</si>
  <si>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</si>
  <si>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</si>
  <si>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</si>
  <si>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</si>
  <si>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</si>
  <si>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</si>
  <si>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</si>
  <si>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</si>
  <si>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</si>
  <si>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</si>
  <si>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</si>
  <si>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</si>
  <si>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</si>
  <si>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</si>
  <si>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</si>
  <si>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</si>
  <si>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</si>
  <si>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</si>
  <si>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</si>
  <si>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</si>
  <si>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</si>
  <si>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</si>
  <si>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</si>
  <si>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</si>
  <si>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</si>
  <si>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</si>
  <si>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</si>
  <si>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</si>
  <si>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</si>
  <si>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</si>
  <si>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</si>
  <si>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</si>
  <si>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</si>
  <si>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</si>
  <si>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</si>
  <si>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</si>
  <si>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</si>
  <si>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</si>
  <si>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</si>
  <si>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</si>
  <si>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</si>
  <si>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</si>
  <si>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</si>
  <si>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</si>
  <si>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</si>
  <si>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44916</t>
  </si>
  <si>
    <t>* Central Rates Revenues Collected in KCIT Services fund</t>
  </si>
  <si>
    <t>44917</t>
  </si>
  <si>
    <t>* Revenues from OIRM funds</t>
  </si>
  <si>
    <t>44918</t>
  </si>
  <si>
    <t>44925</t>
  </si>
  <si>
    <t>* Miscellaneous Revenues</t>
  </si>
  <si>
    <t>Tech Svc External O&amp;M</t>
  </si>
  <si>
    <t>Tech Svc Internal O&amp;M</t>
  </si>
  <si>
    <t>Enterprise Wide Tech Svc Infrastructure Rev</t>
  </si>
  <si>
    <t>34888</t>
  </si>
  <si>
    <t>*Operating Expenditures</t>
  </si>
  <si>
    <t>Non-Operating Revenue</t>
  </si>
  <si>
    <t>*Budget Carryover</t>
  </si>
  <si>
    <t>36111</t>
  </si>
  <si>
    <t>Interest Income</t>
  </si>
  <si>
    <t>*2011 Q3 Omnibus Benefits and Retirement Savings</t>
  </si>
  <si>
    <t>36117</t>
  </si>
  <si>
    <t>Cash Mgmt Svc Fee</t>
  </si>
  <si>
    <t>36134</t>
  </si>
  <si>
    <r>
      <t>Estimated Underexpenditures</t>
    </r>
    <r>
      <rPr>
        <vertAlign val="superscript"/>
        <sz val="10"/>
        <rFont val="Arial"/>
        <family val="2"/>
      </rPr>
      <t>2</t>
    </r>
  </si>
  <si>
    <t>* Cash Flow Reserve</t>
  </si>
  <si>
    <t>* Revenue Corrections</t>
  </si>
  <si>
    <t>Additional Reserve for enterprise programs</t>
  </si>
  <si>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</si>
  <si>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</si>
  <si>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</si>
  <si>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</si>
  <si>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</si>
  <si>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</si>
  <si>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</si>
  <si>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</si>
  <si>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</si>
  <si>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</si>
  <si>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</si>
  <si>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</si>
  <si>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</si>
  <si>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</si>
  <si>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</si>
  <si>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</si>
  <si>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</si>
  <si>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</si>
  <si>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</si>
  <si>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</si>
  <si>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</si>
  <si>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</si>
  <si>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</si>
  <si>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</si>
  <si>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</si>
  <si>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</si>
  <si>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</si>
  <si>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</si>
  <si>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</si>
  <si>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</si>
  <si>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</si>
  <si>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</si>
  <si>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</si>
  <si>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</si>
  <si>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</si>
  <si>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</si>
  <si>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</si>
  <si>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</si>
  <si>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</si>
  <si>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</si>
  <si>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</si>
  <si>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</si>
  <si>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</si>
  <si>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</si>
  <si>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</si>
  <si>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</si>
  <si>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</si>
  <si>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</si>
  <si>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</si>
  <si>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</si>
  <si>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</si>
  <si>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</si>
  <si>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</si>
  <si>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</si>
  <si>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</si>
  <si>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</si>
  <si>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</si>
  <si>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</si>
  <si>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</si>
  <si>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</si>
  <si>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</si>
  <si>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</si>
  <si>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</si>
  <si>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</si>
  <si>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</si>
  <si>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r>
      <t>* Rainy Day Reserve</t>
    </r>
    <r>
      <rPr>
        <vertAlign val="superscript"/>
        <sz val="10"/>
        <rFont val="Arial"/>
        <family val="2"/>
      </rPr>
      <t>5</t>
    </r>
  </si>
  <si>
    <t>* Central rate and revenue variance Reserve</t>
  </si>
  <si>
    <t>* Emergency Repair for Infrastructure</t>
  </si>
  <si>
    <r>
      <t>* Compensated Absences</t>
    </r>
    <r>
      <rPr>
        <vertAlign val="superscript"/>
        <sz val="10"/>
        <rFont val="Arial"/>
        <family val="2"/>
      </rPr>
      <t>4</t>
    </r>
    <r>
      <rPr>
        <sz val="10"/>
        <rFont val="Arial"/>
        <family val="2"/>
      </rPr>
      <t xml:space="preserve">  </t>
    </r>
  </si>
  <si>
    <t xml:space="preserve">* Rate stabilization </t>
  </si>
  <si>
    <t>Variance</t>
  </si>
  <si>
    <r>
      <t xml:space="preserve">Target Fund Balance </t>
    </r>
    <r>
      <rPr>
        <b/>
        <vertAlign val="superscript"/>
        <sz val="10"/>
        <rFont val="Arial"/>
        <family val="2"/>
      </rPr>
      <t>4</t>
    </r>
  </si>
  <si>
    <r>
      <t>2</t>
    </r>
    <r>
      <rPr>
        <sz val="10"/>
        <rFont val="Arial"/>
        <family val="2"/>
      </rPr>
      <t xml:space="preserve">  Estimated Underexpenditures was assumed to be 1.5% of Operating Expenditures.</t>
    </r>
  </si>
  <si>
    <r>
      <t>4</t>
    </r>
    <r>
      <rPr>
        <sz val="10"/>
        <rFont val="Arial"/>
        <family val="2"/>
      </rPr>
      <t xml:space="preserve">  Compensated Absences based on 2009 CAFR increased by 5% annually.  Target Fund Balance is based on 1.5 months of the operating expenditures.  Both items are eliminated due to the fund blance reserve and contingency guidelines issued in May 2012.</t>
    </r>
  </si>
  <si>
    <r>
      <t>5</t>
    </r>
    <r>
      <rPr>
        <sz val="10"/>
        <rFont val="Arial"/>
        <family val="2"/>
      </rPr>
      <t xml:space="preserve">  Rainy Day Reserve is calculated 30 days of the operating expenditures.</t>
    </r>
  </si>
  <si>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</si>
  <si>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</si>
  <si>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</si>
  <si>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</si>
  <si>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</si>
  <si>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</si>
  <si>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</si>
  <si>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</si>
  <si>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</si>
  <si>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</si>
  <si>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</si>
  <si>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</si>
  <si>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</si>
  <si>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</si>
  <si>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</si>
  <si>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</si>
  <si>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</si>
  <si>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</si>
  <si>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</si>
  <si>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</si>
  <si>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</si>
  <si>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</si>
  <si>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</si>
  <si>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</si>
  <si>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</si>
  <si>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</si>
  <si>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</si>
  <si>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</si>
  <si>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</si>
  <si>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</si>
  <si>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</si>
  <si>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</si>
  <si>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</si>
  <si>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</si>
  <si>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</si>
  <si>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</si>
  <si>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</si>
  <si>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</si>
  <si>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</si>
  <si>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</si>
  <si>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</si>
  <si>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</si>
  <si>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</si>
  <si>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</si>
  <si>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</si>
  <si>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</si>
  <si>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</si>
  <si>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</si>
  <si>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</si>
  <si>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</si>
  <si>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</si>
  <si>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</si>
  <si>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</si>
  <si>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</si>
  <si>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</si>
  <si>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</si>
  <si>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</si>
  <si>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</si>
  <si>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</si>
  <si>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</si>
  <si>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</si>
  <si>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</si>
  <si>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</si>
  <si>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</si>
  <si>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</si>
  <si>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</si>
  <si>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</si>
  <si>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</si>
  <si>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</si>
  <si>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</si>
  <si>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</si>
  <si>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</si>
  <si>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</si>
  <si>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</si>
  <si>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</si>
  <si>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</si>
  <si>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</si>
  <si>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</si>
  <si>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</si>
  <si>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</si>
  <si>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</si>
  <si>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</si>
  <si>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</si>
  <si>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</si>
  <si>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</si>
  <si>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</si>
  <si>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</si>
  <si>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</si>
  <si>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</si>
  <si>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</si>
  <si>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</si>
  <si>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</si>
  <si>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</si>
  <si>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</si>
  <si>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</si>
  <si>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</si>
  <si>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</si>
  <si>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</si>
  <si>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</si>
  <si>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</si>
  <si>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</si>
  <si>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</si>
  <si>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</si>
  <si>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</si>
  <si>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</si>
  <si>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</si>
  <si>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</si>
  <si>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</si>
  <si>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</si>
  <si>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</si>
  <si>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</si>
  <si>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</si>
  <si>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</si>
  <si>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</si>
  <si>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</si>
  <si>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</si>
  <si>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</si>
  <si>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</si>
  <si>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</si>
  <si>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3</t>
    </r>
    <r>
      <rPr>
        <sz val="10"/>
        <rFont val="Arial"/>
        <family val="2"/>
      </rPr>
      <t xml:space="preserve">  2015 and 2016 Projected are based on a relatively stable subscriber count with estimated 4% rate increase and 3% growth in Expenditures</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</si>
  <si>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</si>
  <si>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</si>
  <si>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</si>
  <si>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</si>
  <si>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Q1 Supplemental Request</t>
  </si>
  <si>
    <t>Change in the fund balance</t>
  </si>
  <si>
    <t>Non-GF Financial Plan</t>
  </si>
  <si>
    <t>1st Omnibus</t>
  </si>
  <si>
    <t xml:space="preserve">Date Prepared:  </t>
  </si>
  <si>
    <t>Fund Name: KCIT Strategy and Performance</t>
  </si>
  <si>
    <t>Fund Number: 000005471</t>
  </si>
  <si>
    <t>Prepared by:  Junko Keesecker</t>
  </si>
  <si>
    <t>Estimated Underexpenditures</t>
  </si>
  <si>
    <t>*ABT Debt Service Allocation</t>
  </si>
  <si>
    <r>
      <t xml:space="preserve">* Revenue Variance Reserve </t>
    </r>
    <r>
      <rPr>
        <vertAlign val="superscript"/>
        <sz val="10"/>
        <rFont val="Arial"/>
        <family val="2"/>
      </rPr>
      <t>5</t>
    </r>
  </si>
  <si>
    <r>
      <rPr>
        <vertAlign val="superscript"/>
        <sz val="10"/>
        <rFont val="Arial"/>
        <family val="2"/>
      </rPr>
      <t>5</t>
    </r>
    <r>
      <rPr>
        <sz val="10"/>
        <rFont val="Arial"/>
        <family val="2"/>
      </rPr>
      <t xml:space="preserve">  Short term reserve to cover potential revenue shortage due to new method in rates</t>
    </r>
  </si>
  <si>
    <r>
      <t>2012 Actual</t>
    </r>
    <r>
      <rPr>
        <b/>
        <vertAlign val="superscript"/>
        <sz val="10"/>
        <rFont val="Arial"/>
        <family val="2"/>
      </rPr>
      <t>1</t>
    </r>
  </si>
  <si>
    <r>
      <t>2013 Adopted</t>
    </r>
    <r>
      <rPr>
        <b/>
        <vertAlign val="superscript"/>
        <sz val="10"/>
        <rFont val="Arial"/>
        <family val="2"/>
      </rPr>
      <t>2</t>
    </r>
  </si>
  <si>
    <r>
      <t>2014 Adopted</t>
    </r>
    <r>
      <rPr>
        <b/>
        <vertAlign val="superscript"/>
        <sz val="10"/>
        <rFont val="Arial"/>
        <family val="2"/>
      </rPr>
      <t>2</t>
    </r>
  </si>
  <si>
    <r>
      <t xml:space="preserve">2 </t>
    </r>
    <r>
      <rPr>
        <sz val="9"/>
        <color theme="1"/>
        <rFont val="Arial"/>
        <family val="2"/>
      </rPr>
      <t>2013-14 adopted is taken from the Budget Ordinance 17476.</t>
    </r>
  </si>
  <si>
    <r>
      <t>2013 Revised</t>
    </r>
    <r>
      <rPr>
        <b/>
        <vertAlign val="superscript"/>
        <sz val="10"/>
        <rFont val="Arial"/>
        <family val="2"/>
      </rPr>
      <t>3</t>
    </r>
  </si>
  <si>
    <r>
      <t>2014 Revised</t>
    </r>
    <r>
      <rPr>
        <b/>
        <vertAlign val="superscript"/>
        <sz val="10"/>
        <rFont val="Arial"/>
        <family val="2"/>
      </rPr>
      <t>3</t>
    </r>
  </si>
  <si>
    <r>
      <t xml:space="preserve">3 </t>
    </r>
    <r>
      <rPr>
        <sz val="9"/>
        <color theme="1"/>
        <rFont val="Arial"/>
        <family val="2"/>
      </rPr>
      <t>Revised reflects changes to adopted appropriation by KC Council.</t>
    </r>
  </si>
  <si>
    <r>
      <t>2013 Estimated</t>
    </r>
    <r>
      <rPr>
        <b/>
        <vertAlign val="superscript"/>
        <sz val="10"/>
        <rFont val="Arial"/>
        <family val="2"/>
      </rPr>
      <t>4</t>
    </r>
  </si>
  <si>
    <r>
      <t>2014 Estimated</t>
    </r>
    <r>
      <rPr>
        <b/>
        <vertAlign val="superscript"/>
        <sz val="10"/>
        <rFont val="Arial"/>
        <family val="2"/>
      </rPr>
      <t>4</t>
    </r>
  </si>
  <si>
    <r>
      <rPr>
        <vertAlign val="superscript"/>
        <sz val="10"/>
        <rFont val="Arial"/>
        <family val="2"/>
      </rPr>
      <t>4</t>
    </r>
    <r>
      <rPr>
        <sz val="10"/>
        <rFont val="Arial"/>
        <family val="2"/>
      </rPr>
      <t xml:space="preserve"> Estimated reflects known changes to revenues and requested changes to expenditures.</t>
    </r>
  </si>
  <si>
    <r>
      <rPr>
        <vertAlign val="superscript"/>
        <sz val="9"/>
        <rFont val="Arial"/>
        <family val="2"/>
      </rPr>
      <t xml:space="preserve">6  </t>
    </r>
    <r>
      <rPr>
        <sz val="9"/>
        <rFont val="Arial"/>
        <family val="2"/>
      </rPr>
      <t>Target fund balance is based on 1.5 month of operating expenditures.  Eliminated starting in 2013.</t>
    </r>
  </si>
  <si>
    <r>
      <t xml:space="preserve">Target Fund Balance </t>
    </r>
    <r>
      <rPr>
        <vertAlign val="superscript"/>
        <sz val="10"/>
        <rFont val="Arial"/>
        <family val="2"/>
      </rPr>
      <t>6</t>
    </r>
  </si>
  <si>
    <r>
      <t xml:space="preserve">* Compensated Absences </t>
    </r>
    <r>
      <rPr>
        <vertAlign val="superscript"/>
        <sz val="10"/>
        <rFont val="Arial"/>
        <family val="2"/>
      </rPr>
      <t xml:space="preserve">7 </t>
    </r>
  </si>
  <si>
    <r>
      <rPr>
        <vertAlign val="superscript"/>
        <sz val="10"/>
        <rFont val="Arial"/>
        <family val="2"/>
      </rPr>
      <t>8</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</si>
  <si>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t>Transfer to KCIT Services Fund</t>
    </r>
    <r>
      <rPr>
        <vertAlign val="superscript"/>
        <sz val="10"/>
        <rFont val="Arial"/>
        <family val="2"/>
      </rPr>
      <t xml:space="preserve"> 8</t>
    </r>
  </si>
  <si>
    <r>
      <t xml:space="preserve">7  </t>
    </r>
    <r>
      <rPr>
        <sz val="9"/>
        <rFont val="Arial"/>
        <family val="2"/>
      </rPr>
      <t>Compensated absences was based on 2012 CAFR</t>
    </r>
  </si>
  <si>
    <t>Increase in payroll related liability due to IT reorganization</t>
  </si>
  <si>
    <t>OIRM Cable Comm Overhead</t>
  </si>
  <si>
    <t>OIRM I-Net Overhead</t>
  </si>
  <si>
    <t>OIRM Radio Comm Overhead</t>
  </si>
  <si>
    <t>OIRM Telecom Overhead</t>
  </si>
  <si>
    <t>OIRM Ops Rebate</t>
  </si>
  <si>
    <t>Unrealized Loss-Impairing</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</si>
</sst>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sz val="9"/>
      <color theme="1"/>
      <name val="Arial"/>
      <family val="2"/>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3">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7" fontId="7" fillId="0" borderId="0" xfId="24" applyFont="1" applyAlignment="1">
      <alignment horizontal="left"/>
      <protection/>
    </xf>
    <xf numFmtId="38" fontId="1" fillId="0" borderId="0" xfId="24" applyNumberFormat="1" applyFont="1" applyBorder="1">
      <alignment/>
      <protection/>
    </xf>
    <xf numFmtId="0" fontId="1" fillId="0" borderId="0" xfId="20" applyFont="1" applyAlignment="1">
      <alignment horizontal="righ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164" fontId="1" fillId="2" borderId="5" xfId="21" applyNumberFormat="1" applyFont="1" applyFill="1" applyBorder="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164" fontId="3" fillId="0" borderId="11"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2"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3" xfId="21" applyNumberFormat="1" applyFont="1" applyBorder="1"/>
    <xf numFmtId="164" fontId="3" fillId="0" borderId="14" xfId="21" applyNumberFormat="1" applyFont="1" applyBorder="1"/>
    <xf numFmtId="164" fontId="1" fillId="4" borderId="10" xfId="21" applyNumberFormat="1" applyFont="1" applyFill="1" applyBorder="1"/>
    <xf numFmtId="164" fontId="1" fillId="0" borderId="13" xfId="21" applyNumberFormat="1" applyFont="1" applyBorder="1"/>
    <xf numFmtId="0" fontId="3" fillId="0" borderId="15" xfId="20" applyFont="1" applyBorder="1" applyAlignment="1">
      <alignment horizontal="center" wrapText="1"/>
      <protection/>
    </xf>
    <xf numFmtId="0" fontId="3" fillId="0" borderId="16" xfId="20" applyFont="1" applyBorder="1" applyAlignment="1">
      <alignment horizontal="center" wrapText="1"/>
      <protection/>
    </xf>
    <xf numFmtId="164" fontId="1" fillId="0" borderId="17" xfId="21" applyNumberFormat="1" applyFont="1" applyBorder="1"/>
    <xf numFmtId="164" fontId="1" fillId="0" borderId="18" xfId="21" applyNumberFormat="1" applyFont="1" applyBorder="1"/>
    <xf numFmtId="164" fontId="1" fillId="0" borderId="19" xfId="21" applyNumberFormat="1" applyFont="1" applyFill="1" applyBorder="1"/>
    <xf numFmtId="164" fontId="1" fillId="0" borderId="20" xfId="21" applyNumberFormat="1" applyFont="1" applyFill="1" applyBorder="1"/>
    <xf numFmtId="164" fontId="1" fillId="0" borderId="21" xfId="21" applyNumberFormat="1" applyFont="1" applyFill="1" applyBorder="1"/>
    <xf numFmtId="164" fontId="1" fillId="0" borderId="21" xfId="21" applyNumberFormat="1" applyFont="1" applyBorder="1"/>
    <xf numFmtId="164" fontId="1" fillId="0" borderId="20"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3" fillId="0" borderId="25" xfId="21" applyNumberFormat="1" applyFont="1" applyBorder="1"/>
    <xf numFmtId="164" fontId="1" fillId="0" borderId="26" xfId="21" applyNumberFormat="1" applyFont="1" applyBorder="1"/>
    <xf numFmtId="164" fontId="3" fillId="0" borderId="27" xfId="21" applyNumberFormat="1" applyFont="1" applyBorder="1"/>
    <xf numFmtId="164" fontId="1" fillId="4" borderId="17" xfId="21" applyNumberFormat="1" applyFont="1" applyFill="1" applyBorder="1"/>
    <xf numFmtId="164" fontId="1" fillId="4" borderId="18" xfId="21" applyNumberFormat="1" applyFont="1" applyFill="1" applyBorder="1"/>
    <xf numFmtId="164" fontId="1" fillId="0" borderId="19" xfId="21" applyNumberFormat="1" applyFont="1" applyBorder="1"/>
    <xf numFmtId="164" fontId="1" fillId="0" borderId="22" xfId="21" applyNumberFormat="1" applyFont="1" applyBorder="1"/>
    <xf numFmtId="164" fontId="1" fillId="0" borderId="23" xfId="21" applyNumberFormat="1" applyFont="1" applyBorder="1"/>
    <xf numFmtId="164" fontId="1" fillId="0" borderId="28" xfId="21" applyNumberFormat="1" applyFont="1" applyBorder="1"/>
    <xf numFmtId="164" fontId="1" fillId="0" borderId="29" xfId="21" applyNumberFormat="1" applyFont="1" applyBorder="1"/>
    <xf numFmtId="164" fontId="1" fillId="0" borderId="30" xfId="21" applyNumberFormat="1" applyFont="1" applyBorder="1"/>
    <xf numFmtId="164" fontId="1" fillId="2" borderId="21" xfId="21" applyNumberFormat="1" applyFont="1" applyFill="1" applyBorder="1"/>
    <xf numFmtId="164" fontId="1" fillId="2" borderId="20" xfId="21" applyNumberFormat="1" applyFont="1" applyFill="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3" xfId="18" applyNumberFormat="1" applyFont="1" applyFill="1" applyBorder="1"/>
    <xf numFmtId="164" fontId="2" fillId="0" borderId="13" xfId="18" applyNumberFormat="1" applyFont="1" applyFill="1" applyBorder="1"/>
    <xf numFmtId="2" fontId="3" fillId="0" borderId="15" xfId="18" applyNumberFormat="1" applyFont="1" applyFill="1" applyBorder="1" applyAlignment="1">
      <alignment horizontal="center" wrapText="1"/>
    </xf>
    <xf numFmtId="2" fontId="3" fillId="0" borderId="16" xfId="18" applyNumberFormat="1" applyFont="1" applyFill="1" applyBorder="1" applyAlignment="1">
      <alignment horizontal="center" wrapText="1"/>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0" xfId="18" applyNumberFormat="1" applyFont="1" applyFill="1" applyBorder="1"/>
    <xf numFmtId="164" fontId="3" fillId="0" borderId="22" xfId="18" applyNumberFormat="1" applyFont="1" applyFill="1" applyBorder="1"/>
    <xf numFmtId="164" fontId="3" fillId="0" borderId="23" xfId="18" applyNumberFormat="1" applyFont="1" applyFill="1" applyBorder="1"/>
    <xf numFmtId="164" fontId="3" fillId="0" borderId="24" xfId="18" applyNumberFormat="1" applyFont="1" applyFill="1" applyBorder="1" applyAlignment="1">
      <alignment/>
    </xf>
    <xf numFmtId="164" fontId="3" fillId="0" borderId="25" xfId="18" applyNumberFormat="1" applyFont="1" applyFill="1" applyBorder="1" applyAlignment="1">
      <alignment/>
    </xf>
    <xf numFmtId="164" fontId="2" fillId="0" borderId="22" xfId="18" applyNumberFormat="1" applyFont="1" applyFill="1" applyBorder="1"/>
    <xf numFmtId="164" fontId="2" fillId="0" borderId="23" xfId="18" applyNumberFormat="1" applyFont="1" applyFill="1" applyBorder="1"/>
    <xf numFmtId="164" fontId="2" fillId="0" borderId="26" xfId="18" applyNumberFormat="1" applyFont="1" applyFill="1" applyBorder="1"/>
    <xf numFmtId="164" fontId="2" fillId="0" borderId="29" xfId="18" applyNumberFormat="1" applyFont="1" applyFill="1" applyBorder="1"/>
    <xf numFmtId="164" fontId="2" fillId="0" borderId="30" xfId="18" applyNumberFormat="1" applyFont="1" applyFill="1" applyBorder="1"/>
    <xf numFmtId="164" fontId="2" fillId="2" borderId="21" xfId="18" applyNumberFormat="1" applyFont="1" applyFill="1" applyBorder="1"/>
    <xf numFmtId="164" fontId="2" fillId="2" borderId="20" xfId="18" applyNumberFormat="1" applyFont="1" applyFill="1" applyBorder="1"/>
    <xf numFmtId="0" fontId="3" fillId="0" borderId="8" xfId="0" applyFont="1" applyFill="1" applyBorder="1" applyAlignment="1">
      <alignment horizontal="center" wrapText="1"/>
    </xf>
    <xf numFmtId="164" fontId="1" fillId="0" borderId="12"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3" xfId="18" applyNumberFormat="1" applyFont="1" applyFill="1" applyBorder="1"/>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1" fillId="0" borderId="21" xfId="18" applyNumberFormat="1" applyFont="1" applyFill="1" applyBorder="1"/>
    <xf numFmtId="164" fontId="3" fillId="0" borderId="24" xfId="18" applyNumberFormat="1" applyFont="1" applyFill="1" applyBorder="1" applyAlignment="1">
      <alignment wrapText="1"/>
    </xf>
    <xf numFmtId="164" fontId="3" fillId="0" borderId="25" xfId="18" applyNumberFormat="1" applyFont="1" applyFill="1" applyBorder="1" applyAlignment="1">
      <alignment wrapText="1"/>
    </xf>
    <xf numFmtId="164" fontId="1" fillId="0" borderId="22" xfId="18" applyNumberFormat="1" applyFont="1" applyFill="1" applyBorder="1"/>
    <xf numFmtId="164" fontId="1" fillId="0" borderId="23" xfId="18" applyNumberFormat="1" applyFont="1" applyFill="1" applyBorder="1"/>
    <xf numFmtId="164" fontId="1" fillId="0" borderId="26" xfId="18" applyNumberFormat="1" applyFont="1" applyFill="1" applyBorder="1"/>
    <xf numFmtId="164" fontId="1" fillId="0" borderId="29" xfId="18" applyNumberFormat="1" applyFont="1" applyFill="1" applyBorder="1"/>
    <xf numFmtId="164" fontId="1" fillId="0" borderId="30" xfId="18" applyNumberFormat="1" applyFont="1" applyFill="1" applyBorder="1"/>
    <xf numFmtId="164" fontId="1" fillId="0" borderId="9" xfId="18" applyNumberFormat="1" applyFont="1" applyFill="1" applyBorder="1"/>
    <xf numFmtId="164" fontId="1" fillId="2" borderId="21" xfId="18" applyNumberFormat="1" applyFont="1" applyFill="1" applyBorder="1"/>
    <xf numFmtId="164" fontId="1" fillId="2" borderId="20" xfId="18" applyNumberFormat="1" applyFont="1" applyFill="1" applyBorder="1"/>
    <xf numFmtId="43" fontId="1" fillId="0" borderId="0" xfId="18" applyFont="1" applyFill="1"/>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Fill="1" applyBorder="1">
      <alignment/>
      <protection/>
    </xf>
    <xf numFmtId="0" fontId="1" fillId="0" borderId="10" xfId="20" applyFont="1" applyFill="1" applyBorder="1">
      <alignment/>
      <protection/>
    </xf>
    <xf numFmtId="0" fontId="1" fillId="0" borderId="1" xfId="20" applyFont="1" applyFill="1" applyBorder="1">
      <alignment/>
      <protection/>
    </xf>
    <xf numFmtId="0" fontId="1" fillId="0" borderId="9" xfId="20" applyFont="1" applyFill="1" applyBorder="1">
      <alignment/>
      <protection/>
    </xf>
    <xf numFmtId="0" fontId="1" fillId="0" borderId="5" xfId="20" applyFont="1" applyFill="1" applyBorder="1">
      <alignment/>
      <protection/>
    </xf>
    <xf numFmtId="0" fontId="1" fillId="0" borderId="13" xfId="20" applyFont="1" applyFill="1" applyBorder="1">
      <alignment/>
      <protection/>
    </xf>
    <xf numFmtId="0" fontId="1" fillId="0" borderId="5" xfId="20" applyFont="1" applyFill="1" applyBorder="1" applyAlignment="1">
      <alignment wrapText="1"/>
      <protection/>
    </xf>
    <xf numFmtId="0" fontId="1" fillId="0" borderId="19" xfId="20" applyFont="1" applyFill="1" applyBorder="1">
      <alignment/>
      <protection/>
    </xf>
    <xf numFmtId="0" fontId="1" fillId="0" borderId="33" xfId="20" applyFont="1" applyFill="1" applyBorder="1">
      <alignment/>
      <protection/>
    </xf>
    <xf numFmtId="164" fontId="1" fillId="0" borderId="21" xfId="20" applyNumberFormat="1" applyFont="1" applyFill="1" applyBorder="1">
      <alignment/>
      <protection/>
    </xf>
    <xf numFmtId="164" fontId="1" fillId="0" borderId="26" xfId="20" applyNumberFormat="1" applyFont="1" applyFill="1" applyBorder="1">
      <alignment/>
      <protection/>
    </xf>
    <xf numFmtId="0" fontId="1" fillId="0" borderId="21" xfId="20" applyFont="1" applyFill="1" applyBorder="1">
      <alignment/>
      <protection/>
    </xf>
    <xf numFmtId="0" fontId="1" fillId="0" borderId="26" xfId="20" applyFont="1" applyFill="1" applyBorder="1">
      <alignment/>
      <protection/>
    </xf>
    <xf numFmtId="0" fontId="1" fillId="0" borderId="22" xfId="20" applyFont="1" applyFill="1" applyBorder="1">
      <alignment/>
      <protection/>
    </xf>
    <xf numFmtId="0" fontId="1" fillId="0" borderId="23" xfId="20" applyFont="1" applyFill="1" applyBorder="1">
      <alignment/>
      <protection/>
    </xf>
    <xf numFmtId="0" fontId="1" fillId="0" borderId="24" xfId="20" applyFont="1" applyFill="1" applyBorder="1">
      <alignment/>
      <protection/>
    </xf>
    <xf numFmtId="0" fontId="1" fillId="0" borderId="25" xfId="20" applyFont="1" applyFill="1" applyBorder="1">
      <alignment/>
      <protection/>
    </xf>
    <xf numFmtId="164" fontId="1" fillId="0" borderId="22" xfId="20" applyNumberFormat="1" applyFont="1" applyFill="1" applyBorder="1">
      <alignment/>
      <protection/>
    </xf>
    <xf numFmtId="164" fontId="1" fillId="0" borderId="23" xfId="20" applyNumberFormat="1" applyFont="1" applyFill="1" applyBorder="1">
      <alignment/>
      <protection/>
    </xf>
    <xf numFmtId="43" fontId="1" fillId="0" borderId="24" xfId="20" applyNumberFormat="1" applyFont="1" applyFill="1" applyBorder="1">
      <alignment/>
      <protection/>
    </xf>
    <xf numFmtId="43" fontId="1" fillId="0" borderId="17" xfId="20" applyNumberFormat="1" applyFont="1" applyFill="1" applyBorder="1">
      <alignment/>
      <protection/>
    </xf>
    <xf numFmtId="0" fontId="1" fillId="0" borderId="18" xfId="20" applyFont="1" applyFill="1" applyBorder="1">
      <alignment/>
      <protection/>
    </xf>
    <xf numFmtId="43" fontId="1" fillId="0" borderId="19" xfId="20" applyNumberFormat="1" applyFont="1" applyFill="1" applyBorder="1">
      <alignment/>
      <protection/>
    </xf>
    <xf numFmtId="0" fontId="1" fillId="0" borderId="17" xfId="20" applyFont="1" applyFill="1" applyBorder="1">
      <alignment/>
      <protection/>
    </xf>
    <xf numFmtId="0" fontId="1" fillId="0" borderId="29" xfId="20" applyFont="1" applyFill="1" applyBorder="1">
      <alignment/>
      <protection/>
    </xf>
    <xf numFmtId="0" fontId="1" fillId="0" borderId="30" xfId="20" applyFont="1" applyFill="1" applyBorder="1">
      <alignment/>
      <protection/>
    </xf>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16" fillId="0" borderId="0" xfId="24" applyFont="1" applyBorder="1" applyAlignment="1">
      <alignment horizontal="centerContinuous" wrapText="1"/>
      <protection/>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0" fontId="22" fillId="8" borderId="0" xfId="0" applyFont="1" applyFill="1" applyBorder="1" applyAlignment="1">
      <alignment horizontal="centerContinuous"/>
    </xf>
    <xf numFmtId="37" fontId="22" fillId="0" borderId="0" xfId="24" applyFont="1" applyBorder="1" applyAlignment="1">
      <alignment horizontal="left" wrapText="1"/>
      <protection/>
    </xf>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0" fontId="0" fillId="8" borderId="0" xfId="0" applyFill="1"/>
    <xf numFmtId="37" fontId="18" fillId="0" borderId="0" xfId="24" applyFont="1" applyBorder="1" applyAlignment="1">
      <alignment horizontal="left"/>
      <protection/>
    </xf>
    <xf numFmtId="14" fontId="0" fillId="8" borderId="0" xfId="0" applyNumberFormat="1" applyFill="1" applyAlignment="1">
      <alignment horizontal="centerContinuous"/>
    </xf>
    <xf numFmtId="1" fontId="1" fillId="0" borderId="26" xfId="18" applyNumberFormat="1" applyFont="1" applyFill="1" applyBorder="1"/>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11" xfId="18" applyNumberFormat="1" applyFont="1" applyFill="1" applyBorder="1" applyAlignment="1">
      <alignment horizontal="center"/>
    </xf>
    <xf numFmtId="164" fontId="3" fillId="0" borderId="10" xfId="18" applyNumberFormat="1" applyFont="1" applyFill="1" applyBorder="1" applyAlignment="1">
      <alignment horizontal="center"/>
    </xf>
    <xf numFmtId="37" fontId="21" fillId="0" borderId="0" xfId="24" applyFont="1" applyBorder="1" applyAlignment="1">
      <alignment horizontal="center" wrapText="1"/>
      <protection/>
    </xf>
    <xf numFmtId="0" fontId="3" fillId="0" borderId="0" xfId="20" applyFont="1" applyFill="1" applyAlignment="1">
      <alignment horizontal="center"/>
      <protection/>
    </xf>
    <xf numFmtId="0" fontId="8" fillId="0" borderId="0" xfId="20" applyFont="1" applyFill="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4.xml" /><Relationship Id="rId10" Type="http://schemas.openxmlformats.org/officeDocument/2006/relationships/pivotCacheDefinition" Target="pivotCache/pivotCacheDefinition2.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26">
          <cell r="H26">
            <v>237600.51</v>
          </cell>
          <cell r="J26">
            <v>189950.70640000002</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3" t="s">
        <v>0</v>
      </c>
      <c r="B3" s="273"/>
      <c r="C3" s="273"/>
      <c r="D3" s="273"/>
      <c r="E3" s="273"/>
      <c r="F3" s="273"/>
      <c r="G3" s="273"/>
      <c r="H3" s="273"/>
      <c r="I3" s="273"/>
      <c r="J3" s="273"/>
      <c r="K3" s="273"/>
      <c r="L3" s="273"/>
      <c r="M3" s="273"/>
      <c r="N3" s="273"/>
      <c r="O3" s="273"/>
    </row>
    <row r="4" spans="1:15" ht="18" customHeight="1">
      <c r="A4" s="273" t="s">
        <v>1</v>
      </c>
      <c r="B4" s="273"/>
      <c r="C4" s="273"/>
      <c r="D4" s="273"/>
      <c r="E4" s="273"/>
      <c r="F4" s="273"/>
      <c r="G4" s="273"/>
      <c r="H4" s="273"/>
      <c r="I4" s="273"/>
      <c r="J4" s="273"/>
      <c r="K4" s="273"/>
      <c r="L4" s="273"/>
      <c r="M4" s="273"/>
      <c r="N4" s="273"/>
      <c r="O4" s="273"/>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200" t="s">
        <v>6</v>
      </c>
      <c r="H6" s="205" t="s">
        <v>791</v>
      </c>
      <c r="I6" s="206" t="s">
        <v>1006</v>
      </c>
      <c r="J6" s="205" t="s">
        <v>1009</v>
      </c>
      <c r="K6" s="206" t="s">
        <v>1010</v>
      </c>
      <c r="L6" s="205" t="s">
        <v>785</v>
      </c>
      <c r="M6" s="206" t="s">
        <v>1008</v>
      </c>
      <c r="N6" s="202" t="s">
        <v>7</v>
      </c>
      <c r="O6" s="5" t="s">
        <v>8</v>
      </c>
    </row>
    <row r="7" spans="1:15" ht="15">
      <c r="A7" s="6" t="s">
        <v>9</v>
      </c>
      <c r="B7" s="7">
        <v>5554568</v>
      </c>
      <c r="C7" s="7">
        <v>6580918</v>
      </c>
      <c r="D7" s="7">
        <v>6986693</v>
      </c>
      <c r="E7" s="7">
        <v>2153507.749176299</v>
      </c>
      <c r="F7" s="7">
        <f>D71</f>
        <v>2388150</v>
      </c>
      <c r="G7" s="21">
        <f>F71</f>
        <v>1881493.6399999624</v>
      </c>
      <c r="H7" s="207">
        <v>2272243</v>
      </c>
      <c r="I7" s="208" t="e">
        <f>H71</f>
        <v>#REF!</v>
      </c>
      <c r="J7" s="207">
        <f>H7</f>
        <v>2272243</v>
      </c>
      <c r="K7" s="208" t="e">
        <f>I7</f>
        <v>#REF!</v>
      </c>
      <c r="L7" s="207">
        <f>F71</f>
        <v>1881493.6399999624</v>
      </c>
      <c r="M7" s="208" t="e">
        <f>L71</f>
        <v>#REF!</v>
      </c>
      <c r="N7" s="203" t="e">
        <f>M71</f>
        <v>#REF!</v>
      </c>
      <c r="O7" s="7" t="e">
        <f>N71</f>
        <v>#REF!</v>
      </c>
    </row>
    <row r="8" spans="1:15" ht="13">
      <c r="A8" s="8" t="s">
        <v>10</v>
      </c>
      <c r="B8" s="9"/>
      <c r="C8" s="9"/>
      <c r="D8" s="9"/>
      <c r="E8" s="9"/>
      <c r="F8" s="9"/>
      <c r="G8" s="201"/>
      <c r="H8" s="209"/>
      <c r="I8" s="210"/>
      <c r="J8" s="211"/>
      <c r="K8" s="210"/>
      <c r="L8" s="211"/>
      <c r="M8" s="210"/>
      <c r="N8" s="219"/>
      <c r="O8" s="10"/>
    </row>
    <row r="9" spans="1:15" ht="15">
      <c r="A9" s="11" t="s">
        <v>70</v>
      </c>
      <c r="B9" s="12"/>
      <c r="C9" s="12"/>
      <c r="D9" s="12"/>
      <c r="E9" s="12"/>
      <c r="F9" s="12"/>
      <c r="G9" s="16"/>
      <c r="H9" s="211" t="e">
        <f>#REF!</f>
        <v>#REF!</v>
      </c>
      <c r="I9" s="210" t="e">
        <f>H9*1.04</f>
        <v>#REF!</v>
      </c>
      <c r="J9" s="211" t="e">
        <f>H9</f>
        <v>#REF!</v>
      </c>
      <c r="K9" s="210" t="e">
        <f>I9</f>
        <v>#REF!</v>
      </c>
      <c r="L9" s="211" t="e">
        <f>H9</f>
        <v>#REF!</v>
      </c>
      <c r="M9" s="210" t="e">
        <f>(H9*1.04)</f>
        <v>#REF!</v>
      </c>
      <c r="N9" s="10" t="e">
        <f>M9*1.04</f>
        <v>#REF!</v>
      </c>
      <c r="O9" s="10" t="e">
        <f>N9*1.04</f>
        <v>#REF!</v>
      </c>
    </row>
    <row r="10" spans="1:15" ht="15">
      <c r="A10" s="11" t="s">
        <v>71</v>
      </c>
      <c r="B10" s="12"/>
      <c r="C10" s="12"/>
      <c r="D10" s="12"/>
      <c r="E10" s="12"/>
      <c r="F10" s="12"/>
      <c r="G10" s="16"/>
      <c r="H10" s="211" t="e">
        <f>#REF!</f>
        <v>#REF!</v>
      </c>
      <c r="I10" s="210" t="e">
        <f aca="true" t="shared" si="0" ref="I10:I13">H10*1.04</f>
        <v>#REF!</v>
      </c>
      <c r="J10" s="211" t="e">
        <f aca="true" t="shared" si="1" ref="J10:J13">H10</f>
        <v>#REF!</v>
      </c>
      <c r="K10" s="210" t="e">
        <f aca="true" t="shared" si="2" ref="K10:K13">I10</f>
        <v>#REF!</v>
      </c>
      <c r="L10" s="211" t="e">
        <f>H10</f>
        <v>#REF!</v>
      </c>
      <c r="M10" s="210" t="e">
        <f>(H10*1.04)</f>
        <v>#REF!</v>
      </c>
      <c r="N10" s="10" t="e">
        <f aca="true" t="shared" si="3" ref="N10:O13">(M10*1.04)</f>
        <v>#REF!</v>
      </c>
      <c r="O10" s="10" t="e">
        <f t="shared" si="3"/>
        <v>#REF!</v>
      </c>
    </row>
    <row r="11" spans="1:15" ht="15">
      <c r="A11" s="11" t="s">
        <v>11</v>
      </c>
      <c r="B11" s="12"/>
      <c r="C11" s="12"/>
      <c r="D11" s="12"/>
      <c r="E11" s="12"/>
      <c r="F11" s="12"/>
      <c r="G11" s="16"/>
      <c r="H11" s="211" t="e">
        <f>#REF!</f>
        <v>#REF!</v>
      </c>
      <c r="I11" s="210" t="e">
        <f t="shared" si="0"/>
        <v>#REF!</v>
      </c>
      <c r="J11" s="211" t="e">
        <f t="shared" si="1"/>
        <v>#REF!</v>
      </c>
      <c r="K11" s="210" t="e">
        <f t="shared" si="2"/>
        <v>#REF!</v>
      </c>
      <c r="L11" s="211" t="e">
        <f>H11</f>
        <v>#REF!</v>
      </c>
      <c r="M11" s="210" t="e">
        <f>(H11*1.04)</f>
        <v>#REF!</v>
      </c>
      <c r="N11" s="10" t="e">
        <f aca="true" t="shared" si="4" ref="N11:O11">M11*1.04</f>
        <v>#REF!</v>
      </c>
      <c r="O11" s="10" t="e">
        <f t="shared" si="4"/>
        <v>#REF!</v>
      </c>
    </row>
    <row r="12" spans="1:15" ht="15">
      <c r="A12" s="11" t="s">
        <v>72</v>
      </c>
      <c r="B12" s="12"/>
      <c r="C12" s="12"/>
      <c r="D12" s="12"/>
      <c r="E12" s="12"/>
      <c r="F12" s="12"/>
      <c r="G12" s="16"/>
      <c r="H12" s="211" t="e">
        <f>#REF!</f>
        <v>#REF!</v>
      </c>
      <c r="I12" s="210" t="e">
        <f>H12</f>
        <v>#REF!</v>
      </c>
      <c r="J12" s="211" t="e">
        <f t="shared" si="1"/>
        <v>#REF!</v>
      </c>
      <c r="K12" s="210" t="e">
        <f t="shared" si="2"/>
        <v>#REF!</v>
      </c>
      <c r="L12" s="211" t="e">
        <f>H12</f>
        <v>#REF!</v>
      </c>
      <c r="M12" s="210" t="e">
        <f>H12</f>
        <v>#REF!</v>
      </c>
      <c r="N12" s="10" t="e">
        <f>M12</f>
        <v>#REF!</v>
      </c>
      <c r="O12" s="10" t="e">
        <f>N12</f>
        <v>#REF!</v>
      </c>
    </row>
    <row r="13" spans="1:15" ht="15">
      <c r="A13" s="11" t="s">
        <v>73</v>
      </c>
      <c r="B13" s="12"/>
      <c r="C13" s="12"/>
      <c r="D13" s="12"/>
      <c r="E13" s="12"/>
      <c r="F13" s="12"/>
      <c r="G13" s="16"/>
      <c r="H13" s="211" t="e">
        <f>#REF!</f>
        <v>#REF!</v>
      </c>
      <c r="I13" s="210" t="e">
        <f t="shared" si="0"/>
        <v>#REF!</v>
      </c>
      <c r="J13" s="211" t="e">
        <f t="shared" si="1"/>
        <v>#REF!</v>
      </c>
      <c r="K13" s="210" t="e">
        <f t="shared" si="2"/>
        <v>#REF!</v>
      </c>
      <c r="L13" s="211" t="e">
        <f>H13</f>
        <v>#REF!</v>
      </c>
      <c r="M13" s="210"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11"/>
      <c r="I14" s="210"/>
      <c r="J14" s="211"/>
      <c r="K14" s="210"/>
      <c r="L14" s="211"/>
      <c r="M14" s="210"/>
      <c r="N14" s="10"/>
      <c r="O14" s="10"/>
    </row>
    <row r="15" spans="1:15" ht="15">
      <c r="A15" s="11" t="s">
        <v>1002</v>
      </c>
      <c r="B15" s="12">
        <v>964892</v>
      </c>
      <c r="C15" s="12">
        <v>1632377</v>
      </c>
      <c r="D15" s="12">
        <v>1672047</v>
      </c>
      <c r="E15" s="12">
        <v>1584128.0000000002</v>
      </c>
      <c r="F15" s="131"/>
      <c r="G15" s="16">
        <f>-G40</f>
        <v>1691536</v>
      </c>
      <c r="H15" s="211"/>
      <c r="I15" s="210"/>
      <c r="J15" s="211"/>
      <c r="K15" s="210"/>
      <c r="L15" s="220" t="e">
        <f>#REF!+F77</f>
        <v>#REF!</v>
      </c>
      <c r="M15" s="221" t="e">
        <f>#REF!-200000</f>
        <v>#REF!</v>
      </c>
      <c r="N15" s="42">
        <f>'[1]2&amp;3 - Sppting doc'!$I$48</f>
        <v>1930299.9999999998</v>
      </c>
      <c r="O15" s="42">
        <f>'[1]2&amp;3 - Sppting doc'!$I$50</f>
        <v>2941233.3333333335</v>
      </c>
    </row>
    <row r="16" spans="1:17" ht="24.75" customHeight="1">
      <c r="A16" s="11" t="s">
        <v>985</v>
      </c>
      <c r="B16" s="12"/>
      <c r="C16" s="12"/>
      <c r="D16" s="12"/>
      <c r="E16" s="12"/>
      <c r="F16" s="131"/>
      <c r="G16" s="16"/>
      <c r="H16" s="211"/>
      <c r="I16" s="210"/>
      <c r="J16" s="211"/>
      <c r="K16" s="210"/>
      <c r="L16" s="220">
        <f>'[1]10 - FN'!$E$13</f>
        <v>981400.746248428</v>
      </c>
      <c r="M16" s="221">
        <f>'[1]10 - FN'!$F$13</f>
        <v>2130178.3833855013</v>
      </c>
      <c r="N16" s="42">
        <f>'[1]10 - FN'!$G$13</f>
        <v>2194083.7348870663</v>
      </c>
      <c r="O16" s="42">
        <f>'[1]10 - FN'!$H$13</f>
        <v>2259906.246933678</v>
      </c>
      <c r="P16" s="270" t="s">
        <v>1000</v>
      </c>
      <c r="Q16" s="271"/>
    </row>
    <row r="17" spans="1:15" ht="15">
      <c r="A17" s="11" t="s">
        <v>987</v>
      </c>
      <c r="B17" s="12"/>
      <c r="C17" s="12"/>
      <c r="D17" s="12"/>
      <c r="E17" s="12"/>
      <c r="F17" s="131"/>
      <c r="G17" s="16"/>
      <c r="H17" s="211"/>
      <c r="I17" s="210"/>
      <c r="J17" s="211"/>
      <c r="K17" s="210"/>
      <c r="L17" s="220">
        <f>'[1]11 - SNF'!$H$16</f>
        <v>75000</v>
      </c>
      <c r="M17" s="221">
        <f>'[1]11 - SNF'!$J$16</f>
        <v>78000</v>
      </c>
      <c r="N17" s="42">
        <f>M17*1.04</f>
        <v>81120</v>
      </c>
      <c r="O17" s="42">
        <f>N17*1.04</f>
        <v>84364.8</v>
      </c>
    </row>
    <row r="18" spans="1:15" ht="15">
      <c r="A18" s="11" t="s">
        <v>988</v>
      </c>
      <c r="B18" s="12"/>
      <c r="C18" s="12"/>
      <c r="D18" s="12"/>
      <c r="E18" s="12"/>
      <c r="F18" s="131"/>
      <c r="G18" s="16"/>
      <c r="H18" s="211"/>
      <c r="I18" s="210"/>
      <c r="J18" s="211"/>
      <c r="K18" s="210"/>
      <c r="L18" s="220">
        <f>'[1]13 - FN '!$E$13</f>
        <v>750000</v>
      </c>
      <c r="M18" s="221">
        <f>'[1]13 - FN '!$F$13</f>
        <v>750000</v>
      </c>
      <c r="N18" s="42">
        <f>'[1]13 - FN '!$G$13</f>
        <v>750000</v>
      </c>
      <c r="O18" s="42">
        <f>'[1]13 - FN '!$H$13</f>
        <v>750000</v>
      </c>
    </row>
    <row r="19" spans="1:15" ht="15">
      <c r="A19" s="11" t="s">
        <v>989</v>
      </c>
      <c r="B19" s="12"/>
      <c r="C19" s="12"/>
      <c r="D19" s="12"/>
      <c r="E19" s="12"/>
      <c r="F19" s="131"/>
      <c r="G19" s="16"/>
      <c r="H19" s="211"/>
      <c r="I19" s="210"/>
      <c r="J19" s="211"/>
      <c r="K19" s="210"/>
      <c r="L19" s="220">
        <f>'[1]15 - FN'!$E$13</f>
        <v>0</v>
      </c>
      <c r="M19" s="221">
        <f>'[1]15 - FN'!$F$13</f>
        <v>0</v>
      </c>
      <c r="N19" s="42">
        <f>'[1]15 - FN'!$G$13</f>
        <v>0</v>
      </c>
      <c r="O19" s="42">
        <f>'[1]15 - FN'!$H$13</f>
        <v>0</v>
      </c>
    </row>
    <row r="20" spans="1:15" ht="15">
      <c r="A20" s="11" t="s">
        <v>13</v>
      </c>
      <c r="B20" s="12"/>
      <c r="C20" s="12"/>
      <c r="D20" s="12"/>
      <c r="E20" s="12"/>
      <c r="F20" s="12">
        <v>1584128.0000000002</v>
      </c>
      <c r="G20" s="16"/>
      <c r="H20" s="211"/>
      <c r="I20" s="210"/>
      <c r="J20" s="211"/>
      <c r="K20" s="210"/>
      <c r="L20" s="211"/>
      <c r="M20" s="210"/>
      <c r="N20" s="10"/>
      <c r="O20" s="10"/>
    </row>
    <row r="21" spans="1:15" ht="15">
      <c r="A21" s="11" t="s">
        <v>14</v>
      </c>
      <c r="B21" s="12">
        <v>445894</v>
      </c>
      <c r="C21" s="12">
        <v>453715</v>
      </c>
      <c r="D21" s="12">
        <v>453627</v>
      </c>
      <c r="E21" s="12">
        <v>603319.3487150001</v>
      </c>
      <c r="F21" s="12">
        <f>-'GL_010 FY12 5531'!N345</f>
        <v>603319</v>
      </c>
      <c r="G21" s="16">
        <f>F21*1.04</f>
        <v>627451.76</v>
      </c>
      <c r="H21" s="211"/>
      <c r="I21" s="210"/>
      <c r="J21" s="211"/>
      <c r="K21" s="210"/>
      <c r="L21" s="211"/>
      <c r="M21" s="210"/>
      <c r="N21" s="10"/>
      <c r="O21" s="10"/>
    </row>
    <row r="22" spans="1:15" ht="15">
      <c r="A22" s="11" t="s">
        <v>15</v>
      </c>
      <c r="B22" s="12">
        <v>566135</v>
      </c>
      <c r="C22" s="12">
        <v>541820</v>
      </c>
      <c r="D22" s="12">
        <v>541820</v>
      </c>
      <c r="E22" s="12">
        <v>741553.0814591029</v>
      </c>
      <c r="F22" s="12">
        <v>741553.0814591029</v>
      </c>
      <c r="G22" s="16">
        <f>F22*1.04</f>
        <v>771215.2047174671</v>
      </c>
      <c r="H22" s="211"/>
      <c r="I22" s="210"/>
      <c r="J22" s="211"/>
      <c r="K22" s="210"/>
      <c r="L22" s="211"/>
      <c r="M22" s="210"/>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11"/>
      <c r="I23" s="210"/>
      <c r="J23" s="211"/>
      <c r="K23" s="210"/>
      <c r="L23" s="211"/>
      <c r="M23" s="210"/>
      <c r="N23" s="10">
        <f>F75</f>
        <v>-271558.7</v>
      </c>
      <c r="O23" s="10"/>
    </row>
    <row r="24" spans="1:15" ht="15">
      <c r="A24" s="11" t="s">
        <v>17</v>
      </c>
      <c r="B24" s="12"/>
      <c r="C24" s="12">
        <v>-1347195</v>
      </c>
      <c r="D24" s="12">
        <v>-1216765</v>
      </c>
      <c r="E24" s="12"/>
      <c r="F24" s="12"/>
      <c r="G24" s="16"/>
      <c r="H24" s="211"/>
      <c r="I24" s="210"/>
      <c r="J24" s="211"/>
      <c r="K24" s="210"/>
      <c r="L24" s="211"/>
      <c r="M24" s="210"/>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11"/>
      <c r="I25" s="210"/>
      <c r="J25" s="211"/>
      <c r="K25" s="210"/>
      <c r="L25" s="220">
        <f>'[1]6  SNF'!$H$31</f>
        <v>3163567.0907861334</v>
      </c>
      <c r="M25" s="221">
        <f>'[1]6  SNF'!$J$31</f>
        <v>2906049.1394569436</v>
      </c>
      <c r="N25" s="42">
        <f>'[1]6 - FN'!$G$13</f>
        <v>3156200.4397264</v>
      </c>
      <c r="O25" s="42">
        <f>'[1]6 - FN'!$H$13</f>
        <v>3282448.457315456</v>
      </c>
      <c r="P25" s="135" t="s">
        <v>999</v>
      </c>
    </row>
    <row r="26" spans="1:15" ht="15">
      <c r="A26" s="11" t="s">
        <v>784</v>
      </c>
      <c r="B26" s="12"/>
      <c r="C26" s="12"/>
      <c r="D26" s="12"/>
      <c r="E26" s="12"/>
      <c r="F26" s="12">
        <f>'GL_010 FY12 5531'!C2063</f>
        <v>1934449.12</v>
      </c>
      <c r="G26" s="16"/>
      <c r="H26" s="211"/>
      <c r="I26" s="210"/>
      <c r="J26" s="211"/>
      <c r="K26" s="210"/>
      <c r="L26" s="211"/>
      <c r="M26" s="210"/>
      <c r="N26" s="10"/>
      <c r="O26" s="10"/>
    </row>
    <row r="27" spans="1:15" ht="15">
      <c r="A27" s="11" t="s">
        <v>19</v>
      </c>
      <c r="B27" s="12"/>
      <c r="C27" s="12"/>
      <c r="D27" s="12"/>
      <c r="E27" s="12">
        <v>2237207</v>
      </c>
      <c r="F27" s="12">
        <v>2237207</v>
      </c>
      <c r="G27" s="16"/>
      <c r="H27" s="211"/>
      <c r="I27" s="210"/>
      <c r="J27" s="211"/>
      <c r="K27" s="210"/>
      <c r="L27" s="211"/>
      <c r="M27" s="210"/>
      <c r="N27" s="10"/>
      <c r="O27" s="10"/>
    </row>
    <row r="28" spans="1:15" ht="15">
      <c r="A28" s="11" t="s">
        <v>20</v>
      </c>
      <c r="B28" s="12"/>
      <c r="C28" s="12"/>
      <c r="D28" s="12"/>
      <c r="E28" s="12">
        <v>29644914</v>
      </c>
      <c r="F28" s="12">
        <v>26980377.69</v>
      </c>
      <c r="G28" s="16"/>
      <c r="H28" s="211"/>
      <c r="I28" s="210"/>
      <c r="J28" s="211"/>
      <c r="K28" s="210"/>
      <c r="L28" s="211"/>
      <c r="M28" s="210"/>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11"/>
      <c r="I29" s="210"/>
      <c r="J29" s="211"/>
      <c r="K29" s="210"/>
      <c r="L29" s="211"/>
      <c r="M29" s="210"/>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11" t="e">
        <f>#REF!+#REF!</f>
        <v>#REF!</v>
      </c>
      <c r="I30" s="210" t="e">
        <f>H30</f>
        <v>#REF!</v>
      </c>
      <c r="J30" s="211" t="e">
        <f>H30</f>
        <v>#REF!</v>
      </c>
      <c r="K30" s="210" t="e">
        <f>I30</f>
        <v>#REF!</v>
      </c>
      <c r="L30" s="211" t="e">
        <f>H30</f>
        <v>#REF!</v>
      </c>
      <c r="M30" s="210" t="e">
        <f>H30</f>
        <v>#REF!</v>
      </c>
      <c r="N30" s="10" t="e">
        <f>M30-100000</f>
        <v>#REF!</v>
      </c>
      <c r="O30" s="10" t="e">
        <f>N30</f>
        <v>#REF!</v>
      </c>
    </row>
    <row r="31" spans="1:15" ht="15">
      <c r="A31" s="12" t="s">
        <v>60</v>
      </c>
      <c r="B31" s="12">
        <v>-129675</v>
      </c>
      <c r="C31" s="12">
        <v>0</v>
      </c>
      <c r="D31" s="12">
        <v>0</v>
      </c>
      <c r="E31" s="12">
        <v>0</v>
      </c>
      <c r="F31" s="12">
        <v>0</v>
      </c>
      <c r="G31" s="16">
        <v>0</v>
      </c>
      <c r="H31" s="211" t="e">
        <f>#REF!</f>
        <v>#REF!</v>
      </c>
      <c r="I31" s="210" t="e">
        <f>H31</f>
        <v>#REF!</v>
      </c>
      <c r="J31" s="211" t="e">
        <f aca="true" t="shared" si="5" ref="J31">H31</f>
        <v>#REF!</v>
      </c>
      <c r="K31" s="210" t="e">
        <f>I31</f>
        <v>#REF!</v>
      </c>
      <c r="L31" s="211" t="e">
        <f>H31</f>
        <v>#REF!</v>
      </c>
      <c r="M31" s="210"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11"/>
      <c r="I32" s="210"/>
      <c r="J32" s="211"/>
      <c r="K32" s="210"/>
      <c r="L32" s="211"/>
      <c r="M32" s="210"/>
      <c r="N32" s="10"/>
      <c r="O32" s="10"/>
    </row>
    <row r="33" spans="1:15" ht="15">
      <c r="A33" s="12" t="s">
        <v>1003</v>
      </c>
      <c r="B33" s="12">
        <v>0</v>
      </c>
      <c r="C33" s="12">
        <v>0</v>
      </c>
      <c r="D33" s="12">
        <v>0</v>
      </c>
      <c r="E33" s="12">
        <v>0</v>
      </c>
      <c r="F33" s="12">
        <v>0</v>
      </c>
      <c r="G33" s="16">
        <v>0</v>
      </c>
      <c r="H33" s="211">
        <v>0</v>
      </c>
      <c r="I33" s="210"/>
      <c r="J33" s="211"/>
      <c r="K33" s="210"/>
      <c r="L33" s="220">
        <v>32423</v>
      </c>
      <c r="M33" s="221">
        <f>L33*1.04</f>
        <v>33719.92</v>
      </c>
      <c r="N33" s="42">
        <f>M33*1.04</f>
        <v>35068.7168</v>
      </c>
      <c r="O33" s="42">
        <f>N33*1.04</f>
        <v>36471.465472</v>
      </c>
    </row>
    <row r="34" spans="1:15" ht="15">
      <c r="A34" s="16"/>
      <c r="B34" s="12"/>
      <c r="C34" s="12"/>
      <c r="D34" s="12"/>
      <c r="E34" s="12"/>
      <c r="F34" s="12"/>
      <c r="G34" s="16"/>
      <c r="H34" s="211"/>
      <c r="I34" s="210"/>
      <c r="J34" s="211"/>
      <c r="K34" s="210"/>
      <c r="L34" s="211"/>
      <c r="M34" s="210"/>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9" t="e">
        <f t="shared" si="7"/>
        <v>#REF!</v>
      </c>
      <c r="I35" s="190" t="e">
        <f t="shared" si="7"/>
        <v>#REF!</v>
      </c>
      <c r="J35" s="189" t="e">
        <f t="shared" si="7"/>
        <v>#REF!</v>
      </c>
      <c r="K35" s="190" t="e">
        <f t="shared" si="7"/>
        <v>#REF!</v>
      </c>
      <c r="L35" s="189" t="e">
        <f>SUM(L8:L33)</f>
        <v>#REF!</v>
      </c>
      <c r="M35" s="190" t="e">
        <f t="shared" si="7"/>
        <v>#REF!</v>
      </c>
      <c r="N35" s="181" t="e">
        <f t="shared" si="7"/>
        <v>#REF!</v>
      </c>
      <c r="O35" s="14" t="e">
        <f t="shared" si="7"/>
        <v>#REF!</v>
      </c>
    </row>
    <row r="36" spans="1:15" ht="15" customHeight="1">
      <c r="A36" s="29" t="s">
        <v>74</v>
      </c>
      <c r="B36" s="28"/>
      <c r="C36" s="28"/>
      <c r="D36" s="28"/>
      <c r="E36" s="28"/>
      <c r="F36" s="28"/>
      <c r="G36" s="176"/>
      <c r="H36" s="212"/>
      <c r="I36" s="213" t="e">
        <f>I35+H35</f>
        <v>#REF!</v>
      </c>
      <c r="J36" s="212"/>
      <c r="K36" s="213" t="e">
        <f>K35+J35</f>
        <v>#REF!</v>
      </c>
      <c r="L36" s="212"/>
      <c r="M36" s="213" t="e">
        <f>M35+L35</f>
        <v>#REF!</v>
      </c>
      <c r="N36" s="274" t="e">
        <f>SUM(N35:O35)</f>
        <v>#REF!</v>
      </c>
      <c r="O36" s="275"/>
    </row>
    <row r="37" spans="1:15" ht="13">
      <c r="A37" s="8" t="s">
        <v>23</v>
      </c>
      <c r="B37" s="12"/>
      <c r="C37" s="12"/>
      <c r="D37" s="12"/>
      <c r="E37" s="15"/>
      <c r="F37" s="12"/>
      <c r="G37" s="16"/>
      <c r="H37" s="211"/>
      <c r="I37" s="210"/>
      <c r="J37" s="211"/>
      <c r="K37" s="210"/>
      <c r="L37" s="211"/>
      <c r="M37" s="210"/>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11" t="e">
        <f>(-'[3]Exec Proposed_Exp'!$C$7)-H40-H45-H46</f>
        <v>#REF!</v>
      </c>
      <c r="I38" s="210" t="e">
        <f>-65945435-I40-I45-I46-I47</f>
        <v>#REF!</v>
      </c>
      <c r="J38" s="211" t="e">
        <f>H38</f>
        <v>#REF!</v>
      </c>
      <c r="K38" s="210" t="e">
        <f>I38</f>
        <v>#REF!</v>
      </c>
      <c r="L38" s="211" t="e">
        <f>H38</f>
        <v>#REF!</v>
      </c>
      <c r="M38" s="210" t="e">
        <f>-65945435-M40-M45-M46-M47</f>
        <v>#REF!</v>
      </c>
      <c r="N38" s="10" t="e">
        <f>M38*1.03</f>
        <v>#REF!</v>
      </c>
      <c r="O38" s="10" t="e">
        <f>N38*1.03</f>
        <v>#REF!</v>
      </c>
      <c r="Q38" s="27"/>
    </row>
    <row r="39" spans="1:15" ht="15" hidden="1">
      <c r="A39" s="12" t="s">
        <v>25</v>
      </c>
      <c r="B39" s="12"/>
      <c r="C39" s="12"/>
      <c r="D39" s="12"/>
      <c r="E39" s="16"/>
      <c r="F39" s="12"/>
      <c r="G39" s="16"/>
      <c r="H39" s="211"/>
      <c r="I39" s="210"/>
      <c r="J39" s="211"/>
      <c r="K39" s="210"/>
      <c r="L39" s="211"/>
      <c r="M39" s="210"/>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11" t="e">
        <f>-'[4]Tech Serv'!$D$98-H45</f>
        <v>#REF!</v>
      </c>
      <c r="I40" s="210" t="e">
        <f>H40</f>
        <v>#REF!</v>
      </c>
      <c r="J40" s="211" t="e">
        <f>H40</f>
        <v>#REF!</v>
      </c>
      <c r="K40" s="210" t="e">
        <f>I40</f>
        <v>#REF!</v>
      </c>
      <c r="L40" s="211" t="e">
        <f>H40</f>
        <v>#REF!</v>
      </c>
      <c r="M40" s="210"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11"/>
      <c r="I41" s="210"/>
      <c r="J41" s="211"/>
      <c r="K41" s="210"/>
      <c r="L41" s="211"/>
      <c r="M41" s="210"/>
      <c r="N41" s="10"/>
      <c r="O41" s="10"/>
    </row>
    <row r="42" spans="1:15" ht="15">
      <c r="A42" s="12" t="s">
        <v>28</v>
      </c>
      <c r="B42" s="12">
        <v>0</v>
      </c>
      <c r="C42" s="12">
        <v>0</v>
      </c>
      <c r="D42" s="12"/>
      <c r="E42" s="16"/>
      <c r="F42" s="12"/>
      <c r="G42" s="16"/>
      <c r="H42" s="211"/>
      <c r="I42" s="210"/>
      <c r="J42" s="211"/>
      <c r="K42" s="210"/>
      <c r="L42" s="211"/>
      <c r="M42" s="210"/>
      <c r="N42" s="10"/>
      <c r="O42" s="10"/>
    </row>
    <row r="43" spans="1:15" ht="15">
      <c r="A43" s="12" t="s">
        <v>29</v>
      </c>
      <c r="B43" s="12"/>
      <c r="C43" s="12"/>
      <c r="D43" s="12"/>
      <c r="E43" s="16"/>
      <c r="F43" s="12"/>
      <c r="G43" s="16"/>
      <c r="H43" s="211"/>
      <c r="I43" s="210"/>
      <c r="J43" s="211"/>
      <c r="K43" s="210"/>
      <c r="L43" s="211"/>
      <c r="M43" s="210"/>
      <c r="N43" s="10"/>
      <c r="O43" s="10"/>
    </row>
    <row r="44" spans="1:15" ht="15">
      <c r="A44" s="12" t="s">
        <v>30</v>
      </c>
      <c r="B44" s="17"/>
      <c r="C44" s="17"/>
      <c r="D44" s="17"/>
      <c r="E44" s="16">
        <v>-835271</v>
      </c>
      <c r="F44" s="12">
        <v>-835271</v>
      </c>
      <c r="G44" s="16"/>
      <c r="H44" s="211"/>
      <c r="I44" s="210"/>
      <c r="J44" s="211"/>
      <c r="K44" s="210"/>
      <c r="L44" s="211"/>
      <c r="M44" s="210"/>
      <c r="N44" s="10"/>
      <c r="O44" s="10"/>
    </row>
    <row r="45" spans="1:15" ht="15">
      <c r="A45" s="12" t="s">
        <v>59</v>
      </c>
      <c r="B45" s="12"/>
      <c r="C45" s="12"/>
      <c r="D45" s="12"/>
      <c r="E45" s="16"/>
      <c r="F45" s="12"/>
      <c r="G45" s="16"/>
      <c r="H45" s="211" t="e">
        <f>-H31</f>
        <v>#REF!</v>
      </c>
      <c r="I45" s="210" t="e">
        <f>H45</f>
        <v>#REF!</v>
      </c>
      <c r="J45" s="211" t="e">
        <f aca="true" t="shared" si="8" ref="J45:J46">H45</f>
        <v>#REF!</v>
      </c>
      <c r="K45" s="210" t="e">
        <f aca="true" t="shared" si="9" ref="K45:K46">I45</f>
        <v>#REF!</v>
      </c>
      <c r="L45" s="211" t="e">
        <f>H45</f>
        <v>#REF!</v>
      </c>
      <c r="M45" s="210" t="e">
        <f>H45</f>
        <v>#REF!</v>
      </c>
      <c r="N45" s="10" t="e">
        <f aca="true" t="shared" si="10" ref="N45:O45">M45</f>
        <v>#REF!</v>
      </c>
      <c r="O45" s="10" t="e">
        <f t="shared" si="10"/>
        <v>#REF!</v>
      </c>
    </row>
    <row r="46" spans="1:15" ht="15">
      <c r="A46" s="12" t="s">
        <v>31</v>
      </c>
      <c r="B46" s="12"/>
      <c r="C46" s="12"/>
      <c r="D46" s="12"/>
      <c r="E46" s="16">
        <v>-651114</v>
      </c>
      <c r="F46" s="12">
        <v>-604946.71</v>
      </c>
      <c r="G46" s="16">
        <f>F46</f>
        <v>-604946.71</v>
      </c>
      <c r="H46" s="211">
        <f>F46</f>
        <v>-604946.71</v>
      </c>
      <c r="I46" s="210">
        <f>H46</f>
        <v>-604946.71</v>
      </c>
      <c r="J46" s="211">
        <f t="shared" si="8"/>
        <v>-604946.71</v>
      </c>
      <c r="K46" s="210">
        <f t="shared" si="9"/>
        <v>-604946.71</v>
      </c>
      <c r="L46" s="211">
        <f>H46</f>
        <v>-604946.71</v>
      </c>
      <c r="M46" s="210">
        <f>H46</f>
        <v>-604946.71</v>
      </c>
      <c r="N46" s="10">
        <f>M46</f>
        <v>-604946.71</v>
      </c>
      <c r="O46" s="10"/>
    </row>
    <row r="47" spans="1:15" ht="15">
      <c r="A47" s="12" t="s">
        <v>32</v>
      </c>
      <c r="B47" s="12"/>
      <c r="C47" s="12"/>
      <c r="D47" s="12"/>
      <c r="E47" s="16"/>
      <c r="F47" s="12"/>
      <c r="G47" s="16"/>
      <c r="H47" s="211"/>
      <c r="I47" s="210"/>
      <c r="J47" s="211"/>
      <c r="K47" s="210"/>
      <c r="L47" s="211"/>
      <c r="M47" s="210"/>
      <c r="N47" s="10"/>
      <c r="O47" s="10"/>
    </row>
    <row r="48" spans="1:15" ht="15">
      <c r="A48" s="12" t="s">
        <v>990</v>
      </c>
      <c r="B48" s="12"/>
      <c r="C48" s="12"/>
      <c r="D48" s="12"/>
      <c r="E48" s="16"/>
      <c r="F48" s="12"/>
      <c r="G48" s="16"/>
      <c r="H48" s="211"/>
      <c r="I48" s="210"/>
      <c r="J48" s="211"/>
      <c r="K48" s="210"/>
      <c r="L48" s="220">
        <f>-L18</f>
        <v>-750000</v>
      </c>
      <c r="M48" s="221">
        <f>-M18</f>
        <v>-750000</v>
      </c>
      <c r="N48" s="42">
        <f>M48</f>
        <v>-750000</v>
      </c>
      <c r="O48" s="127">
        <f>N48</f>
        <v>-750000</v>
      </c>
    </row>
    <row r="49" spans="1:15" ht="15">
      <c r="A49" s="16" t="s">
        <v>991</v>
      </c>
      <c r="B49" s="12"/>
      <c r="C49" s="12"/>
      <c r="D49" s="12"/>
      <c r="E49" s="16"/>
      <c r="F49" s="12"/>
      <c r="G49" s="16"/>
      <c r="H49" s="211"/>
      <c r="I49" s="210"/>
      <c r="J49" s="211"/>
      <c r="K49" s="210"/>
      <c r="L49" s="220"/>
      <c r="M49" s="221"/>
      <c r="N49" s="42"/>
      <c r="O49" s="42"/>
    </row>
    <row r="50" spans="1:15" ht="25">
      <c r="A50" s="132" t="s">
        <v>997</v>
      </c>
      <c r="B50" s="12"/>
      <c r="C50" s="12"/>
      <c r="D50" s="12"/>
      <c r="E50" s="16"/>
      <c r="F50" s="12"/>
      <c r="G50" s="16"/>
      <c r="H50" s="211"/>
      <c r="I50" s="210"/>
      <c r="J50" s="211"/>
      <c r="K50" s="210"/>
      <c r="L50" s="220">
        <v>-491118.3333333333</v>
      </c>
      <c r="M50" s="221">
        <v>-516966.6666666666</v>
      </c>
      <c r="N50" s="42">
        <v>-1930299.9999999998</v>
      </c>
      <c r="O50" s="127">
        <v>-2941233.3333333335</v>
      </c>
    </row>
    <row r="51" spans="1:17" ht="15">
      <c r="A51" s="16" t="s">
        <v>992</v>
      </c>
      <c r="B51" s="12"/>
      <c r="C51" s="12"/>
      <c r="D51" s="12"/>
      <c r="E51" s="16"/>
      <c r="F51" s="12"/>
      <c r="G51" s="16"/>
      <c r="H51" s="211"/>
      <c r="I51" s="210"/>
      <c r="J51" s="211"/>
      <c r="K51" s="210"/>
      <c r="L51" s="220">
        <f>-L17</f>
        <v>-75000</v>
      </c>
      <c r="M51" s="221">
        <f>-M17</f>
        <v>-78000</v>
      </c>
      <c r="N51" s="42">
        <f>M51*1.03</f>
        <v>-80340</v>
      </c>
      <c r="O51" s="42">
        <f>N51*1.03</f>
        <v>-82750.2</v>
      </c>
      <c r="Q51" s="133"/>
    </row>
    <row r="52" spans="1:15" ht="15">
      <c r="A52" s="16" t="s">
        <v>993</v>
      </c>
      <c r="B52" s="12"/>
      <c r="C52" s="12"/>
      <c r="D52" s="12"/>
      <c r="E52" s="16"/>
      <c r="F52" s="12"/>
      <c r="G52" s="16"/>
      <c r="H52" s="211"/>
      <c r="I52" s="210"/>
      <c r="J52" s="211"/>
      <c r="K52" s="210"/>
      <c r="L52" s="220">
        <v>-332189.87</v>
      </c>
      <c r="M52" s="221">
        <v>-345477.4648</v>
      </c>
      <c r="N52" s="42">
        <f>M52*1.03</f>
        <v>-355841.788744</v>
      </c>
      <c r="O52" s="42">
        <f>N52*1.03</f>
        <v>-366517.04240632005</v>
      </c>
    </row>
    <row r="53" spans="1:15" ht="15">
      <c r="A53" s="16" t="s">
        <v>994</v>
      </c>
      <c r="B53" s="12"/>
      <c r="C53" s="12"/>
      <c r="D53" s="12"/>
      <c r="E53" s="16"/>
      <c r="F53" s="12"/>
      <c r="G53" s="16"/>
      <c r="H53" s="211"/>
      <c r="I53" s="210"/>
      <c r="J53" s="211"/>
      <c r="K53" s="210"/>
      <c r="L53" s="220">
        <v>-3404169.823186134</v>
      </c>
      <c r="M53" s="221">
        <v>-3356759.872448943</v>
      </c>
      <c r="N53" s="42">
        <f>-'[1]6 - FN'!$G$21</f>
        <v>-3125852.358575185</v>
      </c>
      <c r="O53" s="42">
        <f>-'[1]6 - FN'!$H$21</f>
        <v>-3219627.9293324403</v>
      </c>
    </row>
    <row r="54" spans="1:15" ht="15">
      <c r="A54" s="16" t="s">
        <v>995</v>
      </c>
      <c r="B54" s="12"/>
      <c r="C54" s="12"/>
      <c r="D54" s="12"/>
      <c r="E54" s="16"/>
      <c r="F54" s="12"/>
      <c r="G54" s="16"/>
      <c r="H54" s="211"/>
      <c r="I54" s="210"/>
      <c r="J54" s="211"/>
      <c r="K54" s="210"/>
      <c r="L54" s="220">
        <f>-L19</f>
        <v>0</v>
      </c>
      <c r="M54" s="221">
        <f>-M19</f>
        <v>0</v>
      </c>
      <c r="N54" s="42">
        <f>M54*1.03</f>
        <v>0</v>
      </c>
      <c r="O54" s="42">
        <f>N54*1.03</f>
        <v>0</v>
      </c>
    </row>
    <row r="55" spans="1:16" ht="15">
      <c r="A55" s="16" t="s">
        <v>996</v>
      </c>
      <c r="B55" s="12"/>
      <c r="C55" s="12"/>
      <c r="D55" s="12"/>
      <c r="E55" s="16"/>
      <c r="F55" s="12"/>
      <c r="G55" s="16"/>
      <c r="H55" s="211"/>
      <c r="I55" s="210"/>
      <c r="J55" s="211"/>
      <c r="K55" s="210"/>
      <c r="L55" s="220">
        <v>-512446.99907423323</v>
      </c>
      <c r="M55" s="221">
        <v>-1115434.9199552597</v>
      </c>
      <c r="N55" s="42">
        <f>M55*1.03</f>
        <v>-1148897.9675539176</v>
      </c>
      <c r="O55" s="42">
        <f>N55*1.03</f>
        <v>-1183364.906580535</v>
      </c>
      <c r="P55" s="135" t="s">
        <v>998</v>
      </c>
    </row>
    <row r="56" spans="1:15" ht="15">
      <c r="A56" s="16"/>
      <c r="B56" s="12"/>
      <c r="C56" s="12"/>
      <c r="D56" s="12"/>
      <c r="E56" s="16"/>
      <c r="F56" s="12"/>
      <c r="G56" s="16"/>
      <c r="H56" s="211"/>
      <c r="I56" s="210"/>
      <c r="J56" s="211"/>
      <c r="K56" s="210"/>
      <c r="L56" s="220"/>
      <c r="M56" s="221"/>
      <c r="N56" s="42"/>
      <c r="O56" s="42"/>
    </row>
    <row r="57" spans="1:15" ht="15">
      <c r="A57" s="18"/>
      <c r="B57" s="12"/>
      <c r="C57" s="12"/>
      <c r="D57" s="12"/>
      <c r="E57" s="16"/>
      <c r="F57" s="12"/>
      <c r="G57" s="16"/>
      <c r="H57" s="211"/>
      <c r="I57" s="210"/>
      <c r="J57" s="211"/>
      <c r="K57" s="210"/>
      <c r="L57" s="211"/>
      <c r="M57" s="210"/>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9" t="e">
        <f>SUM(H37:H57)</f>
        <v>#REF!</v>
      </c>
      <c r="I58" s="190" t="e">
        <f aca="true" t="shared" si="11" ref="I58:K58">SUM(I37:I57)</f>
        <v>#REF!</v>
      </c>
      <c r="J58" s="189" t="e">
        <f t="shared" si="11"/>
        <v>#REF!</v>
      </c>
      <c r="K58" s="190" t="e">
        <f t="shared" si="11"/>
        <v>#REF!</v>
      </c>
      <c r="L58" s="189" t="e">
        <f>SUM(L37:L57)</f>
        <v>#REF!</v>
      </c>
      <c r="M58" s="190" t="e">
        <f>SUM(M37:M57)</f>
        <v>#REF!</v>
      </c>
      <c r="N58" s="181" t="e">
        <f>SUM(N37:N57)</f>
        <v>#REF!</v>
      </c>
      <c r="O58" s="14" t="e">
        <f>SUM(O37:O57)</f>
        <v>#REF!</v>
      </c>
    </row>
    <row r="59" spans="1:15" ht="15" customHeight="1">
      <c r="A59" s="30" t="s">
        <v>75</v>
      </c>
      <c r="B59" s="19"/>
      <c r="C59" s="14"/>
      <c r="D59" s="14"/>
      <c r="E59" s="19"/>
      <c r="F59" s="14"/>
      <c r="G59" s="19"/>
      <c r="H59" s="191"/>
      <c r="I59" s="192" t="e">
        <f>I58+H58</f>
        <v>#REF!</v>
      </c>
      <c r="J59" s="191"/>
      <c r="K59" s="192" t="e">
        <f>K58+J58</f>
        <v>#REF!</v>
      </c>
      <c r="L59" s="191"/>
      <c r="M59" s="192" t="e">
        <f>M58+L58</f>
        <v>#REF!</v>
      </c>
      <c r="N59" s="274" t="e">
        <f>SUM(N58:O58)</f>
        <v>#REF!</v>
      </c>
      <c r="O59" s="275"/>
    </row>
    <row r="60" spans="1:15" ht="15">
      <c r="A60" s="20" t="s">
        <v>34</v>
      </c>
      <c r="B60" s="21"/>
      <c r="C60" s="7">
        <v>362009</v>
      </c>
      <c r="D60" s="7"/>
      <c r="E60" s="21">
        <v>405633.555</v>
      </c>
      <c r="F60" s="7"/>
      <c r="G60" s="21">
        <f>-(G38+G28)*0.015</f>
        <v>873884.646880879</v>
      </c>
      <c r="H60" s="207">
        <v>500000</v>
      </c>
      <c r="I60" s="208">
        <v>500000</v>
      </c>
      <c r="J60" s="207">
        <v>500000</v>
      </c>
      <c r="K60" s="208">
        <v>500000</v>
      </c>
      <c r="L60" s="207">
        <v>500000</v>
      </c>
      <c r="M60" s="208">
        <f>H60</f>
        <v>500000</v>
      </c>
      <c r="N60" s="203">
        <f>M60</f>
        <v>500000</v>
      </c>
      <c r="O60" s="7">
        <f>N60</f>
        <v>500000</v>
      </c>
    </row>
    <row r="61" spans="1:15" ht="15">
      <c r="A61" s="11" t="s">
        <v>35</v>
      </c>
      <c r="B61" s="9"/>
      <c r="C61" s="9"/>
      <c r="D61" s="9"/>
      <c r="E61" s="9"/>
      <c r="F61" s="9"/>
      <c r="G61" s="201"/>
      <c r="H61" s="209"/>
      <c r="I61" s="210"/>
      <c r="J61" s="211"/>
      <c r="K61" s="210"/>
      <c r="L61" s="211"/>
      <c r="M61" s="210"/>
      <c r="N61" s="219"/>
      <c r="O61" s="10"/>
    </row>
    <row r="62" spans="1:15" ht="15">
      <c r="A62" s="11" t="s">
        <v>36</v>
      </c>
      <c r="B62" s="12"/>
      <c r="C62" s="12"/>
      <c r="D62" s="12"/>
      <c r="E62" s="12"/>
      <c r="F62" s="12"/>
      <c r="G62" s="16"/>
      <c r="H62" s="211">
        <v>800000</v>
      </c>
      <c r="I62" s="210"/>
      <c r="J62" s="211">
        <f>H62</f>
        <v>800000</v>
      </c>
      <c r="K62" s="210">
        <f>I62</f>
        <v>0</v>
      </c>
      <c r="L62" s="211">
        <f>H62</f>
        <v>800000</v>
      </c>
      <c r="M62" s="210"/>
      <c r="N62" s="10"/>
      <c r="O62" s="10"/>
    </row>
    <row r="63" spans="1:15" ht="15">
      <c r="A63" s="11" t="s">
        <v>37</v>
      </c>
      <c r="B63" s="12">
        <v>0</v>
      </c>
      <c r="C63" s="12">
        <v>0</v>
      </c>
      <c r="D63" s="12">
        <v>0</v>
      </c>
      <c r="E63" s="12">
        <v>792064</v>
      </c>
      <c r="F63" s="12"/>
      <c r="G63" s="16"/>
      <c r="H63" s="211"/>
      <c r="I63" s="210"/>
      <c r="J63" s="211"/>
      <c r="K63" s="210"/>
      <c r="L63" s="211">
        <v>914000</v>
      </c>
      <c r="M63" s="210"/>
      <c r="N63" s="10"/>
      <c r="O63" s="10"/>
    </row>
    <row r="64" spans="1:15" ht="15" hidden="1">
      <c r="A64" s="11" t="s">
        <v>38</v>
      </c>
      <c r="B64" s="12"/>
      <c r="C64" s="12"/>
      <c r="D64" s="12">
        <v>-2420254</v>
      </c>
      <c r="E64" s="12"/>
      <c r="F64" s="12"/>
      <c r="G64" s="16"/>
      <c r="H64" s="211"/>
      <c r="I64" s="210"/>
      <c r="J64" s="211"/>
      <c r="K64" s="210"/>
      <c r="L64" s="211"/>
      <c r="M64" s="210"/>
      <c r="N64" s="10"/>
      <c r="O64" s="10"/>
    </row>
    <row r="65" spans="1:15" ht="14.5">
      <c r="A65" s="11" t="s">
        <v>39</v>
      </c>
      <c r="B65" s="12"/>
      <c r="C65" s="12"/>
      <c r="D65" s="12"/>
      <c r="E65" s="12"/>
      <c r="F65" s="12"/>
      <c r="G65" s="16"/>
      <c r="H65" s="211">
        <v>600000</v>
      </c>
      <c r="I65" s="210"/>
      <c r="J65" s="211">
        <f>H65</f>
        <v>600000</v>
      </c>
      <c r="K65" s="210">
        <f>I65</f>
        <v>0</v>
      </c>
      <c r="L65" s="211">
        <f>H65</f>
        <v>600000</v>
      </c>
      <c r="M65" s="210"/>
      <c r="N65" s="10"/>
      <c r="O65" s="10"/>
    </row>
    <row r="66" spans="1:15" ht="15" hidden="1">
      <c r="A66" s="11" t="s">
        <v>40</v>
      </c>
      <c r="B66" s="12"/>
      <c r="C66" s="12"/>
      <c r="D66" s="12"/>
      <c r="E66" s="12">
        <v>456000</v>
      </c>
      <c r="F66" s="12"/>
      <c r="G66" s="16"/>
      <c r="H66" s="211"/>
      <c r="I66" s="210"/>
      <c r="J66" s="211"/>
      <c r="K66" s="210"/>
      <c r="L66" s="211"/>
      <c r="M66" s="210"/>
      <c r="N66" s="10"/>
      <c r="O66" s="10"/>
    </row>
    <row r="67" spans="1:15" ht="15">
      <c r="A67" s="11" t="s">
        <v>76</v>
      </c>
      <c r="B67" s="12"/>
      <c r="C67" s="12"/>
      <c r="D67" s="12"/>
      <c r="E67" s="12"/>
      <c r="F67" s="12"/>
      <c r="G67" s="16"/>
      <c r="H67" s="211"/>
      <c r="I67" s="210">
        <v>1000000</v>
      </c>
      <c r="J67" s="211">
        <f>H67</f>
        <v>0</v>
      </c>
      <c r="K67" s="210">
        <f>I67</f>
        <v>1000000</v>
      </c>
      <c r="L67" s="211"/>
      <c r="M67" s="210">
        <v>1000000</v>
      </c>
      <c r="N67" s="10">
        <f>M67</f>
        <v>1000000</v>
      </c>
      <c r="O67" s="10">
        <f>N67</f>
        <v>1000000</v>
      </c>
    </row>
    <row r="68" spans="1:15" ht="15">
      <c r="A68" s="11" t="s">
        <v>41</v>
      </c>
      <c r="B68" s="12"/>
      <c r="C68" s="12"/>
      <c r="D68" s="12"/>
      <c r="E68" s="12">
        <v>651114</v>
      </c>
      <c r="F68" s="12">
        <f>-F46</f>
        <v>604946.71</v>
      </c>
      <c r="G68" s="16">
        <f>F68</f>
        <v>604946.71</v>
      </c>
      <c r="H68" s="211">
        <f>-H46</f>
        <v>604946.71</v>
      </c>
      <c r="I68" s="210">
        <f>H68</f>
        <v>604946.71</v>
      </c>
      <c r="J68" s="211">
        <f>H68</f>
        <v>604946.71</v>
      </c>
      <c r="K68" s="210">
        <f>I68</f>
        <v>604946.71</v>
      </c>
      <c r="L68" s="211">
        <f>H68</f>
        <v>604946.71</v>
      </c>
      <c r="M68" s="210">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7">
        <f t="shared" si="12"/>
        <v>604946.71</v>
      </c>
      <c r="H69" s="214">
        <f>SUM(H61:H68)</f>
        <v>2004946.71</v>
      </c>
      <c r="I69" s="215">
        <f aca="true" t="shared" si="13" ref="I69:K69">SUM(I61:I68)</f>
        <v>1604946.71</v>
      </c>
      <c r="J69" s="214">
        <f t="shared" si="13"/>
        <v>2004946.71</v>
      </c>
      <c r="K69" s="215">
        <f t="shared" si="13"/>
        <v>1604946.71</v>
      </c>
      <c r="L69" s="214">
        <f t="shared" si="12"/>
        <v>2918946.71</v>
      </c>
      <c r="M69" s="215">
        <f t="shared" si="12"/>
        <v>1604946.71</v>
      </c>
      <c r="N69" s="204">
        <f t="shared" si="12"/>
        <v>1604946.71</v>
      </c>
      <c r="O69" s="22">
        <f t="shared" si="12"/>
        <v>1000000</v>
      </c>
    </row>
    <row r="70" spans="1:15" ht="15" customHeight="1">
      <c r="A70" s="30" t="s">
        <v>1011</v>
      </c>
      <c r="B70" s="19"/>
      <c r="C70" s="14"/>
      <c r="D70" s="14"/>
      <c r="E70" s="19"/>
      <c r="F70" s="14"/>
      <c r="G70" s="19"/>
      <c r="H70" s="191"/>
      <c r="I70" s="192">
        <f>I69+H69</f>
        <v>3609893.42</v>
      </c>
      <c r="J70" s="191"/>
      <c r="K70" s="192">
        <f>K69+J69</f>
        <v>3609893.42</v>
      </c>
      <c r="L70" s="191"/>
      <c r="M70" s="192">
        <f>M69+L69</f>
        <v>4523893.42</v>
      </c>
      <c r="N70" s="274">
        <f>SUM(N69:O69)</f>
        <v>2604946.71</v>
      </c>
      <c r="O70" s="275"/>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7" t="e">
        <f t="shared" si="14"/>
        <v>#REF!</v>
      </c>
      <c r="I71" s="208" t="e">
        <f t="shared" si="14"/>
        <v>#REF!</v>
      </c>
      <c r="J71" s="207" t="e">
        <f t="shared" si="14"/>
        <v>#REF!</v>
      </c>
      <c r="K71" s="208" t="e">
        <f t="shared" si="14"/>
        <v>#REF!</v>
      </c>
      <c r="L71" s="207" t="e">
        <f t="shared" si="14"/>
        <v>#REF!</v>
      </c>
      <c r="M71" s="208" t="e">
        <f t="shared" si="14"/>
        <v>#REF!</v>
      </c>
      <c r="N71" s="203" t="e">
        <f t="shared" si="14"/>
        <v>#REF!</v>
      </c>
      <c r="O71" s="7" t="e">
        <f t="shared" si="14"/>
        <v>#REF!</v>
      </c>
    </row>
    <row r="72" spans="1:15" ht="15">
      <c r="A72" s="11" t="s">
        <v>44</v>
      </c>
      <c r="B72" s="9"/>
      <c r="C72" s="9"/>
      <c r="D72" s="9"/>
      <c r="E72" s="9"/>
      <c r="F72" s="9"/>
      <c r="G72" s="201"/>
      <c r="H72" s="209"/>
      <c r="I72" s="210"/>
      <c r="J72" s="211"/>
      <c r="K72" s="210"/>
      <c r="L72" s="211"/>
      <c r="M72" s="210"/>
      <c r="N72" s="219"/>
      <c r="O72" s="10"/>
    </row>
    <row r="73" spans="1:15" ht="14.5">
      <c r="A73" s="11" t="s">
        <v>45</v>
      </c>
      <c r="B73" s="12">
        <f>-146000-2012373</f>
        <v>-2158373</v>
      </c>
      <c r="C73" s="12">
        <v>-2407721</v>
      </c>
      <c r="D73" s="12">
        <f>D88-D81-D80-D79-D74-D71-D75</f>
        <v>-642777.78</v>
      </c>
      <c r="E73" s="12">
        <v>-2158373</v>
      </c>
      <c r="F73" s="12"/>
      <c r="G73" s="16">
        <f>G88-G81-G80-G79-G74-G71</f>
        <v>3509038.767706181</v>
      </c>
      <c r="H73" s="211"/>
      <c r="I73" s="216"/>
      <c r="J73" s="211"/>
      <c r="K73" s="216"/>
      <c r="L73" s="211"/>
      <c r="M73" s="216"/>
      <c r="N73" s="10"/>
      <c r="O73" s="12"/>
    </row>
    <row r="74" spans="1:15" ht="14.5">
      <c r="A74" s="11" t="s">
        <v>46</v>
      </c>
      <c r="B74" s="12">
        <v>-1015455</v>
      </c>
      <c r="C74" s="12">
        <v>-1015455</v>
      </c>
      <c r="D74" s="12">
        <v>-800000</v>
      </c>
      <c r="E74" s="12">
        <v>-800000</v>
      </c>
      <c r="F74" s="12">
        <v>-800000</v>
      </c>
      <c r="G74" s="16">
        <f>D74</f>
        <v>-800000</v>
      </c>
      <c r="H74" s="211">
        <v>-800000</v>
      </c>
      <c r="I74" s="216">
        <f>H74</f>
        <v>-800000</v>
      </c>
      <c r="J74" s="211">
        <f aca="true" t="shared" si="15" ref="J74:K76">H74</f>
        <v>-800000</v>
      </c>
      <c r="K74" s="210">
        <f t="shared" si="15"/>
        <v>-800000</v>
      </c>
      <c r="L74" s="211">
        <f>H74</f>
        <v>-800000</v>
      </c>
      <c r="M74" s="216">
        <f>H74</f>
        <v>-800000</v>
      </c>
      <c r="N74" s="10">
        <f aca="true" t="shared" si="16" ref="N74:O74">M74</f>
        <v>-800000</v>
      </c>
      <c r="O74" s="12">
        <f t="shared" si="16"/>
        <v>-800000</v>
      </c>
    </row>
    <row r="75" spans="1:15" ht="15">
      <c r="A75" s="11" t="s">
        <v>47</v>
      </c>
      <c r="B75" s="12">
        <v>-964892</v>
      </c>
      <c r="C75" s="12"/>
      <c r="D75" s="12">
        <v>-181039</v>
      </c>
      <c r="E75" s="12"/>
      <c r="F75" s="12">
        <f>D75-F32</f>
        <v>-271558.7</v>
      </c>
      <c r="G75" s="16"/>
      <c r="H75" s="211">
        <f>F75</f>
        <v>-271558.7</v>
      </c>
      <c r="I75" s="210">
        <f>H75</f>
        <v>-271558.7</v>
      </c>
      <c r="J75" s="211">
        <f t="shared" si="15"/>
        <v>-271558.7</v>
      </c>
      <c r="K75" s="210">
        <f t="shared" si="15"/>
        <v>-271558.7</v>
      </c>
      <c r="L75" s="211">
        <f>H75</f>
        <v>-271558.7</v>
      </c>
      <c r="M75" s="210">
        <f>H75</f>
        <v>-271558.7</v>
      </c>
      <c r="N75" s="10"/>
      <c r="O75" s="10"/>
    </row>
    <row r="76" spans="1:15" ht="15">
      <c r="A76" s="11" t="s">
        <v>61</v>
      </c>
      <c r="B76" s="12">
        <v>-1618229</v>
      </c>
      <c r="C76" s="12">
        <v>-490558</v>
      </c>
      <c r="D76" s="12"/>
      <c r="E76" s="12"/>
      <c r="F76" s="12">
        <f>-F66</f>
        <v>0</v>
      </c>
      <c r="G76" s="16"/>
      <c r="H76" s="211">
        <f>-456000+50000</f>
        <v>-406000</v>
      </c>
      <c r="I76" s="216">
        <f>H76+91200</f>
        <v>-314800</v>
      </c>
      <c r="J76" s="211">
        <f t="shared" si="15"/>
        <v>-406000</v>
      </c>
      <c r="K76" s="210">
        <f t="shared" si="15"/>
        <v>-314800</v>
      </c>
      <c r="L76" s="211">
        <f>H76</f>
        <v>-406000</v>
      </c>
      <c r="M76" s="216">
        <f>H76+91200</f>
        <v>-314800</v>
      </c>
      <c r="N76" s="10">
        <f>M76+91200</f>
        <v>-223600</v>
      </c>
      <c r="O76" s="12">
        <f>N76+91200</f>
        <v>-132400</v>
      </c>
    </row>
    <row r="77" spans="1:15" ht="15">
      <c r="A77" s="11" t="s">
        <v>961</v>
      </c>
      <c r="B77" s="12"/>
      <c r="C77" s="12"/>
      <c r="D77" s="12"/>
      <c r="E77" s="12"/>
      <c r="F77" s="127">
        <v>-200000</v>
      </c>
      <c r="G77" s="16"/>
      <c r="H77" s="211"/>
      <c r="I77" s="210"/>
      <c r="J77" s="211"/>
      <c r="K77" s="210"/>
      <c r="L77" s="211"/>
      <c r="M77" s="210"/>
      <c r="N77" s="10"/>
      <c r="O77" s="10"/>
    </row>
    <row r="78" spans="1:15" ht="15">
      <c r="A78" s="11" t="s">
        <v>48</v>
      </c>
      <c r="B78" s="12">
        <v>-346143</v>
      </c>
      <c r="C78" s="12">
        <v>0</v>
      </c>
      <c r="D78" s="12"/>
      <c r="E78" s="12"/>
      <c r="F78" s="12"/>
      <c r="G78" s="16"/>
      <c r="H78" s="211"/>
      <c r="I78" s="210"/>
      <c r="J78" s="211"/>
      <c r="K78" s="210"/>
      <c r="L78" s="211"/>
      <c r="M78" s="210"/>
      <c r="N78" s="10"/>
      <c r="O78" s="10"/>
    </row>
    <row r="79" spans="1:15" ht="15">
      <c r="A79" s="11" t="s">
        <v>49</v>
      </c>
      <c r="B79" s="12"/>
      <c r="C79" s="12"/>
      <c r="D79" s="12"/>
      <c r="E79" s="12"/>
      <c r="F79" s="12"/>
      <c r="G79" s="16"/>
      <c r="H79" s="211"/>
      <c r="I79" s="210"/>
      <c r="J79" s="211"/>
      <c r="K79" s="210"/>
      <c r="L79" s="211"/>
      <c r="M79" s="210"/>
      <c r="N79" s="10"/>
      <c r="O79" s="10"/>
    </row>
    <row r="80" spans="1:15" ht="15">
      <c r="A80" s="11" t="s">
        <v>50</v>
      </c>
      <c r="B80" s="12"/>
      <c r="C80" s="12"/>
      <c r="D80" s="12"/>
      <c r="E80" s="12">
        <v>835271</v>
      </c>
      <c r="F80" s="12"/>
      <c r="G80" s="16">
        <f>F80</f>
        <v>0</v>
      </c>
      <c r="H80" s="211"/>
      <c r="I80" s="210"/>
      <c r="J80" s="211"/>
      <c r="K80" s="210"/>
      <c r="L80" s="211"/>
      <c r="M80" s="210"/>
      <c r="N80" s="10"/>
      <c r="O80" s="10"/>
    </row>
    <row r="81" spans="1:15" ht="15">
      <c r="A81" s="11" t="s">
        <v>51</v>
      </c>
      <c r="B81" s="12"/>
      <c r="C81" s="12"/>
      <c r="D81" s="12"/>
      <c r="E81" s="12">
        <v>-2423250.8733608276</v>
      </c>
      <c r="F81" s="12"/>
      <c r="G81" s="16"/>
      <c r="H81" s="211"/>
      <c r="I81" s="210"/>
      <c r="J81" s="211"/>
      <c r="K81" s="210"/>
      <c r="L81" s="211"/>
      <c r="M81" s="210"/>
      <c r="N81" s="10"/>
      <c r="O81" s="10"/>
    </row>
    <row r="82" spans="1:15" ht="14.5">
      <c r="A82" s="11" t="s">
        <v>64</v>
      </c>
      <c r="B82" s="12"/>
      <c r="C82" s="12"/>
      <c r="D82" s="12"/>
      <c r="E82" s="12"/>
      <c r="F82" s="12"/>
      <c r="G82" s="16"/>
      <c r="H82" s="211" t="e">
        <f>H86-H83-H75-H74-H71-H76</f>
        <v>#REF!</v>
      </c>
      <c r="I82" s="210" t="e">
        <f aca="true" t="shared" si="17" ref="I82">I86-I83-I75-I74-I71-I76-I77</f>
        <v>#REF!</v>
      </c>
      <c r="J82" s="211" t="e">
        <f>H82</f>
        <v>#REF!</v>
      </c>
      <c r="K82" s="210" t="e">
        <f>I82</f>
        <v>#REF!</v>
      </c>
      <c r="L82" s="211" t="e">
        <f>L86-L83-L75-L74-L71-L76-L77</f>
        <v>#REF!</v>
      </c>
      <c r="M82" s="210" t="e">
        <f>M86-M83-M75-M74-M71-M76-M77</f>
        <v>#REF!</v>
      </c>
      <c r="N82" s="10" t="e">
        <f aca="true" t="shared" si="18" ref="N82">N86-N83-N75-N74-N71-N76-N77</f>
        <v>#REF!</v>
      </c>
      <c r="O82" s="10" t="e">
        <f>O86-O83-O75-O74-O71-O76-O77</f>
        <v>#REF!</v>
      </c>
    </row>
    <row r="83" spans="1:15" ht="14.5">
      <c r="A83" s="11" t="s">
        <v>66</v>
      </c>
      <c r="B83" s="12"/>
      <c r="C83" s="12"/>
      <c r="D83" s="12"/>
      <c r="E83" s="12"/>
      <c r="F83" s="12"/>
      <c r="G83" s="16"/>
      <c r="H83" s="211">
        <f>-'[5]Sheet1'!$N$55</f>
        <v>-164352.802627363</v>
      </c>
      <c r="I83" s="210">
        <f>H83*2</f>
        <v>-328705.605254726</v>
      </c>
      <c r="J83" s="211">
        <f>H83</f>
        <v>-164352.802627363</v>
      </c>
      <c r="K83" s="210">
        <f>I83</f>
        <v>-328705.605254726</v>
      </c>
      <c r="L83" s="211">
        <f>H83</f>
        <v>-164352.802627363</v>
      </c>
      <c r="M83" s="210">
        <f>H83*2</f>
        <v>-328705.605254726</v>
      </c>
      <c r="N83" s="10">
        <f>M83+H83</f>
        <v>-493058.407882089</v>
      </c>
      <c r="O83" s="10">
        <f>N83+H83</f>
        <v>-657411.210509452</v>
      </c>
    </row>
    <row r="84" spans="1:15" ht="15">
      <c r="A84" s="23"/>
      <c r="B84" s="12"/>
      <c r="C84" s="12"/>
      <c r="D84" s="12"/>
      <c r="E84" s="12"/>
      <c r="F84" s="12"/>
      <c r="G84" s="16"/>
      <c r="H84" s="211"/>
      <c r="I84" s="216"/>
      <c r="J84" s="211"/>
      <c r="K84" s="216"/>
      <c r="L84" s="211"/>
      <c r="M84" s="216"/>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7">
        <f t="shared" si="19"/>
        <v>2709038.767706181</v>
      </c>
      <c r="H85" s="214" t="e">
        <f>SUM(H74:H84)</f>
        <v>#REF!</v>
      </c>
      <c r="I85" s="215" t="e">
        <f aca="true" t="shared" si="20" ref="I85:K85">SUM(I74:I84)</f>
        <v>#REF!</v>
      </c>
      <c r="J85" s="214" t="e">
        <f t="shared" si="20"/>
        <v>#REF!</v>
      </c>
      <c r="K85" s="215" t="e">
        <f t="shared" si="20"/>
        <v>#REF!</v>
      </c>
      <c r="L85" s="214" t="e">
        <f>SUM(L74:L84)</f>
        <v>#REF!</v>
      </c>
      <c r="M85" s="215" t="e">
        <f aca="true" t="shared" si="21" ref="M85:O85">SUM(M74:M84)</f>
        <v>#REF!</v>
      </c>
      <c r="N85" s="204"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7"/>
      <c r="I86" s="218"/>
      <c r="J86" s="217"/>
      <c r="K86" s="218"/>
      <c r="L86" s="217"/>
      <c r="M86" s="218"/>
      <c r="N86" s="203"/>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1001</v>
      </c>
      <c r="B91" s="3"/>
      <c r="C91" s="3"/>
      <c r="D91" s="3"/>
      <c r="E91" s="26"/>
      <c r="F91" s="26"/>
      <c r="G91" s="3"/>
      <c r="H91" s="3"/>
      <c r="I91" s="3"/>
      <c r="J91" s="3"/>
      <c r="K91" s="3"/>
      <c r="L91" s="3"/>
      <c r="M91" s="3"/>
      <c r="N91" s="3"/>
      <c r="O91" s="3"/>
    </row>
    <row r="92" spans="1:15" ht="14.5">
      <c r="A92" s="25" t="s">
        <v>1013</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72" t="s">
        <v>58</v>
      </c>
      <c r="B96" s="272"/>
      <c r="C96" s="272"/>
      <c r="D96" s="272"/>
      <c r="E96" s="272"/>
      <c r="F96" s="272"/>
      <c r="G96" s="272"/>
      <c r="H96" s="272"/>
      <c r="I96" s="272"/>
      <c r="J96" s="272"/>
      <c r="K96" s="272"/>
      <c r="L96" s="272"/>
      <c r="M96" s="272"/>
      <c r="N96" s="272"/>
      <c r="O96" s="272"/>
    </row>
    <row r="97" spans="1:15" ht="15" customHeight="1">
      <c r="A97" s="272" t="s">
        <v>65</v>
      </c>
      <c r="B97" s="272"/>
      <c r="C97" s="272"/>
      <c r="D97" s="272"/>
      <c r="E97" s="272"/>
      <c r="F97" s="272"/>
      <c r="G97" s="272"/>
      <c r="H97" s="272"/>
      <c r="I97" s="272"/>
      <c r="J97" s="272"/>
      <c r="K97" s="272"/>
      <c r="L97" s="272"/>
      <c r="M97" s="272"/>
      <c r="N97" s="272"/>
      <c r="O97" s="272"/>
    </row>
    <row r="98" spans="1:15" ht="15" customHeight="1">
      <c r="A98" s="272" t="s">
        <v>67</v>
      </c>
      <c r="B98" s="272"/>
      <c r="C98" s="272"/>
      <c r="D98" s="272"/>
      <c r="E98" s="272"/>
      <c r="F98" s="272"/>
      <c r="G98" s="272"/>
      <c r="H98" s="272"/>
      <c r="I98" s="272"/>
      <c r="J98" s="272"/>
      <c r="K98" s="272"/>
      <c r="L98" s="272"/>
      <c r="M98" s="272"/>
      <c r="N98" s="272"/>
      <c r="O98" s="272"/>
    </row>
    <row r="99" spans="1:15" ht="17.25" customHeight="1">
      <c r="A99" s="272" t="s">
        <v>69</v>
      </c>
      <c r="B99" s="272"/>
      <c r="C99" s="272"/>
      <c r="D99" s="272"/>
      <c r="E99" s="272"/>
      <c r="F99" s="272"/>
      <c r="G99" s="272"/>
      <c r="H99" s="272"/>
      <c r="I99" s="272"/>
      <c r="J99" s="272"/>
      <c r="K99" s="272"/>
      <c r="L99" s="272"/>
      <c r="M99" s="272"/>
      <c r="N99" s="272"/>
      <c r="O99" s="272"/>
    </row>
    <row r="100" ht="15">
      <c r="A100" s="126"/>
    </row>
    <row r="104" ht="15">
      <c r="L104" s="134"/>
    </row>
    <row r="106" ht="15">
      <c r="L106" s="134"/>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sheetPr>
    <pageSetUpPr fitToPage="1"/>
  </sheetPr>
  <dimension ref="A1:X60"/>
  <sheetViews>
    <sheetView tabSelected="1" workbookViewId="0" topLeftCell="J14">
      <selection activeCell="R26" sqref="R26"/>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hidden="1" customWidth="1"/>
    <col min="16" max="16" width="24.8515625" style="43" hidden="1" customWidth="1"/>
    <col min="17" max="17" width="9.140625" style="43" hidden="1" customWidth="1"/>
    <col min="18" max="18" width="40.421875" style="43" hidden="1" customWidth="1"/>
    <col min="19" max="20" width="12.28125" style="43" hidden="1" customWidth="1"/>
    <col min="21" max="21" width="20.57421875" style="43" customWidth="1"/>
    <col min="22" max="22" width="17.421875" style="43" customWidth="1"/>
    <col min="23" max="23" width="24.7109375" style="43" customWidth="1"/>
    <col min="24"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spans="1:24" ht="20">
      <c r="A1" s="252"/>
      <c r="B1" s="253"/>
      <c r="C1" s="253"/>
      <c r="D1" s="253"/>
      <c r="E1" s="253"/>
      <c r="F1" s="253"/>
      <c r="G1" s="253"/>
      <c r="H1" s="253"/>
      <c r="I1" s="253"/>
      <c r="J1" s="253"/>
      <c r="K1" s="253"/>
      <c r="L1" s="254"/>
      <c r="M1" s="255"/>
      <c r="N1" s="255"/>
      <c r="O1" s="255"/>
      <c r="P1" s="255"/>
      <c r="Q1" s="256"/>
      <c r="R1" s="256"/>
      <c r="S1" s="256"/>
      <c r="T1" s="256"/>
      <c r="U1" s="256"/>
      <c r="V1" s="256"/>
      <c r="W1" s="256"/>
      <c r="X1" s="256"/>
    </row>
    <row r="2" spans="1:23" s="258" customFormat="1" ht="19.9" customHeight="1">
      <c r="A2" s="276" t="s">
        <v>1019</v>
      </c>
      <c r="B2" s="276"/>
      <c r="C2" s="276"/>
      <c r="D2" s="276"/>
      <c r="E2" s="276"/>
      <c r="F2" s="276"/>
      <c r="G2" s="276"/>
      <c r="H2" s="276"/>
      <c r="I2" s="276"/>
      <c r="J2" s="276"/>
      <c r="K2" s="276"/>
      <c r="L2" s="276"/>
      <c r="M2" s="276"/>
      <c r="N2" s="276"/>
      <c r="O2" s="276"/>
      <c r="P2" s="276"/>
      <c r="Q2" s="276"/>
      <c r="R2" s="276"/>
      <c r="S2" s="276"/>
      <c r="T2" s="276"/>
      <c r="U2" s="276"/>
      <c r="V2" s="276"/>
      <c r="W2" s="276"/>
    </row>
    <row r="3" spans="1:22" s="258" customFormat="1" ht="19.9" customHeight="1">
      <c r="A3" s="259" t="s">
        <v>1022</v>
      </c>
      <c r="B3" s="260"/>
      <c r="C3" s="260"/>
      <c r="D3" s="260"/>
      <c r="E3" s="260"/>
      <c r="F3" s="260"/>
      <c r="G3" s="260"/>
      <c r="H3" s="260"/>
      <c r="I3" s="260"/>
      <c r="J3" s="260"/>
      <c r="L3" s="257"/>
      <c r="V3" s="260"/>
    </row>
    <row r="4" spans="1:24" s="266" customFormat="1" ht="15.5">
      <c r="A4" s="259" t="s">
        <v>1023</v>
      </c>
      <c r="B4" s="261"/>
      <c r="C4" s="261"/>
      <c r="D4" s="261"/>
      <c r="E4" s="261"/>
      <c r="F4" s="261"/>
      <c r="G4" s="261"/>
      <c r="H4" s="261"/>
      <c r="I4" s="261"/>
      <c r="J4" s="261"/>
      <c r="L4" s="263"/>
      <c r="M4" s="264"/>
      <c r="N4" s="264"/>
      <c r="O4" s="264"/>
      <c r="P4" s="265"/>
      <c r="Q4" s="265"/>
      <c r="R4" s="265"/>
      <c r="S4" s="265"/>
      <c r="T4" s="265"/>
      <c r="U4" s="265"/>
      <c r="V4" s="262" t="s">
        <v>1020</v>
      </c>
      <c r="W4" s="265"/>
      <c r="X4" s="265"/>
    </row>
    <row r="5" spans="1:24" s="266" customFormat="1" ht="15.5">
      <c r="A5" s="259" t="s">
        <v>1024</v>
      </c>
      <c r="B5" s="261"/>
      <c r="C5" s="261"/>
      <c r="D5" s="261"/>
      <c r="E5" s="261"/>
      <c r="F5" s="261"/>
      <c r="G5" s="261"/>
      <c r="H5" s="261"/>
      <c r="I5" s="267"/>
      <c r="J5" s="267"/>
      <c r="L5" s="263"/>
      <c r="M5" s="264"/>
      <c r="N5" s="264"/>
      <c r="O5" s="264"/>
      <c r="P5" s="265"/>
      <c r="Q5" s="265"/>
      <c r="R5" s="265"/>
      <c r="S5" s="265"/>
      <c r="T5" s="265"/>
      <c r="U5" s="265"/>
      <c r="V5" s="262" t="s">
        <v>1021</v>
      </c>
      <c r="W5" s="268">
        <v>41395</v>
      </c>
      <c r="X5" s="265"/>
    </row>
    <row r="6" ht="13.5" thickBot="1">
      <c r="P6" s="44"/>
    </row>
    <row r="7" spans="1:13" ht="13" hidden="1">
      <c r="A7" s="277"/>
      <c r="B7" s="277"/>
      <c r="C7" s="277"/>
      <c r="D7" s="277"/>
      <c r="E7" s="277"/>
      <c r="F7" s="277"/>
      <c r="G7" s="277"/>
      <c r="H7" s="277"/>
      <c r="I7" s="277"/>
      <c r="J7" s="277"/>
      <c r="K7" s="277"/>
      <c r="L7" s="277"/>
      <c r="M7" s="277"/>
    </row>
    <row r="8" spans="1:23" ht="16.5" hidden="1">
      <c r="A8" s="278" t="s">
        <v>786</v>
      </c>
      <c r="B8" s="278"/>
      <c r="C8" s="278"/>
      <c r="D8" s="278"/>
      <c r="E8" s="278"/>
      <c r="F8" s="278"/>
      <c r="G8" s="278"/>
      <c r="H8" s="278"/>
      <c r="I8" s="278"/>
      <c r="J8" s="278"/>
      <c r="K8" s="278"/>
      <c r="L8" s="278"/>
      <c r="M8" s="278"/>
      <c r="N8" s="278"/>
      <c r="O8" s="278"/>
      <c r="P8" s="278"/>
      <c r="Q8" s="278"/>
      <c r="R8" s="278"/>
      <c r="S8" s="278"/>
      <c r="T8" s="278"/>
      <c r="U8" s="278"/>
      <c r="V8" s="278"/>
      <c r="W8" s="278"/>
    </row>
    <row r="9" spans="1:18" ht="16.5" hidden="1">
      <c r="A9" s="278" t="s">
        <v>787</v>
      </c>
      <c r="B9" s="278"/>
      <c r="C9" s="278"/>
      <c r="D9" s="278"/>
      <c r="E9" s="278"/>
      <c r="F9" s="278"/>
      <c r="G9" s="278"/>
      <c r="H9" s="278"/>
      <c r="I9" s="278"/>
      <c r="J9" s="278"/>
      <c r="K9" s="278"/>
      <c r="L9" s="278"/>
      <c r="M9" s="278"/>
      <c r="N9" s="278"/>
      <c r="O9" s="278"/>
      <c r="P9" s="44"/>
      <c r="Q9" s="44"/>
      <c r="R9" s="44"/>
    </row>
    <row r="10" spans="1:17" ht="13" hidden="1" thickBot="1">
      <c r="A10" s="45"/>
      <c r="B10" s="45"/>
      <c r="C10" s="45"/>
      <c r="D10" s="45"/>
      <c r="E10" s="45"/>
      <c r="F10" s="45"/>
      <c r="G10" s="45"/>
      <c r="H10" s="45"/>
      <c r="I10" s="45"/>
      <c r="J10" s="45"/>
      <c r="K10" s="45"/>
      <c r="L10" s="45"/>
      <c r="M10" s="45"/>
      <c r="N10" s="45"/>
      <c r="O10" s="45"/>
      <c r="P10" s="45"/>
      <c r="Q10" s="45"/>
    </row>
    <row r="11" spans="1:23" ht="31">
      <c r="A11" s="7"/>
      <c r="B11" s="46" t="s">
        <v>788</v>
      </c>
      <c r="C11" s="46" t="s">
        <v>3</v>
      </c>
      <c r="D11" s="46" t="s">
        <v>789</v>
      </c>
      <c r="E11" s="46" t="s">
        <v>5</v>
      </c>
      <c r="F11" s="46" t="s">
        <v>1029</v>
      </c>
      <c r="G11" s="173" t="s">
        <v>790</v>
      </c>
      <c r="H11" s="183" t="s">
        <v>1030</v>
      </c>
      <c r="I11" s="184" t="s">
        <v>1031</v>
      </c>
      <c r="J11" s="183" t="s">
        <v>1033</v>
      </c>
      <c r="K11" s="184" t="s">
        <v>1034</v>
      </c>
      <c r="L11" s="183" t="s">
        <v>1036</v>
      </c>
      <c r="M11" s="184" t="s">
        <v>1037</v>
      </c>
      <c r="N11" s="179" t="s">
        <v>792</v>
      </c>
      <c r="O11" s="46" t="s">
        <v>793</v>
      </c>
      <c r="P11" s="45"/>
      <c r="Q11" s="45"/>
      <c r="U11" s="223" t="s">
        <v>1014</v>
      </c>
      <c r="V11" s="224" t="s">
        <v>1015</v>
      </c>
      <c r="W11" s="225" t="s">
        <v>1016</v>
      </c>
    </row>
    <row r="12" spans="1:23" ht="15">
      <c r="A12" s="47" t="s">
        <v>9</v>
      </c>
      <c r="B12" s="48">
        <v>2765130.000000002</v>
      </c>
      <c r="C12" s="48">
        <v>2385121</v>
      </c>
      <c r="D12" s="48">
        <f>B36</f>
        <v>2389104.920000002</v>
      </c>
      <c r="E12" s="48">
        <v>1259072.371328002</v>
      </c>
      <c r="F12" s="48">
        <v>1289067</v>
      </c>
      <c r="G12" s="174">
        <f>F36</f>
        <v>1510199.0099999993</v>
      </c>
      <c r="H12" s="185">
        <v>1419777</v>
      </c>
      <c r="I12" s="186">
        <f>H36</f>
        <v>560104.3585261721</v>
      </c>
      <c r="J12" s="185">
        <f>F36</f>
        <v>1510199.0099999993</v>
      </c>
      <c r="K12" s="186">
        <f>J36</f>
        <v>650526.3685261719</v>
      </c>
      <c r="L12" s="185">
        <f>F36</f>
        <v>1510199.0099999993</v>
      </c>
      <c r="M12" s="186">
        <f>L36</f>
        <v>551901.3685261719</v>
      </c>
      <c r="N12" s="180">
        <f>M36</f>
        <v>1388807.5013933908</v>
      </c>
      <c r="O12" s="48">
        <f>N36</f>
        <v>2071453.0266392985</v>
      </c>
      <c r="P12" s="48">
        <f aca="true" t="shared" si="0" ref="P12:W12">O36</f>
        <v>2840873.750695044</v>
      </c>
      <c r="Q12" s="48">
        <f t="shared" si="0"/>
        <v>0</v>
      </c>
      <c r="R12" s="48">
        <f t="shared" si="0"/>
        <v>0</v>
      </c>
      <c r="S12" s="48">
        <f t="shared" si="0"/>
        <v>0</v>
      </c>
      <c r="T12" s="174">
        <f t="shared" si="0"/>
        <v>0</v>
      </c>
      <c r="U12" s="185"/>
      <c r="V12" s="186"/>
      <c r="W12" s="180">
        <f t="shared" si="0"/>
        <v>0</v>
      </c>
    </row>
    <row r="13" spans="1:23" ht="14.5">
      <c r="A13" s="50" t="s">
        <v>10</v>
      </c>
      <c r="B13" s="51"/>
      <c r="C13" s="51"/>
      <c r="D13" s="51"/>
      <c r="E13" s="51"/>
      <c r="F13" s="51"/>
      <c r="G13" s="175"/>
      <c r="H13" s="187"/>
      <c r="I13" s="188"/>
      <c r="J13" s="187"/>
      <c r="K13" s="188"/>
      <c r="L13" s="187"/>
      <c r="M13" s="188"/>
      <c r="N13" s="52"/>
      <c r="O13" s="52"/>
      <c r="P13" s="45"/>
      <c r="Q13" s="49" t="s">
        <v>794</v>
      </c>
      <c r="R13" s="49" t="s">
        <v>1046</v>
      </c>
      <c r="S13" s="53">
        <v>42651</v>
      </c>
      <c r="U13" s="233"/>
      <c r="V13" s="234"/>
      <c r="W13" s="229"/>
    </row>
    <row r="14" spans="1:23" ht="29">
      <c r="A14" s="54" t="s">
        <v>795</v>
      </c>
      <c r="B14" s="55">
        <v>3541359</v>
      </c>
      <c r="C14" s="55">
        <v>3540076.11</v>
      </c>
      <c r="D14" s="55">
        <f>S29-D15-D16-D18</f>
        <v>884091.24</v>
      </c>
      <c r="E14" s="55">
        <v>3647367</v>
      </c>
      <c r="F14" s="55">
        <f>-GETPIVOTDATA("Actuals",'GL_010 FY12 5471'!$A$269)-F15-F18</f>
        <v>3647367.9999999995</v>
      </c>
      <c r="G14" s="175">
        <f>'[6]KCIT SP'!E28</f>
        <v>6236484.9541326165</v>
      </c>
      <c r="H14" s="187">
        <f>'[7]KCIT SP'!$B$19</f>
        <v>6097194.358526172</v>
      </c>
      <c r="I14" s="188">
        <v>6341082</v>
      </c>
      <c r="J14" s="187">
        <f>H14</f>
        <v>6097194.358526172</v>
      </c>
      <c r="K14" s="188">
        <f>I14</f>
        <v>6341082</v>
      </c>
      <c r="L14" s="187">
        <f>H14</f>
        <v>6097194.358526172</v>
      </c>
      <c r="M14" s="188">
        <f>H14*1.04</f>
        <v>6341082.132867219</v>
      </c>
      <c r="N14" s="52">
        <f>M14*1.04</f>
        <v>6594725.418181908</v>
      </c>
      <c r="O14" s="52">
        <f>N14*1.04</f>
        <v>6858514.434909184</v>
      </c>
      <c r="P14" s="45"/>
      <c r="Q14" s="49" t="s">
        <v>796</v>
      </c>
      <c r="R14" s="49" t="s">
        <v>1047</v>
      </c>
      <c r="S14" s="53">
        <v>135935</v>
      </c>
      <c r="U14" s="211">
        <f>L14-H14</f>
        <v>0</v>
      </c>
      <c r="V14" s="269">
        <f>M14-I14</f>
        <v>0.13286721892654896</v>
      </c>
      <c r="W14" s="230"/>
    </row>
    <row r="15" spans="1:23" ht="14.5">
      <c r="A15" s="56" t="s">
        <v>797</v>
      </c>
      <c r="B15" s="55">
        <v>2427364</v>
      </c>
      <c r="C15" s="55">
        <v>487633</v>
      </c>
      <c r="D15" s="55">
        <f>T16</f>
        <v>447852</v>
      </c>
      <c r="E15" s="55">
        <v>578685</v>
      </c>
      <c r="F15" s="55">
        <f>-'GL_010 FY12 5471'!D281</f>
        <v>263153</v>
      </c>
      <c r="G15" s="175"/>
      <c r="H15" s="187"/>
      <c r="I15" s="188"/>
      <c r="J15" s="187"/>
      <c r="K15" s="188"/>
      <c r="L15" s="187"/>
      <c r="M15" s="188"/>
      <c r="N15" s="52"/>
      <c r="O15" s="52"/>
      <c r="P15" s="45"/>
      <c r="Q15" s="49" t="s">
        <v>798</v>
      </c>
      <c r="R15" s="49" t="s">
        <v>1048</v>
      </c>
      <c r="S15" s="53">
        <v>63706</v>
      </c>
      <c r="U15" s="211"/>
      <c r="V15" s="216"/>
      <c r="W15" s="230"/>
    </row>
    <row r="16" spans="1:23" ht="14.5" hidden="1">
      <c r="A16" s="55" t="s">
        <v>16</v>
      </c>
      <c r="B16" s="55">
        <v>-493525</v>
      </c>
      <c r="C16" s="55">
        <v>-1329628</v>
      </c>
      <c r="D16" s="55">
        <f>T22</f>
        <v>-1331943.24</v>
      </c>
      <c r="E16" s="55"/>
      <c r="F16" s="55"/>
      <c r="G16" s="175"/>
      <c r="H16" s="187"/>
      <c r="I16" s="188"/>
      <c r="J16" s="187"/>
      <c r="K16" s="188"/>
      <c r="L16" s="187"/>
      <c r="M16" s="188"/>
      <c r="N16" s="52"/>
      <c r="O16" s="52"/>
      <c r="P16" s="45"/>
      <c r="Q16" s="49" t="s">
        <v>799</v>
      </c>
      <c r="R16" s="49" t="s">
        <v>1049</v>
      </c>
      <c r="S16" s="53">
        <v>205560</v>
      </c>
      <c r="T16" s="57">
        <f>SUM(S13:S16)</f>
        <v>447852</v>
      </c>
      <c r="U16" s="211"/>
      <c r="V16" s="216"/>
      <c r="W16" s="230"/>
    </row>
    <row r="17" spans="1:23" ht="14.5" hidden="1">
      <c r="A17" s="56" t="s">
        <v>856</v>
      </c>
      <c r="B17" s="55"/>
      <c r="C17" s="55"/>
      <c r="D17" s="55"/>
      <c r="E17" s="55"/>
      <c r="F17" s="55"/>
      <c r="G17" s="175"/>
      <c r="H17" s="187"/>
      <c r="I17" s="188"/>
      <c r="J17" s="187"/>
      <c r="K17" s="188"/>
      <c r="L17" s="198"/>
      <c r="M17" s="199"/>
      <c r="N17" s="73"/>
      <c r="O17" s="73"/>
      <c r="P17" s="45"/>
      <c r="Q17" s="49"/>
      <c r="R17" s="49"/>
      <c r="S17" s="53"/>
      <c r="T17" s="57"/>
      <c r="U17" s="211"/>
      <c r="V17" s="216"/>
      <c r="W17" s="230"/>
    </row>
    <row r="18" spans="1:23" ht="14.5">
      <c r="A18" s="59" t="s">
        <v>800</v>
      </c>
      <c r="B18" s="55">
        <f>36744-1405.08</f>
        <v>35338.92</v>
      </c>
      <c r="C18" s="55">
        <v>90696.036328</v>
      </c>
      <c r="D18" s="55">
        <f>T28</f>
        <v>0</v>
      </c>
      <c r="E18" s="55">
        <v>18428</v>
      </c>
      <c r="F18" s="55">
        <f>-'GL_010 FY12 5471'!D275</f>
        <v>32540.97</v>
      </c>
      <c r="G18" s="175">
        <f>F18*1.03</f>
        <v>33517.199100000005</v>
      </c>
      <c r="H18" s="187">
        <v>18981</v>
      </c>
      <c r="I18" s="188">
        <v>19550</v>
      </c>
      <c r="J18" s="187">
        <f>H18</f>
        <v>18981</v>
      </c>
      <c r="K18" s="188">
        <f>I18</f>
        <v>19550</v>
      </c>
      <c r="L18" s="187">
        <f>H18</f>
        <v>18981</v>
      </c>
      <c r="M18" s="188">
        <v>19550</v>
      </c>
      <c r="N18" s="52">
        <f>G18*1.04</f>
        <v>34857.88706400001</v>
      </c>
      <c r="O18" s="52">
        <f>N18*1.04</f>
        <v>36252.20254656001</v>
      </c>
      <c r="P18" s="45"/>
      <c r="Q18" s="49" t="s">
        <v>176</v>
      </c>
      <c r="R18" s="49" t="s">
        <v>801</v>
      </c>
      <c r="S18" s="53">
        <v>6600</v>
      </c>
      <c r="U18" s="211">
        <f>L18-H18</f>
        <v>0</v>
      </c>
      <c r="V18" s="216">
        <f>M18-I18</f>
        <v>0</v>
      </c>
      <c r="W18" s="230"/>
    </row>
    <row r="19" spans="1:23" ht="14.5">
      <c r="A19" s="60"/>
      <c r="B19" s="55"/>
      <c r="C19" s="55"/>
      <c r="D19" s="55"/>
      <c r="E19" s="55"/>
      <c r="F19" s="55"/>
      <c r="G19" s="175"/>
      <c r="H19" s="187"/>
      <c r="I19" s="188"/>
      <c r="J19" s="187"/>
      <c r="K19" s="188"/>
      <c r="L19" s="187"/>
      <c r="M19" s="188"/>
      <c r="N19" s="52"/>
      <c r="O19" s="52"/>
      <c r="P19" s="45"/>
      <c r="Q19" s="49" t="s">
        <v>131</v>
      </c>
      <c r="R19" s="49" t="s">
        <v>802</v>
      </c>
      <c r="S19" s="53">
        <v>81171.54000000001</v>
      </c>
      <c r="U19" s="237"/>
      <c r="V19" s="238"/>
      <c r="W19" s="230"/>
    </row>
    <row r="20" spans="1:23" ht="14.5">
      <c r="A20" s="61" t="s">
        <v>22</v>
      </c>
      <c r="B20" s="14">
        <f>SUM(B14:B19)</f>
        <v>5510536.92</v>
      </c>
      <c r="C20" s="14">
        <f>SUM(C13:C19)</f>
        <v>2788777.146328</v>
      </c>
      <c r="D20" s="14">
        <f>SUM(D14:D19)</f>
        <v>0</v>
      </c>
      <c r="E20" s="14">
        <v>4244480</v>
      </c>
      <c r="F20" s="14">
        <f>SUM(F14:F19)</f>
        <v>3943061.9699999997</v>
      </c>
      <c r="G20" s="19">
        <f aca="true" t="shared" si="1" ref="G20:O20">SUM(G13:G19)</f>
        <v>6270002.153232616</v>
      </c>
      <c r="H20" s="189">
        <f t="shared" si="1"/>
        <v>6116175.358526172</v>
      </c>
      <c r="I20" s="190">
        <f t="shared" si="1"/>
        <v>6360632</v>
      </c>
      <c r="J20" s="189">
        <f t="shared" si="1"/>
        <v>6116175.358526172</v>
      </c>
      <c r="K20" s="190">
        <f t="shared" si="1"/>
        <v>6360632</v>
      </c>
      <c r="L20" s="189">
        <f t="shared" si="1"/>
        <v>6116175.358526172</v>
      </c>
      <c r="M20" s="190">
        <f t="shared" si="1"/>
        <v>6360632.132867219</v>
      </c>
      <c r="N20" s="181">
        <f t="shared" si="1"/>
        <v>6629583.305245908</v>
      </c>
      <c r="O20" s="14">
        <f t="shared" si="1"/>
        <v>6894766.637455745</v>
      </c>
      <c r="P20" s="45"/>
      <c r="Q20" s="49" t="s">
        <v>181</v>
      </c>
      <c r="R20" s="49" t="s">
        <v>803</v>
      </c>
      <c r="S20" s="53">
        <v>3458904.46</v>
      </c>
      <c r="U20" s="239"/>
      <c r="V20" s="240"/>
      <c r="W20" s="231"/>
    </row>
    <row r="21" spans="1:23" ht="14.5">
      <c r="A21" s="29" t="s">
        <v>74</v>
      </c>
      <c r="B21" s="28"/>
      <c r="C21" s="28"/>
      <c r="D21" s="28"/>
      <c r="E21" s="28"/>
      <c r="F21" s="28"/>
      <c r="G21" s="176"/>
      <c r="H21" s="191"/>
      <c r="I21" s="192">
        <f>I20+H20</f>
        <v>12476807.358526172</v>
      </c>
      <c r="J21" s="191"/>
      <c r="K21" s="192">
        <f>K20+J20</f>
        <v>12476807.358526172</v>
      </c>
      <c r="L21" s="191"/>
      <c r="M21" s="192">
        <f>M20+L20</f>
        <v>12476807.491393391</v>
      </c>
      <c r="N21" s="274">
        <f>SUM(N20:O20)</f>
        <v>13524349.942701653</v>
      </c>
      <c r="O21" s="275"/>
      <c r="P21" s="45"/>
      <c r="Q21" s="49"/>
      <c r="R21" s="49"/>
      <c r="S21" s="53"/>
      <c r="U21" s="241"/>
      <c r="V21" s="242"/>
      <c r="W21" s="227"/>
    </row>
    <row r="22" spans="1:23" ht="14.5">
      <c r="A22" s="62" t="s">
        <v>23</v>
      </c>
      <c r="B22" s="55"/>
      <c r="C22" s="55"/>
      <c r="D22" s="55"/>
      <c r="E22" s="55"/>
      <c r="F22" s="55"/>
      <c r="G22" s="175"/>
      <c r="H22" s="187"/>
      <c r="I22" s="188"/>
      <c r="J22" s="187"/>
      <c r="K22" s="188"/>
      <c r="L22" s="187"/>
      <c r="M22" s="188"/>
      <c r="N22" s="52"/>
      <c r="O22" s="52"/>
      <c r="P22" s="45"/>
      <c r="Q22" s="49" t="s">
        <v>804</v>
      </c>
      <c r="R22" s="49" t="s">
        <v>1050</v>
      </c>
      <c r="S22" s="53">
        <v>-1331943.24</v>
      </c>
      <c r="T22" s="57">
        <f>S22</f>
        <v>-1331943.24</v>
      </c>
      <c r="U22" s="233"/>
      <c r="V22" s="234"/>
      <c r="W22" s="229"/>
    </row>
    <row r="23" spans="1:23" ht="14.5">
      <c r="A23" s="60" t="s">
        <v>805</v>
      </c>
      <c r="B23" s="55">
        <v>-5886562</v>
      </c>
      <c r="C23" s="55">
        <v>-4039792</v>
      </c>
      <c r="D23" s="55">
        <v>-3781590.33</v>
      </c>
      <c r="E23" s="55">
        <v>-3822801</v>
      </c>
      <c r="F23" s="55">
        <f>-GETPIVOTDATA("Actuals",'GL_010 FY12 5471'!$A$292)</f>
        <v>-3721929.9600000004</v>
      </c>
      <c r="G23" s="175">
        <f>-'[6]KCIT SP'!E19</f>
        <v>-6651130.33035061</v>
      </c>
      <c r="H23" s="187">
        <f>-6625848</f>
        <v>-6625848</v>
      </c>
      <c r="I23" s="188">
        <v>-5453575</v>
      </c>
      <c r="J23" s="187">
        <f>H23</f>
        <v>-6625848</v>
      </c>
      <c r="K23" s="188">
        <f>I23</f>
        <v>-5453575</v>
      </c>
      <c r="L23" s="187">
        <f>H23</f>
        <v>-6625848</v>
      </c>
      <c r="M23" s="188">
        <f>I23</f>
        <v>-5453575</v>
      </c>
      <c r="N23" s="52">
        <f>M29*1.03-N27</f>
        <v>-5729236.465</v>
      </c>
      <c r="O23" s="52">
        <f>N29*1.03-O27</f>
        <v>-5901113.5589499995</v>
      </c>
      <c r="P23" s="45"/>
      <c r="Q23" s="49" t="s">
        <v>479</v>
      </c>
      <c r="R23" s="49" t="s">
        <v>806</v>
      </c>
      <c r="S23" s="53">
        <v>0</v>
      </c>
      <c r="U23" s="235">
        <f>L23-H23</f>
        <v>0</v>
      </c>
      <c r="V23" s="236">
        <f>M23-I23</f>
        <v>0</v>
      </c>
      <c r="W23" s="230"/>
    </row>
    <row r="24" spans="1:23" ht="14.5" hidden="1">
      <c r="A24" s="60" t="s">
        <v>807</v>
      </c>
      <c r="B24" s="55"/>
      <c r="C24" s="55"/>
      <c r="D24" s="55"/>
      <c r="E24" s="55"/>
      <c r="F24" s="55"/>
      <c r="G24" s="175"/>
      <c r="H24" s="187"/>
      <c r="I24" s="188"/>
      <c r="J24" s="187"/>
      <c r="K24" s="188"/>
      <c r="L24" s="187"/>
      <c r="M24" s="188"/>
      <c r="N24" s="52"/>
      <c r="O24" s="52"/>
      <c r="P24" s="45"/>
      <c r="Q24" s="49" t="s">
        <v>808</v>
      </c>
      <c r="R24" s="49" t="s">
        <v>809</v>
      </c>
      <c r="S24" s="53">
        <v>16081.9</v>
      </c>
      <c r="U24" s="237"/>
      <c r="V24" s="238"/>
      <c r="W24" s="230"/>
    </row>
    <row r="25" spans="1:23" ht="14.5">
      <c r="A25" s="60" t="s">
        <v>810</v>
      </c>
      <c r="B25" s="55"/>
      <c r="C25" s="55"/>
      <c r="D25" s="55"/>
      <c r="E25" s="55"/>
      <c r="F25" s="55"/>
      <c r="G25" s="175"/>
      <c r="H25" s="187"/>
      <c r="I25" s="188"/>
      <c r="J25" s="187"/>
      <c r="K25" s="188"/>
      <c r="L25" s="187"/>
      <c r="M25" s="188"/>
      <c r="N25" s="52"/>
      <c r="O25" s="52"/>
      <c r="P25" s="45"/>
      <c r="Q25" s="49" t="s">
        <v>811</v>
      </c>
      <c r="R25" s="49" t="s">
        <v>812</v>
      </c>
      <c r="S25" s="53">
        <v>-243.59</v>
      </c>
      <c r="U25" s="237"/>
      <c r="V25" s="238"/>
      <c r="W25" s="230"/>
    </row>
    <row r="26" spans="1:23" ht="14.5">
      <c r="A26" s="63" t="s">
        <v>1026</v>
      </c>
      <c r="B26" s="55"/>
      <c r="C26" s="55"/>
      <c r="D26" s="55"/>
      <c r="E26" s="55"/>
      <c r="F26" s="55"/>
      <c r="G26" s="175"/>
      <c r="H26" s="187"/>
      <c r="I26" s="188"/>
      <c r="J26" s="187"/>
      <c r="K26" s="188"/>
      <c r="L26" s="187"/>
      <c r="M26" s="188"/>
      <c r="N26" s="52"/>
      <c r="O26" s="52"/>
      <c r="P26" s="45"/>
      <c r="Q26" s="49" t="s">
        <v>813</v>
      </c>
      <c r="R26" s="49" t="s">
        <v>1051</v>
      </c>
      <c r="S26" s="53">
        <v>3067.11</v>
      </c>
      <c r="U26" s="237"/>
      <c r="V26" s="238"/>
      <c r="W26" s="230"/>
    </row>
    <row r="27" spans="1:23" ht="14.5">
      <c r="A27" s="56" t="s">
        <v>856</v>
      </c>
      <c r="B27" s="55"/>
      <c r="C27" s="55"/>
      <c r="D27" s="55"/>
      <c r="E27" s="55"/>
      <c r="F27" s="55"/>
      <c r="G27" s="175"/>
      <c r="H27" s="187"/>
      <c r="I27" s="188"/>
      <c r="J27" s="187"/>
      <c r="K27" s="188"/>
      <c r="L27" s="187">
        <v>-98625</v>
      </c>
      <c r="M27" s="188">
        <v>-320151</v>
      </c>
      <c r="N27" s="52">
        <f>-'[1]17 - FN'!$G$21</f>
        <v>-217701.315</v>
      </c>
      <c r="O27" s="52">
        <f>-'[1]17 - FN'!$H$21</f>
        <v>-224232.35444999998</v>
      </c>
      <c r="P27" s="45"/>
      <c r="Q27" s="49"/>
      <c r="R27" s="49"/>
      <c r="S27" s="53"/>
      <c r="U27" s="235">
        <f>L27-H27</f>
        <v>-98625</v>
      </c>
      <c r="V27" s="236">
        <f>M27-I27</f>
        <v>-320151</v>
      </c>
      <c r="W27" s="230" t="s">
        <v>1017</v>
      </c>
    </row>
    <row r="28" spans="1:23" ht="14.5">
      <c r="A28" s="60"/>
      <c r="B28" s="55"/>
      <c r="C28" s="55"/>
      <c r="D28" s="55"/>
      <c r="E28" s="55"/>
      <c r="F28" s="55"/>
      <c r="G28" s="175"/>
      <c r="H28" s="187"/>
      <c r="I28" s="188"/>
      <c r="J28" s="187"/>
      <c r="K28" s="188"/>
      <c r="L28" s="187"/>
      <c r="M28" s="188"/>
      <c r="N28" s="52"/>
      <c r="O28" s="52"/>
      <c r="P28" s="45"/>
      <c r="Q28" s="49"/>
      <c r="R28" s="49"/>
      <c r="S28" s="53"/>
      <c r="T28" s="57"/>
      <c r="U28" s="237"/>
      <c r="V28" s="238"/>
      <c r="W28" s="230"/>
    </row>
    <row r="29" spans="1:23" ht="13">
      <c r="A29" s="61" t="s">
        <v>33</v>
      </c>
      <c r="B29" s="14">
        <f>SUM(B23:B28)</f>
        <v>-5886562</v>
      </c>
      <c r="C29" s="14">
        <f>SUM(C22:C28)</f>
        <v>-4039792</v>
      </c>
      <c r="D29" s="14">
        <f>SUM(D23:D28)</f>
        <v>-3781590.33</v>
      </c>
      <c r="E29" s="14">
        <v>-3822801</v>
      </c>
      <c r="F29" s="14">
        <f>SUM(F23:F28)</f>
        <v>-3721929.9600000004</v>
      </c>
      <c r="G29" s="19">
        <f>SUM(G23:G28)</f>
        <v>-6651130.33035061</v>
      </c>
      <c r="H29" s="189">
        <f aca="true" t="shared" si="2" ref="H29:K29">SUM(H23:H28)</f>
        <v>-6625848</v>
      </c>
      <c r="I29" s="190">
        <f t="shared" si="2"/>
        <v>-5453575</v>
      </c>
      <c r="J29" s="189">
        <f t="shared" si="2"/>
        <v>-6625848</v>
      </c>
      <c r="K29" s="190">
        <f t="shared" si="2"/>
        <v>-5453575</v>
      </c>
      <c r="L29" s="189">
        <f>SUM(L23:L28)</f>
        <v>-6724473</v>
      </c>
      <c r="M29" s="190">
        <f>SUM(M23:M28)</f>
        <v>-5773726</v>
      </c>
      <c r="N29" s="181">
        <f>SUM(N23:N28)</f>
        <v>-5946937.78</v>
      </c>
      <c r="O29" s="14">
        <f>SUM(O23:O28)</f>
        <v>-6125345.9134</v>
      </c>
      <c r="P29" s="45"/>
      <c r="Q29" s="45"/>
      <c r="S29" s="57"/>
      <c r="U29" s="243">
        <f>SUM(U23:U28)</f>
        <v>-98625</v>
      </c>
      <c r="V29" s="244">
        <f>SUM(V23:V28)</f>
        <v>-320151</v>
      </c>
      <c r="W29" s="231"/>
    </row>
    <row r="30" spans="1:23" ht="15" customHeight="1">
      <c r="A30" s="30" t="s">
        <v>75</v>
      </c>
      <c r="B30" s="19"/>
      <c r="C30" s="14"/>
      <c r="D30" s="14"/>
      <c r="E30" s="14"/>
      <c r="F30" s="14"/>
      <c r="G30" s="19"/>
      <c r="H30" s="191"/>
      <c r="I30" s="192">
        <f>I29+H29</f>
        <v>-12079423</v>
      </c>
      <c r="J30" s="191"/>
      <c r="K30" s="192">
        <f>K29+J29</f>
        <v>-12079423</v>
      </c>
      <c r="L30" s="191"/>
      <c r="M30" s="192">
        <f>M29+L29</f>
        <v>-12498199</v>
      </c>
      <c r="N30" s="274">
        <f>SUM(N29:O29)</f>
        <v>-12072283.6934</v>
      </c>
      <c r="O30" s="275"/>
      <c r="P30" s="45"/>
      <c r="Q30" s="45"/>
      <c r="S30" s="57"/>
      <c r="U30" s="245"/>
      <c r="V30" s="242"/>
      <c r="W30" s="227"/>
    </row>
    <row r="31" spans="1:23" ht="15">
      <c r="A31" s="64" t="s">
        <v>1025</v>
      </c>
      <c r="B31" s="21"/>
      <c r="C31" s="48">
        <f>C29*1.5%*-1</f>
        <v>60596.88</v>
      </c>
      <c r="D31" s="48"/>
      <c r="E31" s="48">
        <v>57342.015</v>
      </c>
      <c r="F31" s="48"/>
      <c r="G31" s="174"/>
      <c r="H31" s="185">
        <v>250000</v>
      </c>
      <c r="I31" s="186">
        <v>250000</v>
      </c>
      <c r="J31" s="185">
        <f>H31</f>
        <v>250000</v>
      </c>
      <c r="K31" s="186">
        <f>I31</f>
        <v>250000</v>
      </c>
      <c r="L31" s="185">
        <f>H31</f>
        <v>250000</v>
      </c>
      <c r="M31" s="186">
        <f>I31</f>
        <v>250000</v>
      </c>
      <c r="N31" s="180"/>
      <c r="O31" s="48"/>
      <c r="P31" s="222"/>
      <c r="Q31" s="45"/>
      <c r="U31" s="246"/>
      <c r="V31" s="247"/>
      <c r="W31" s="227"/>
    </row>
    <row r="32" spans="1:23" ht="15">
      <c r="A32" s="58" t="s">
        <v>35</v>
      </c>
      <c r="B32" s="51"/>
      <c r="C32" s="51"/>
      <c r="D32" s="51"/>
      <c r="E32" s="51"/>
      <c r="F32" s="51"/>
      <c r="G32" s="175"/>
      <c r="H32" s="187"/>
      <c r="I32" s="188"/>
      <c r="J32" s="187"/>
      <c r="K32" s="188"/>
      <c r="L32" s="187"/>
      <c r="M32" s="188"/>
      <c r="N32" s="52"/>
      <c r="O32" s="52"/>
      <c r="P32" s="45"/>
      <c r="Q32" s="45"/>
      <c r="U32" s="248"/>
      <c r="V32" s="234"/>
      <c r="W32" s="229"/>
    </row>
    <row r="33" spans="1:23" ht="14.5">
      <c r="A33" s="58" t="s">
        <v>1043</v>
      </c>
      <c r="B33" s="55"/>
      <c r="C33" s="55"/>
      <c r="D33" s="55"/>
      <c r="E33" s="55"/>
      <c r="F33" s="55"/>
      <c r="G33" s="175"/>
      <c r="H33" s="187">
        <v>-600000</v>
      </c>
      <c r="I33" s="188"/>
      <c r="J33" s="187">
        <f>H33</f>
        <v>-600000</v>
      </c>
      <c r="K33" s="188"/>
      <c r="L33" s="187">
        <f>H33</f>
        <v>-600000</v>
      </c>
      <c r="M33" s="188"/>
      <c r="N33" s="52"/>
      <c r="O33" s="52"/>
      <c r="P33" s="45"/>
      <c r="Q33" s="45"/>
      <c r="U33" s="235">
        <f>L33-H33</f>
        <v>0</v>
      </c>
      <c r="V33" s="236">
        <f>M33-I33</f>
        <v>0</v>
      </c>
      <c r="W33" s="230"/>
    </row>
    <row r="34" spans="1:23" ht="15">
      <c r="A34" s="65" t="s">
        <v>42</v>
      </c>
      <c r="B34" s="66">
        <v>0</v>
      </c>
      <c r="C34" s="66">
        <f>SUM(C32:C33)</f>
        <v>0</v>
      </c>
      <c r="D34" s="66">
        <v>0</v>
      </c>
      <c r="E34" s="66"/>
      <c r="F34" s="66"/>
      <c r="G34" s="177">
        <f aca="true" t="shared" si="3" ref="G34:O34">SUM(G32:G33)</f>
        <v>0</v>
      </c>
      <c r="H34" s="193">
        <f t="shared" si="3"/>
        <v>-600000</v>
      </c>
      <c r="I34" s="194"/>
      <c r="J34" s="193">
        <f t="shared" si="3"/>
        <v>-600000</v>
      </c>
      <c r="K34" s="194"/>
      <c r="L34" s="193">
        <f t="shared" si="3"/>
        <v>-600000</v>
      </c>
      <c r="M34" s="194">
        <f t="shared" si="3"/>
        <v>0</v>
      </c>
      <c r="N34" s="182">
        <f t="shared" si="3"/>
        <v>0</v>
      </c>
      <c r="O34" s="66">
        <f t="shared" si="3"/>
        <v>0</v>
      </c>
      <c r="P34" s="45"/>
      <c r="Q34" s="45"/>
      <c r="U34" s="239"/>
      <c r="V34" s="240"/>
      <c r="W34" s="231"/>
    </row>
    <row r="35" spans="1:23" ht="15" customHeight="1">
      <c r="A35" s="30" t="s">
        <v>1011</v>
      </c>
      <c r="B35" s="19"/>
      <c r="C35" s="14"/>
      <c r="D35" s="14"/>
      <c r="E35" s="14"/>
      <c r="F35" s="14"/>
      <c r="G35" s="19"/>
      <c r="H35" s="191"/>
      <c r="I35" s="192">
        <f>I34+H34</f>
        <v>-600000</v>
      </c>
      <c r="J35" s="191"/>
      <c r="K35" s="192">
        <f>K34+J34</f>
        <v>-600000</v>
      </c>
      <c r="L35" s="191"/>
      <c r="M35" s="192">
        <f>M34+L34</f>
        <v>-600000</v>
      </c>
      <c r="N35" s="274">
        <f>O34+N34</f>
        <v>0</v>
      </c>
      <c r="O35" s="275"/>
      <c r="P35" s="45"/>
      <c r="Q35" s="45"/>
      <c r="S35" s="57"/>
      <c r="U35" s="241"/>
      <c r="V35" s="242"/>
      <c r="W35" s="227"/>
    </row>
    <row r="36" spans="1:23" ht="15">
      <c r="A36" s="64" t="s">
        <v>43</v>
      </c>
      <c r="B36" s="48">
        <f>B12+B20+B29</f>
        <v>2389104.920000002</v>
      </c>
      <c r="C36" s="48">
        <f>C12+C20+C29+C31+C34</f>
        <v>1194703.0263280002</v>
      </c>
      <c r="D36" s="48">
        <f>D12+D20+D29+D31</f>
        <v>-1392485.4099999983</v>
      </c>
      <c r="E36" s="48">
        <v>1738093.3863280017</v>
      </c>
      <c r="F36" s="48">
        <f>F12+F20+F29+F31</f>
        <v>1510199.0099999993</v>
      </c>
      <c r="G36" s="174">
        <f>G12+G20+G29+G31</f>
        <v>1129070.8328820048</v>
      </c>
      <c r="H36" s="185">
        <f>H12+H20+H29+H31+H34</f>
        <v>560104.3585261721</v>
      </c>
      <c r="I36" s="186">
        <v>346113</v>
      </c>
      <c r="J36" s="185">
        <f aca="true" t="shared" si="4" ref="J36:K36">J12+J20+J29+J31+J34</f>
        <v>650526.3685261719</v>
      </c>
      <c r="K36" s="186">
        <f t="shared" si="4"/>
        <v>1807583.368526172</v>
      </c>
      <c r="L36" s="185">
        <f>L12+L20+L29+L31+L34</f>
        <v>551901.3685261719</v>
      </c>
      <c r="M36" s="186">
        <f>M12+M20+M29+M31</f>
        <v>1388807.5013933908</v>
      </c>
      <c r="N36" s="180">
        <f>N12+N20+N29+N31</f>
        <v>2071453.0266392985</v>
      </c>
      <c r="O36" s="48">
        <f>O12+O20+O29+O31</f>
        <v>2840873.750695044</v>
      </c>
      <c r="P36" s="45"/>
      <c r="Q36" s="45"/>
      <c r="U36" s="249"/>
      <c r="V36" s="247"/>
      <c r="W36" s="227"/>
    </row>
    <row r="37" spans="1:23" ht="15">
      <c r="A37" s="58" t="s">
        <v>44</v>
      </c>
      <c r="B37" s="51"/>
      <c r="C37" s="51"/>
      <c r="D37" s="51"/>
      <c r="E37" s="51"/>
      <c r="F37" s="51"/>
      <c r="G37" s="175"/>
      <c r="H37" s="187"/>
      <c r="I37" s="188"/>
      <c r="J37" s="187"/>
      <c r="K37" s="188"/>
      <c r="L37" s="187"/>
      <c r="M37" s="188"/>
      <c r="N37" s="52"/>
      <c r="O37" s="52"/>
      <c r="P37" s="45"/>
      <c r="Q37" s="45"/>
      <c r="U37" s="233"/>
      <c r="V37" s="234"/>
      <c r="W37" s="229"/>
    </row>
    <row r="38" spans="1:23" ht="37.5">
      <c r="A38" s="58" t="s">
        <v>1041</v>
      </c>
      <c r="B38" s="55">
        <v>-570911</v>
      </c>
      <c r="C38" s="55">
        <v>-694654</v>
      </c>
      <c r="D38" s="55">
        <f>B38*1.05</f>
        <v>-599456.55</v>
      </c>
      <c r="E38" s="55">
        <v>-629429.3775000001</v>
      </c>
      <c r="F38" s="55">
        <f>E38</f>
        <v>-629429.3775000001</v>
      </c>
      <c r="G38" s="178">
        <f>F38*1.05</f>
        <v>-660900.8463750001</v>
      </c>
      <c r="H38" s="187"/>
      <c r="I38" s="195"/>
      <c r="J38" s="187"/>
      <c r="K38" s="195"/>
      <c r="L38" s="187"/>
      <c r="M38" s="195">
        <f>-1070010</f>
        <v>-1070010</v>
      </c>
      <c r="N38" s="52"/>
      <c r="O38" s="55"/>
      <c r="P38" s="45"/>
      <c r="Q38" s="45"/>
      <c r="U38" s="235">
        <f>L38-H38</f>
        <v>0</v>
      </c>
      <c r="V38" s="236">
        <f aca="true" t="shared" si="5" ref="V38:V39">M38-I38</f>
        <v>-1070010</v>
      </c>
      <c r="W38" s="232" t="s">
        <v>1045</v>
      </c>
    </row>
    <row r="39" spans="1:23" ht="15">
      <c r="A39" s="58" t="s">
        <v>815</v>
      </c>
      <c r="B39" s="55">
        <f>-B36+B46-B38</f>
        <v>-1082373.6700000018</v>
      </c>
      <c r="C39" s="55"/>
      <c r="D39" s="55">
        <f>-D36+D46-D38</f>
        <v>2464640.7512499983</v>
      </c>
      <c r="E39" s="55">
        <v>-341031.6844400035</v>
      </c>
      <c r="F39" s="55">
        <v>-341031.6844400035</v>
      </c>
      <c r="G39" s="178"/>
      <c r="H39" s="187"/>
      <c r="I39" s="195">
        <f>H39</f>
        <v>0</v>
      </c>
      <c r="J39" s="187">
        <f>H39</f>
        <v>0</v>
      </c>
      <c r="K39" s="195">
        <f>I39</f>
        <v>0</v>
      </c>
      <c r="L39" s="187"/>
      <c r="M39" s="195"/>
      <c r="N39" s="52">
        <v>-550000</v>
      </c>
      <c r="O39" s="55">
        <v>-550000</v>
      </c>
      <c r="P39" s="45"/>
      <c r="Q39" s="45"/>
      <c r="U39" s="235">
        <f>L39-H39</f>
        <v>0</v>
      </c>
      <c r="V39" s="236">
        <f t="shared" si="5"/>
        <v>0</v>
      </c>
      <c r="W39" s="230"/>
    </row>
    <row r="40" spans="1:23" ht="15">
      <c r="A40" s="58" t="s">
        <v>816</v>
      </c>
      <c r="B40" s="55"/>
      <c r="C40" s="55"/>
      <c r="D40" s="55"/>
      <c r="E40" s="55">
        <v>-289782.1993879983</v>
      </c>
      <c r="F40" s="55"/>
      <c r="G40" s="175"/>
      <c r="H40" s="187"/>
      <c r="I40" s="188"/>
      <c r="J40" s="187"/>
      <c r="K40" s="188"/>
      <c r="L40" s="187"/>
      <c r="M40" s="188"/>
      <c r="N40" s="52"/>
      <c r="O40" s="52"/>
      <c r="P40" s="45"/>
      <c r="Q40" s="45"/>
      <c r="U40" s="237"/>
      <c r="V40" s="236"/>
      <c r="W40" s="230"/>
    </row>
    <row r="41" spans="1:23" ht="14.5">
      <c r="A41" s="58" t="s">
        <v>1027</v>
      </c>
      <c r="B41" s="55"/>
      <c r="C41" s="55"/>
      <c r="D41" s="55"/>
      <c r="E41" s="55"/>
      <c r="F41" s="55"/>
      <c r="G41" s="175"/>
      <c r="H41" s="187">
        <f aca="true" t="shared" si="6" ref="H41:J41">-H36-H39</f>
        <v>-560104.3585261721</v>
      </c>
      <c r="I41" s="188">
        <f t="shared" si="6"/>
        <v>-346113</v>
      </c>
      <c r="J41" s="187">
        <f t="shared" si="6"/>
        <v>-650526.3685261719</v>
      </c>
      <c r="K41" s="188">
        <f>-K36-K38</f>
        <v>-1807583.368526172</v>
      </c>
      <c r="L41" s="187">
        <f>-L36-L39</f>
        <v>-551901.3685261719</v>
      </c>
      <c r="M41" s="188">
        <f>-M36-M38</f>
        <v>-318797.5013933908</v>
      </c>
      <c r="N41" s="52">
        <f aca="true" t="shared" si="7" ref="N41:O41">-N36-N39</f>
        <v>-1521453.0266392985</v>
      </c>
      <c r="O41" s="52">
        <f t="shared" si="7"/>
        <v>-2290873.750695044</v>
      </c>
      <c r="P41" s="45"/>
      <c r="Q41" s="45"/>
      <c r="U41" s="235">
        <f>L41-H41</f>
        <v>8202.990000000224</v>
      </c>
      <c r="V41" s="236">
        <f>M41-I41</f>
        <v>27315.49860660918</v>
      </c>
      <c r="W41" s="232" t="s">
        <v>1018</v>
      </c>
    </row>
    <row r="42" spans="1:23" ht="15">
      <c r="A42" s="58" t="s">
        <v>817</v>
      </c>
      <c r="B42" s="55"/>
      <c r="C42" s="55"/>
      <c r="D42" s="55"/>
      <c r="E42" s="55"/>
      <c r="F42" s="55"/>
      <c r="G42" s="175"/>
      <c r="H42" s="187"/>
      <c r="I42" s="188"/>
      <c r="J42" s="187"/>
      <c r="K42" s="188"/>
      <c r="L42" s="187"/>
      <c r="M42" s="188"/>
      <c r="N42" s="52"/>
      <c r="O42" s="52"/>
      <c r="P42" s="45"/>
      <c r="Q42" s="45"/>
      <c r="U42" s="237"/>
      <c r="V42" s="238"/>
      <c r="W42" s="230"/>
    </row>
    <row r="43" spans="1:23" ht="15">
      <c r="A43" s="65" t="s">
        <v>52</v>
      </c>
      <c r="B43" s="66">
        <f>SUM(B38:B40)</f>
        <v>-1653284.6700000018</v>
      </c>
      <c r="C43" s="66">
        <f>SUM(C37:C40)</f>
        <v>-694654</v>
      </c>
      <c r="D43" s="66">
        <f>SUM(D38:D40)</f>
        <v>1865184.2012499983</v>
      </c>
      <c r="E43" s="66">
        <v>-1260243.261328002</v>
      </c>
      <c r="F43" s="66">
        <v>-1260243.261328002</v>
      </c>
      <c r="G43" s="177">
        <f>SUM(G37:G40)</f>
        <v>-660900.8463750001</v>
      </c>
      <c r="H43" s="193">
        <f>SUM(H38:H42)</f>
        <v>-560104.3585261721</v>
      </c>
      <c r="I43" s="194">
        <f>SUM(I38:I42)</f>
        <v>-346113</v>
      </c>
      <c r="J43" s="193">
        <f>SUM(J38:J42)</f>
        <v>-650526.3685261719</v>
      </c>
      <c r="K43" s="194">
        <f>SUM(K38:K42)</f>
        <v>-1807583.368526172</v>
      </c>
      <c r="L43" s="193">
        <f>SUM(L38:L42)</f>
        <v>-551901.3685261719</v>
      </c>
      <c r="M43" s="194">
        <f aca="true" t="shared" si="8" ref="M43:O43">SUM(M38:M42)</f>
        <v>-1388807.5013933908</v>
      </c>
      <c r="N43" s="182">
        <f t="shared" si="8"/>
        <v>-2071453.0266392985</v>
      </c>
      <c r="O43" s="66">
        <f t="shared" si="8"/>
        <v>-2840873.750695044</v>
      </c>
      <c r="P43" s="45"/>
      <c r="Q43" s="45"/>
      <c r="U43" s="243">
        <f>SUM(U38:U42)</f>
        <v>8202.990000000224</v>
      </c>
      <c r="V43" s="244">
        <f>SUM(V38:V42)</f>
        <v>-1042694.5013933908</v>
      </c>
      <c r="W43" s="231"/>
    </row>
    <row r="44" spans="1:23" ht="13" thickBot="1">
      <c r="A44" s="64" t="s">
        <v>53</v>
      </c>
      <c r="B44" s="48">
        <f>B36+B43</f>
        <v>735820.25</v>
      </c>
      <c r="C44" s="48">
        <f>C36+C43</f>
        <v>500049.02632800024</v>
      </c>
      <c r="D44" s="48">
        <f>D36+D43</f>
        <v>472698.79125</v>
      </c>
      <c r="E44" s="48">
        <v>477850.12499999977</v>
      </c>
      <c r="F44" s="48">
        <v>477850.12499999977</v>
      </c>
      <c r="G44" s="174">
        <f>G36+G43</f>
        <v>468169.9865070047</v>
      </c>
      <c r="H44" s="196">
        <f>H36+H43</f>
        <v>0</v>
      </c>
      <c r="I44" s="197">
        <f>I36+I43</f>
        <v>0</v>
      </c>
      <c r="J44" s="196"/>
      <c r="K44" s="197"/>
      <c r="L44" s="196"/>
      <c r="M44" s="197"/>
      <c r="N44" s="180"/>
      <c r="O44" s="48"/>
      <c r="P44" s="45"/>
      <c r="Q44" s="45"/>
      <c r="U44" s="250"/>
      <c r="V44" s="251"/>
      <c r="W44" s="227"/>
    </row>
    <row r="45" spans="1:23" ht="15">
      <c r="A45" s="58"/>
      <c r="B45" s="15"/>
      <c r="C45" s="15"/>
      <c r="D45" s="15"/>
      <c r="E45" s="15"/>
      <c r="F45" s="15"/>
      <c r="G45" s="10"/>
      <c r="H45" s="10"/>
      <c r="I45" s="10"/>
      <c r="J45" s="10"/>
      <c r="K45" s="10"/>
      <c r="L45" s="10"/>
      <c r="M45" s="10"/>
      <c r="N45" s="10"/>
      <c r="O45" s="10"/>
      <c r="P45" s="45"/>
      <c r="Q45" s="45"/>
      <c r="U45" s="226"/>
      <c r="V45" s="226"/>
      <c r="W45" s="228"/>
    </row>
    <row r="46" spans="1:22" ht="14.5">
      <c r="A46" s="67" t="s">
        <v>1040</v>
      </c>
      <c r="B46" s="48">
        <f>B29/12*1.5*-1</f>
        <v>735820.25</v>
      </c>
      <c r="C46" s="48">
        <f aca="true" t="shared" si="9" ref="C46">C29/12*1.5*-1</f>
        <v>504974</v>
      </c>
      <c r="D46" s="48">
        <f>D29/12*1.5*-1</f>
        <v>472698.79125</v>
      </c>
      <c r="E46" s="48">
        <v>477850.125</v>
      </c>
      <c r="F46" s="48">
        <v>477850.125</v>
      </c>
      <c r="G46" s="48">
        <f>G29/12*1.5*-1</f>
        <v>831391.2912938264</v>
      </c>
      <c r="H46" s="48"/>
      <c r="I46" s="48"/>
      <c r="J46" s="48"/>
      <c r="K46" s="48"/>
      <c r="L46" s="48"/>
      <c r="M46" s="48"/>
      <c r="N46" s="48"/>
      <c r="O46" s="48"/>
      <c r="P46" s="45"/>
      <c r="Q46" s="45"/>
      <c r="U46" s="228"/>
      <c r="V46" s="228"/>
    </row>
    <row r="47" spans="1:17" ht="15">
      <c r="A47" s="45"/>
      <c r="B47" s="45"/>
      <c r="C47" s="45"/>
      <c r="D47" s="45"/>
      <c r="E47" s="45"/>
      <c r="F47" s="45"/>
      <c r="G47" s="45"/>
      <c r="H47" s="45"/>
      <c r="I47" s="45"/>
      <c r="J47" s="45"/>
      <c r="K47" s="45"/>
      <c r="L47" s="45"/>
      <c r="M47" s="45"/>
      <c r="N47" s="45"/>
      <c r="O47" s="45"/>
      <c r="P47" s="45"/>
      <c r="Q47" s="45"/>
    </row>
    <row r="48" spans="1:17" ht="13">
      <c r="A48" s="68" t="s">
        <v>55</v>
      </c>
      <c r="B48" s="45"/>
      <c r="C48" s="45"/>
      <c r="D48" s="45"/>
      <c r="E48" s="45"/>
      <c r="F48" s="45"/>
      <c r="G48" s="45"/>
      <c r="H48" s="45"/>
      <c r="I48" s="45"/>
      <c r="J48" s="45"/>
      <c r="K48" s="45"/>
      <c r="L48" s="45"/>
      <c r="M48" s="45"/>
      <c r="N48" s="45"/>
      <c r="O48" s="45"/>
      <c r="P48" s="45"/>
      <c r="Q48" s="45"/>
    </row>
    <row r="49" spans="1:17" ht="13.5">
      <c r="A49" s="69" t="s">
        <v>857</v>
      </c>
      <c r="B49" s="45"/>
      <c r="C49" s="45"/>
      <c r="D49" s="45"/>
      <c r="E49" s="45"/>
      <c r="F49" s="45"/>
      <c r="G49" s="45"/>
      <c r="H49" s="45"/>
      <c r="I49" s="45"/>
      <c r="J49" s="45"/>
      <c r="K49" s="45"/>
      <c r="L49" s="45"/>
      <c r="M49" s="45"/>
      <c r="N49" s="45"/>
      <c r="O49" s="45"/>
      <c r="P49" s="45"/>
      <c r="Q49" s="45"/>
    </row>
    <row r="50" spans="1:17" ht="13.5">
      <c r="A50" s="69" t="s">
        <v>1032</v>
      </c>
      <c r="B50" s="45"/>
      <c r="C50" s="45"/>
      <c r="D50" s="45"/>
      <c r="E50" s="45"/>
      <c r="F50" s="45"/>
      <c r="G50" s="45"/>
      <c r="H50" s="45"/>
      <c r="I50" s="45"/>
      <c r="J50" s="45"/>
      <c r="K50" s="45"/>
      <c r="L50" s="45"/>
      <c r="M50" s="45"/>
      <c r="N50" s="45"/>
      <c r="O50" s="45"/>
      <c r="P50" s="45"/>
      <c r="Q50" s="45"/>
    </row>
    <row r="51" spans="1:17" ht="13.5">
      <c r="A51" s="69" t="s">
        <v>1035</v>
      </c>
      <c r="B51" s="45"/>
      <c r="C51" s="45"/>
      <c r="D51" s="45"/>
      <c r="E51" s="45"/>
      <c r="F51" s="45"/>
      <c r="G51" s="45"/>
      <c r="H51" s="45"/>
      <c r="I51" s="45"/>
      <c r="J51" s="45"/>
      <c r="K51" s="45"/>
      <c r="L51" s="45"/>
      <c r="M51" s="45"/>
      <c r="N51" s="45"/>
      <c r="O51" s="45"/>
      <c r="P51" s="45"/>
      <c r="Q51" s="45"/>
    </row>
    <row r="52" ht="14.5">
      <c r="A52" s="43" t="s">
        <v>1038</v>
      </c>
    </row>
    <row r="53" ht="14.5">
      <c r="A53" s="43" t="s">
        <v>1028</v>
      </c>
    </row>
    <row r="54" spans="1:17" ht="14.5">
      <c r="A54" s="71" t="s">
        <v>1039</v>
      </c>
      <c r="B54" s="70"/>
      <c r="C54" s="70"/>
      <c r="D54" s="70"/>
      <c r="E54" s="70"/>
      <c r="F54" s="70"/>
      <c r="G54" s="70"/>
      <c r="H54" s="70"/>
      <c r="I54" s="70"/>
      <c r="J54" s="70"/>
      <c r="K54" s="70"/>
      <c r="L54" s="70"/>
      <c r="M54" s="70"/>
      <c r="N54" s="70"/>
      <c r="O54" s="70"/>
      <c r="P54" s="45"/>
      <c r="Q54" s="45"/>
    </row>
    <row r="55" spans="1:15" ht="14.5">
      <c r="A55" s="69" t="s">
        <v>1044</v>
      </c>
      <c r="B55" s="70"/>
      <c r="C55" s="70"/>
      <c r="D55" s="70"/>
      <c r="E55" s="70"/>
      <c r="F55" s="70"/>
      <c r="G55" s="70"/>
      <c r="H55" s="70"/>
      <c r="I55" s="70"/>
      <c r="J55" s="70"/>
      <c r="K55" s="70"/>
      <c r="L55" s="70"/>
      <c r="M55" s="70"/>
      <c r="N55" s="70"/>
      <c r="O55" s="70"/>
    </row>
    <row r="56" spans="1:15" ht="27" customHeight="1">
      <c r="A56" s="272" t="s">
        <v>1042</v>
      </c>
      <c r="B56" s="272"/>
      <c r="C56" s="272"/>
      <c r="D56" s="272"/>
      <c r="E56" s="272"/>
      <c r="F56" s="272"/>
      <c r="G56" s="272"/>
      <c r="H56" s="272"/>
      <c r="I56" s="272"/>
      <c r="J56" s="272"/>
      <c r="K56" s="272"/>
      <c r="L56" s="272"/>
      <c r="M56" s="272"/>
      <c r="N56" s="272"/>
      <c r="O56" s="272"/>
    </row>
    <row r="60" ht="14">
      <c r="M60" s="72"/>
    </row>
  </sheetData>
  <mergeCells count="8">
    <mergeCell ref="A2:W2"/>
    <mergeCell ref="A56:O56"/>
    <mergeCell ref="A7:M7"/>
    <mergeCell ref="A9:O9"/>
    <mergeCell ref="N21:O21"/>
    <mergeCell ref="N30:O30"/>
    <mergeCell ref="N35:O35"/>
    <mergeCell ref="A8:W8"/>
  </mergeCells>
  <printOptions/>
  <pageMargins left="0.7" right="0.7" top="0.75" bottom="0.75" header="0.3" footer="0.3"/>
  <pageSetup fitToHeight="1"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workbookViewId="0" topLeftCell="A10">
      <selection activeCell="N36" sqref="N36"/>
    </sheetView>
  </sheetViews>
  <sheetFormatPr defaultColWidth="9.140625" defaultRowHeight="15"/>
  <cols>
    <col min="1" max="1" width="46.7109375" style="74" customWidth="1"/>
    <col min="2" max="2" width="12.421875" style="74" hidden="1" customWidth="1"/>
    <col min="3" max="3" width="10.8515625" style="74" hidden="1" customWidth="1"/>
    <col min="4" max="4" width="15.00390625" style="74" hidden="1" customWidth="1"/>
    <col min="5" max="5" width="15.140625" style="74" hidden="1" customWidth="1"/>
    <col min="6" max="6" width="15.28125" style="74" customWidth="1"/>
    <col min="7" max="7" width="11.00390625" style="74" hidden="1" customWidth="1"/>
    <col min="8" max="11" width="16.57421875" style="74" customWidth="1"/>
    <col min="12" max="12" width="16.7109375" style="74" customWidth="1"/>
    <col min="13" max="13" width="17.28125" style="74" customWidth="1"/>
    <col min="14" max="14" width="16.421875" style="74" customWidth="1"/>
    <col min="15" max="15" width="18.140625" style="74" customWidth="1"/>
    <col min="16" max="16" width="29.8515625" style="74" hidden="1" customWidth="1"/>
    <col min="17" max="17" width="24.8515625" style="74" hidden="1" customWidth="1"/>
    <col min="18" max="18" width="9.140625" style="74" hidden="1" customWidth="1"/>
    <col min="19" max="19" width="13.57421875" style="74" hidden="1" customWidth="1"/>
    <col min="20" max="20" width="10.28125" style="74" hidden="1" customWidth="1"/>
    <col min="21" max="21" width="9.140625" style="74" hidden="1" customWidth="1"/>
    <col min="22" max="22" width="9.140625" style="74" customWidth="1"/>
    <col min="23" max="24" width="10.8515625" style="74" hidden="1" customWidth="1"/>
    <col min="25" max="25" width="10.28125" style="74" bestFit="1" customWidth="1"/>
    <col min="26" max="258" width="9.140625" style="74" customWidth="1"/>
    <col min="259" max="259" width="37.8515625" style="74" customWidth="1"/>
    <col min="260" max="260" width="11.8515625" style="74" customWidth="1"/>
    <col min="261" max="261" width="14.8515625" style="74" customWidth="1"/>
    <col min="262" max="263" width="12.8515625" style="74" customWidth="1"/>
    <col min="264" max="264" width="12.57421875" style="74" customWidth="1"/>
    <col min="265" max="265" width="13.28125" style="74" customWidth="1"/>
    <col min="266" max="266" width="3.140625" style="74" customWidth="1"/>
    <col min="267" max="274" width="9.140625" style="74" hidden="1" customWidth="1"/>
    <col min="275" max="514" width="9.140625" style="74" customWidth="1"/>
    <col min="515" max="515" width="37.8515625" style="74" customWidth="1"/>
    <col min="516" max="516" width="11.8515625" style="74" customWidth="1"/>
    <col min="517" max="517" width="14.8515625" style="74" customWidth="1"/>
    <col min="518" max="519" width="12.8515625" style="74" customWidth="1"/>
    <col min="520" max="520" width="12.57421875" style="74" customWidth="1"/>
    <col min="521" max="521" width="13.28125" style="74" customWidth="1"/>
    <col min="522" max="522" width="3.140625" style="74" customWidth="1"/>
    <col min="523" max="530" width="9.140625" style="74" hidden="1" customWidth="1"/>
    <col min="531" max="770" width="9.140625" style="74" customWidth="1"/>
    <col min="771" max="771" width="37.8515625" style="74" customWidth="1"/>
    <col min="772" max="772" width="11.8515625" style="74" customWidth="1"/>
    <col min="773" max="773" width="14.8515625" style="74" customWidth="1"/>
    <col min="774" max="775" width="12.8515625" style="74" customWidth="1"/>
    <col min="776" max="776" width="12.57421875" style="74" customWidth="1"/>
    <col min="777" max="777" width="13.28125" style="74" customWidth="1"/>
    <col min="778" max="778" width="3.140625" style="74" customWidth="1"/>
    <col min="779" max="786" width="9.140625" style="74" hidden="1" customWidth="1"/>
    <col min="787" max="1026" width="9.140625" style="74" customWidth="1"/>
    <col min="1027" max="1027" width="37.8515625" style="74" customWidth="1"/>
    <col min="1028" max="1028" width="11.8515625" style="74" customWidth="1"/>
    <col min="1029" max="1029" width="14.8515625" style="74" customWidth="1"/>
    <col min="1030" max="1031" width="12.8515625" style="74" customWidth="1"/>
    <col min="1032" max="1032" width="12.57421875" style="74" customWidth="1"/>
    <col min="1033" max="1033" width="13.28125" style="74" customWidth="1"/>
    <col min="1034" max="1034" width="3.140625" style="74" customWidth="1"/>
    <col min="1035" max="1042" width="9.140625" style="74" hidden="1" customWidth="1"/>
    <col min="1043" max="1282" width="9.140625" style="74" customWidth="1"/>
    <col min="1283" max="1283" width="37.8515625" style="74" customWidth="1"/>
    <col min="1284" max="1284" width="11.8515625" style="74" customWidth="1"/>
    <col min="1285" max="1285" width="14.8515625" style="74" customWidth="1"/>
    <col min="1286" max="1287" width="12.8515625" style="74" customWidth="1"/>
    <col min="1288" max="1288" width="12.57421875" style="74" customWidth="1"/>
    <col min="1289" max="1289" width="13.28125" style="74" customWidth="1"/>
    <col min="1290" max="1290" width="3.140625" style="74" customWidth="1"/>
    <col min="1291" max="1298" width="9.140625" style="74" hidden="1" customWidth="1"/>
    <col min="1299" max="1538" width="9.140625" style="74" customWidth="1"/>
    <col min="1539" max="1539" width="37.8515625" style="74" customWidth="1"/>
    <col min="1540" max="1540" width="11.8515625" style="74" customWidth="1"/>
    <col min="1541" max="1541" width="14.8515625" style="74" customWidth="1"/>
    <col min="1542" max="1543" width="12.8515625" style="74" customWidth="1"/>
    <col min="1544" max="1544" width="12.57421875" style="74" customWidth="1"/>
    <col min="1545" max="1545" width="13.28125" style="74" customWidth="1"/>
    <col min="1546" max="1546" width="3.140625" style="74" customWidth="1"/>
    <col min="1547" max="1554" width="9.140625" style="74" hidden="1" customWidth="1"/>
    <col min="1555" max="1794" width="9.140625" style="74" customWidth="1"/>
    <col min="1795" max="1795" width="37.8515625" style="74" customWidth="1"/>
    <col min="1796" max="1796" width="11.8515625" style="74" customWidth="1"/>
    <col min="1797" max="1797" width="14.8515625" style="74" customWidth="1"/>
    <col min="1798" max="1799" width="12.8515625" style="74" customWidth="1"/>
    <col min="1800" max="1800" width="12.57421875" style="74" customWidth="1"/>
    <col min="1801" max="1801" width="13.28125" style="74" customWidth="1"/>
    <col min="1802" max="1802" width="3.140625" style="74" customWidth="1"/>
    <col min="1803" max="1810" width="9.140625" style="74" hidden="1" customWidth="1"/>
    <col min="1811" max="2050" width="9.140625" style="74" customWidth="1"/>
    <col min="2051" max="2051" width="37.8515625" style="74" customWidth="1"/>
    <col min="2052" max="2052" width="11.8515625" style="74" customWidth="1"/>
    <col min="2053" max="2053" width="14.8515625" style="74" customWidth="1"/>
    <col min="2054" max="2055" width="12.8515625" style="74" customWidth="1"/>
    <col min="2056" max="2056" width="12.57421875" style="74" customWidth="1"/>
    <col min="2057" max="2057" width="13.28125" style="74" customWidth="1"/>
    <col min="2058" max="2058" width="3.140625" style="74" customWidth="1"/>
    <col min="2059" max="2066" width="9.140625" style="74" hidden="1" customWidth="1"/>
    <col min="2067" max="2306" width="9.140625" style="74" customWidth="1"/>
    <col min="2307" max="2307" width="37.8515625" style="74" customWidth="1"/>
    <col min="2308" max="2308" width="11.8515625" style="74" customWidth="1"/>
    <col min="2309" max="2309" width="14.8515625" style="74" customWidth="1"/>
    <col min="2310" max="2311" width="12.8515625" style="74" customWidth="1"/>
    <col min="2312" max="2312" width="12.57421875" style="74" customWidth="1"/>
    <col min="2313" max="2313" width="13.28125" style="74" customWidth="1"/>
    <col min="2314" max="2314" width="3.140625" style="74" customWidth="1"/>
    <col min="2315" max="2322" width="9.140625" style="74" hidden="1" customWidth="1"/>
    <col min="2323" max="2562" width="9.140625" style="74" customWidth="1"/>
    <col min="2563" max="2563" width="37.8515625" style="74" customWidth="1"/>
    <col min="2564" max="2564" width="11.8515625" style="74" customWidth="1"/>
    <col min="2565" max="2565" width="14.8515625" style="74" customWidth="1"/>
    <col min="2566" max="2567" width="12.8515625" style="74" customWidth="1"/>
    <col min="2568" max="2568" width="12.57421875" style="74" customWidth="1"/>
    <col min="2569" max="2569" width="13.28125" style="74" customWidth="1"/>
    <col min="2570" max="2570" width="3.140625" style="74" customWidth="1"/>
    <col min="2571" max="2578" width="9.140625" style="74" hidden="1" customWidth="1"/>
    <col min="2579" max="2818" width="9.140625" style="74" customWidth="1"/>
    <col min="2819" max="2819" width="37.8515625" style="74" customWidth="1"/>
    <col min="2820" max="2820" width="11.8515625" style="74" customWidth="1"/>
    <col min="2821" max="2821" width="14.8515625" style="74" customWidth="1"/>
    <col min="2822" max="2823" width="12.8515625" style="74" customWidth="1"/>
    <col min="2824" max="2824" width="12.57421875" style="74" customWidth="1"/>
    <col min="2825" max="2825" width="13.28125" style="74" customWidth="1"/>
    <col min="2826" max="2826" width="3.140625" style="74" customWidth="1"/>
    <col min="2827" max="2834" width="9.140625" style="74" hidden="1" customWidth="1"/>
    <col min="2835" max="3074" width="9.140625" style="74" customWidth="1"/>
    <col min="3075" max="3075" width="37.8515625" style="74" customWidth="1"/>
    <col min="3076" max="3076" width="11.8515625" style="74" customWidth="1"/>
    <col min="3077" max="3077" width="14.8515625" style="74" customWidth="1"/>
    <col min="3078" max="3079" width="12.8515625" style="74" customWidth="1"/>
    <col min="3080" max="3080" width="12.57421875" style="74" customWidth="1"/>
    <col min="3081" max="3081" width="13.28125" style="74" customWidth="1"/>
    <col min="3082" max="3082" width="3.140625" style="74" customWidth="1"/>
    <col min="3083" max="3090" width="9.140625" style="74" hidden="1" customWidth="1"/>
    <col min="3091" max="3330" width="9.140625" style="74" customWidth="1"/>
    <col min="3331" max="3331" width="37.8515625" style="74" customWidth="1"/>
    <col min="3332" max="3332" width="11.8515625" style="74" customWidth="1"/>
    <col min="3333" max="3333" width="14.8515625" style="74" customWidth="1"/>
    <col min="3334" max="3335" width="12.8515625" style="74" customWidth="1"/>
    <col min="3336" max="3336" width="12.57421875" style="74" customWidth="1"/>
    <col min="3337" max="3337" width="13.28125" style="74" customWidth="1"/>
    <col min="3338" max="3338" width="3.140625" style="74" customWidth="1"/>
    <col min="3339" max="3346" width="9.140625" style="74" hidden="1" customWidth="1"/>
    <col min="3347" max="3586" width="9.140625" style="74" customWidth="1"/>
    <col min="3587" max="3587" width="37.8515625" style="74" customWidth="1"/>
    <col min="3588" max="3588" width="11.8515625" style="74" customWidth="1"/>
    <col min="3589" max="3589" width="14.8515625" style="74" customWidth="1"/>
    <col min="3590" max="3591" width="12.8515625" style="74" customWidth="1"/>
    <col min="3592" max="3592" width="12.57421875" style="74" customWidth="1"/>
    <col min="3593" max="3593" width="13.28125" style="74" customWidth="1"/>
    <col min="3594" max="3594" width="3.140625" style="74" customWidth="1"/>
    <col min="3595" max="3602" width="9.140625" style="74" hidden="1" customWidth="1"/>
    <col min="3603" max="3842" width="9.140625" style="74" customWidth="1"/>
    <col min="3843" max="3843" width="37.8515625" style="74" customWidth="1"/>
    <col min="3844" max="3844" width="11.8515625" style="74" customWidth="1"/>
    <col min="3845" max="3845" width="14.8515625" style="74" customWidth="1"/>
    <col min="3846" max="3847" width="12.8515625" style="74" customWidth="1"/>
    <col min="3848" max="3848" width="12.57421875" style="74" customWidth="1"/>
    <col min="3849" max="3849" width="13.28125" style="74" customWidth="1"/>
    <col min="3850" max="3850" width="3.140625" style="74" customWidth="1"/>
    <col min="3851" max="3858" width="9.140625" style="74" hidden="1" customWidth="1"/>
    <col min="3859" max="4098" width="9.140625" style="74" customWidth="1"/>
    <col min="4099" max="4099" width="37.8515625" style="74" customWidth="1"/>
    <col min="4100" max="4100" width="11.8515625" style="74" customWidth="1"/>
    <col min="4101" max="4101" width="14.8515625" style="74" customWidth="1"/>
    <col min="4102" max="4103" width="12.8515625" style="74" customWidth="1"/>
    <col min="4104" max="4104" width="12.57421875" style="74" customWidth="1"/>
    <col min="4105" max="4105" width="13.28125" style="74" customWidth="1"/>
    <col min="4106" max="4106" width="3.140625" style="74" customWidth="1"/>
    <col min="4107" max="4114" width="9.140625" style="74" hidden="1" customWidth="1"/>
    <col min="4115" max="4354" width="9.140625" style="74" customWidth="1"/>
    <col min="4355" max="4355" width="37.8515625" style="74" customWidth="1"/>
    <col min="4356" max="4356" width="11.8515625" style="74" customWidth="1"/>
    <col min="4357" max="4357" width="14.8515625" style="74" customWidth="1"/>
    <col min="4358" max="4359" width="12.8515625" style="74" customWidth="1"/>
    <col min="4360" max="4360" width="12.57421875" style="74" customWidth="1"/>
    <col min="4361" max="4361" width="13.28125" style="74" customWidth="1"/>
    <col min="4362" max="4362" width="3.140625" style="74" customWidth="1"/>
    <col min="4363" max="4370" width="9.140625" style="74" hidden="1" customWidth="1"/>
    <col min="4371" max="4610" width="9.140625" style="74" customWidth="1"/>
    <col min="4611" max="4611" width="37.8515625" style="74" customWidth="1"/>
    <col min="4612" max="4612" width="11.8515625" style="74" customWidth="1"/>
    <col min="4613" max="4613" width="14.8515625" style="74" customWidth="1"/>
    <col min="4614" max="4615" width="12.8515625" style="74" customWidth="1"/>
    <col min="4616" max="4616" width="12.57421875" style="74" customWidth="1"/>
    <col min="4617" max="4617" width="13.28125" style="74" customWidth="1"/>
    <col min="4618" max="4618" width="3.140625" style="74" customWidth="1"/>
    <col min="4619" max="4626" width="9.140625" style="74" hidden="1" customWidth="1"/>
    <col min="4627" max="4866" width="9.140625" style="74" customWidth="1"/>
    <col min="4867" max="4867" width="37.8515625" style="74" customWidth="1"/>
    <col min="4868" max="4868" width="11.8515625" style="74" customWidth="1"/>
    <col min="4869" max="4869" width="14.8515625" style="74" customWidth="1"/>
    <col min="4870" max="4871" width="12.8515625" style="74" customWidth="1"/>
    <col min="4872" max="4872" width="12.57421875" style="74" customWidth="1"/>
    <col min="4873" max="4873" width="13.28125" style="74" customWidth="1"/>
    <col min="4874" max="4874" width="3.140625" style="74" customWidth="1"/>
    <col min="4875" max="4882" width="9.140625" style="74" hidden="1" customWidth="1"/>
    <col min="4883" max="5122" width="9.140625" style="74" customWidth="1"/>
    <col min="5123" max="5123" width="37.8515625" style="74" customWidth="1"/>
    <col min="5124" max="5124" width="11.8515625" style="74" customWidth="1"/>
    <col min="5125" max="5125" width="14.8515625" style="74" customWidth="1"/>
    <col min="5126" max="5127" width="12.8515625" style="74" customWidth="1"/>
    <col min="5128" max="5128" width="12.57421875" style="74" customWidth="1"/>
    <col min="5129" max="5129" width="13.28125" style="74" customWidth="1"/>
    <col min="5130" max="5130" width="3.140625" style="74" customWidth="1"/>
    <col min="5131" max="5138" width="9.140625" style="74" hidden="1" customWidth="1"/>
    <col min="5139" max="5378" width="9.140625" style="74" customWidth="1"/>
    <col min="5379" max="5379" width="37.8515625" style="74" customWidth="1"/>
    <col min="5380" max="5380" width="11.8515625" style="74" customWidth="1"/>
    <col min="5381" max="5381" width="14.8515625" style="74" customWidth="1"/>
    <col min="5382" max="5383" width="12.8515625" style="74" customWidth="1"/>
    <col min="5384" max="5384" width="12.57421875" style="74" customWidth="1"/>
    <col min="5385" max="5385" width="13.28125" style="74" customWidth="1"/>
    <col min="5386" max="5386" width="3.140625" style="74" customWidth="1"/>
    <col min="5387" max="5394" width="9.140625" style="74" hidden="1" customWidth="1"/>
    <col min="5395" max="5634" width="9.140625" style="74" customWidth="1"/>
    <col min="5635" max="5635" width="37.8515625" style="74" customWidth="1"/>
    <col min="5636" max="5636" width="11.8515625" style="74" customWidth="1"/>
    <col min="5637" max="5637" width="14.8515625" style="74" customWidth="1"/>
    <col min="5638" max="5639" width="12.8515625" style="74" customWidth="1"/>
    <col min="5640" max="5640" width="12.57421875" style="74" customWidth="1"/>
    <col min="5641" max="5641" width="13.28125" style="74" customWidth="1"/>
    <col min="5642" max="5642" width="3.140625" style="74" customWidth="1"/>
    <col min="5643" max="5650" width="9.140625" style="74" hidden="1" customWidth="1"/>
    <col min="5651" max="5890" width="9.140625" style="74" customWidth="1"/>
    <col min="5891" max="5891" width="37.8515625" style="74" customWidth="1"/>
    <col min="5892" max="5892" width="11.8515625" style="74" customWidth="1"/>
    <col min="5893" max="5893" width="14.8515625" style="74" customWidth="1"/>
    <col min="5894" max="5895" width="12.8515625" style="74" customWidth="1"/>
    <col min="5896" max="5896" width="12.57421875" style="74" customWidth="1"/>
    <col min="5897" max="5897" width="13.28125" style="74" customWidth="1"/>
    <col min="5898" max="5898" width="3.140625" style="74" customWidth="1"/>
    <col min="5899" max="5906" width="9.140625" style="74" hidden="1" customWidth="1"/>
    <col min="5907" max="6146" width="9.140625" style="74" customWidth="1"/>
    <col min="6147" max="6147" width="37.8515625" style="74" customWidth="1"/>
    <col min="6148" max="6148" width="11.8515625" style="74" customWidth="1"/>
    <col min="6149" max="6149" width="14.8515625" style="74" customWidth="1"/>
    <col min="6150" max="6151" width="12.8515625" style="74" customWidth="1"/>
    <col min="6152" max="6152" width="12.57421875" style="74" customWidth="1"/>
    <col min="6153" max="6153" width="13.28125" style="74" customWidth="1"/>
    <col min="6154" max="6154" width="3.140625" style="74" customWidth="1"/>
    <col min="6155" max="6162" width="9.140625" style="74" hidden="1" customWidth="1"/>
    <col min="6163" max="6402" width="9.140625" style="74" customWidth="1"/>
    <col min="6403" max="6403" width="37.8515625" style="74" customWidth="1"/>
    <col min="6404" max="6404" width="11.8515625" style="74" customWidth="1"/>
    <col min="6405" max="6405" width="14.8515625" style="74" customWidth="1"/>
    <col min="6406" max="6407" width="12.8515625" style="74" customWidth="1"/>
    <col min="6408" max="6408" width="12.57421875" style="74" customWidth="1"/>
    <col min="6409" max="6409" width="13.28125" style="74" customWidth="1"/>
    <col min="6410" max="6410" width="3.140625" style="74" customWidth="1"/>
    <col min="6411" max="6418" width="9.140625" style="74" hidden="1" customWidth="1"/>
    <col min="6419" max="6658" width="9.140625" style="74" customWidth="1"/>
    <col min="6659" max="6659" width="37.8515625" style="74" customWidth="1"/>
    <col min="6660" max="6660" width="11.8515625" style="74" customWidth="1"/>
    <col min="6661" max="6661" width="14.8515625" style="74" customWidth="1"/>
    <col min="6662" max="6663" width="12.8515625" style="74" customWidth="1"/>
    <col min="6664" max="6664" width="12.57421875" style="74" customWidth="1"/>
    <col min="6665" max="6665" width="13.28125" style="74" customWidth="1"/>
    <col min="6666" max="6666" width="3.140625" style="74" customWidth="1"/>
    <col min="6667" max="6674" width="9.140625" style="74" hidden="1" customWidth="1"/>
    <col min="6675" max="6914" width="9.140625" style="74" customWidth="1"/>
    <col min="6915" max="6915" width="37.8515625" style="74" customWidth="1"/>
    <col min="6916" max="6916" width="11.8515625" style="74" customWidth="1"/>
    <col min="6917" max="6917" width="14.8515625" style="74" customWidth="1"/>
    <col min="6918" max="6919" width="12.8515625" style="74" customWidth="1"/>
    <col min="6920" max="6920" width="12.57421875" style="74" customWidth="1"/>
    <col min="6921" max="6921" width="13.28125" style="74" customWidth="1"/>
    <col min="6922" max="6922" width="3.140625" style="74" customWidth="1"/>
    <col min="6923" max="6930" width="9.140625" style="74" hidden="1" customWidth="1"/>
    <col min="6931" max="7170" width="9.140625" style="74" customWidth="1"/>
    <col min="7171" max="7171" width="37.8515625" style="74" customWidth="1"/>
    <col min="7172" max="7172" width="11.8515625" style="74" customWidth="1"/>
    <col min="7173" max="7173" width="14.8515625" style="74" customWidth="1"/>
    <col min="7174" max="7175" width="12.8515625" style="74" customWidth="1"/>
    <col min="7176" max="7176" width="12.57421875" style="74" customWidth="1"/>
    <col min="7177" max="7177" width="13.28125" style="74" customWidth="1"/>
    <col min="7178" max="7178" width="3.140625" style="74" customWidth="1"/>
    <col min="7179" max="7186" width="9.140625" style="74" hidden="1" customWidth="1"/>
    <col min="7187" max="7426" width="9.140625" style="74" customWidth="1"/>
    <col min="7427" max="7427" width="37.8515625" style="74" customWidth="1"/>
    <col min="7428" max="7428" width="11.8515625" style="74" customWidth="1"/>
    <col min="7429" max="7429" width="14.8515625" style="74" customWidth="1"/>
    <col min="7430" max="7431" width="12.8515625" style="74" customWidth="1"/>
    <col min="7432" max="7432" width="12.57421875" style="74" customWidth="1"/>
    <col min="7433" max="7433" width="13.28125" style="74" customWidth="1"/>
    <col min="7434" max="7434" width="3.140625" style="74" customWidth="1"/>
    <col min="7435" max="7442" width="9.140625" style="74" hidden="1" customWidth="1"/>
    <col min="7443" max="7682" width="9.140625" style="74" customWidth="1"/>
    <col min="7683" max="7683" width="37.8515625" style="74" customWidth="1"/>
    <col min="7684" max="7684" width="11.8515625" style="74" customWidth="1"/>
    <col min="7685" max="7685" width="14.8515625" style="74" customWidth="1"/>
    <col min="7686" max="7687" width="12.8515625" style="74" customWidth="1"/>
    <col min="7688" max="7688" width="12.57421875" style="74" customWidth="1"/>
    <col min="7689" max="7689" width="13.28125" style="74" customWidth="1"/>
    <col min="7690" max="7690" width="3.140625" style="74" customWidth="1"/>
    <col min="7691" max="7698" width="9.140625" style="74" hidden="1" customWidth="1"/>
    <col min="7699" max="7938" width="9.140625" style="74" customWidth="1"/>
    <col min="7939" max="7939" width="37.8515625" style="74" customWidth="1"/>
    <col min="7940" max="7940" width="11.8515625" style="74" customWidth="1"/>
    <col min="7941" max="7941" width="14.8515625" style="74" customWidth="1"/>
    <col min="7942" max="7943" width="12.8515625" style="74" customWidth="1"/>
    <col min="7944" max="7944" width="12.57421875" style="74" customWidth="1"/>
    <col min="7945" max="7945" width="13.28125" style="74" customWidth="1"/>
    <col min="7946" max="7946" width="3.140625" style="74" customWidth="1"/>
    <col min="7947" max="7954" width="9.140625" style="74" hidden="1" customWidth="1"/>
    <col min="7955" max="8194" width="9.140625" style="74" customWidth="1"/>
    <col min="8195" max="8195" width="37.8515625" style="74" customWidth="1"/>
    <col min="8196" max="8196" width="11.8515625" style="74" customWidth="1"/>
    <col min="8197" max="8197" width="14.8515625" style="74" customWidth="1"/>
    <col min="8198" max="8199" width="12.8515625" style="74" customWidth="1"/>
    <col min="8200" max="8200" width="12.57421875" style="74" customWidth="1"/>
    <col min="8201" max="8201" width="13.28125" style="74" customWidth="1"/>
    <col min="8202" max="8202" width="3.140625" style="74" customWidth="1"/>
    <col min="8203" max="8210" width="9.140625" style="74" hidden="1" customWidth="1"/>
    <col min="8211" max="8450" width="9.140625" style="74" customWidth="1"/>
    <col min="8451" max="8451" width="37.8515625" style="74" customWidth="1"/>
    <col min="8452" max="8452" width="11.8515625" style="74" customWidth="1"/>
    <col min="8453" max="8453" width="14.8515625" style="74" customWidth="1"/>
    <col min="8454" max="8455" width="12.8515625" style="74" customWidth="1"/>
    <col min="8456" max="8456" width="12.57421875" style="74" customWidth="1"/>
    <col min="8457" max="8457" width="13.28125" style="74" customWidth="1"/>
    <col min="8458" max="8458" width="3.140625" style="74" customWidth="1"/>
    <col min="8459" max="8466" width="9.140625" style="74" hidden="1" customWidth="1"/>
    <col min="8467" max="8706" width="9.140625" style="74" customWidth="1"/>
    <col min="8707" max="8707" width="37.8515625" style="74" customWidth="1"/>
    <col min="8708" max="8708" width="11.8515625" style="74" customWidth="1"/>
    <col min="8709" max="8709" width="14.8515625" style="74" customWidth="1"/>
    <col min="8710" max="8711" width="12.8515625" style="74" customWidth="1"/>
    <col min="8712" max="8712" width="12.57421875" style="74" customWidth="1"/>
    <col min="8713" max="8713" width="13.28125" style="74" customWidth="1"/>
    <col min="8714" max="8714" width="3.140625" style="74" customWidth="1"/>
    <col min="8715" max="8722" width="9.140625" style="74" hidden="1" customWidth="1"/>
    <col min="8723" max="8962" width="9.140625" style="74" customWidth="1"/>
    <col min="8963" max="8963" width="37.8515625" style="74" customWidth="1"/>
    <col min="8964" max="8964" width="11.8515625" style="74" customWidth="1"/>
    <col min="8965" max="8965" width="14.8515625" style="74" customWidth="1"/>
    <col min="8966" max="8967" width="12.8515625" style="74" customWidth="1"/>
    <col min="8968" max="8968" width="12.57421875" style="74" customWidth="1"/>
    <col min="8969" max="8969" width="13.28125" style="74" customWidth="1"/>
    <col min="8970" max="8970" width="3.140625" style="74" customWidth="1"/>
    <col min="8971" max="8978" width="9.140625" style="74" hidden="1" customWidth="1"/>
    <col min="8979" max="9218" width="9.140625" style="74" customWidth="1"/>
    <col min="9219" max="9219" width="37.8515625" style="74" customWidth="1"/>
    <col min="9220" max="9220" width="11.8515625" style="74" customWidth="1"/>
    <col min="9221" max="9221" width="14.8515625" style="74" customWidth="1"/>
    <col min="9222" max="9223" width="12.8515625" style="74" customWidth="1"/>
    <col min="9224" max="9224" width="12.57421875" style="74" customWidth="1"/>
    <col min="9225" max="9225" width="13.28125" style="74" customWidth="1"/>
    <col min="9226" max="9226" width="3.140625" style="74" customWidth="1"/>
    <col min="9227" max="9234" width="9.140625" style="74" hidden="1" customWidth="1"/>
    <col min="9235" max="9474" width="9.140625" style="74" customWidth="1"/>
    <col min="9475" max="9475" width="37.8515625" style="74" customWidth="1"/>
    <col min="9476" max="9476" width="11.8515625" style="74" customWidth="1"/>
    <col min="9477" max="9477" width="14.8515625" style="74" customWidth="1"/>
    <col min="9478" max="9479" width="12.8515625" style="74" customWidth="1"/>
    <col min="9480" max="9480" width="12.57421875" style="74" customWidth="1"/>
    <col min="9481" max="9481" width="13.28125" style="74" customWidth="1"/>
    <col min="9482" max="9482" width="3.140625" style="74" customWidth="1"/>
    <col min="9483" max="9490" width="9.140625" style="74" hidden="1" customWidth="1"/>
    <col min="9491" max="9730" width="9.140625" style="74" customWidth="1"/>
    <col min="9731" max="9731" width="37.8515625" style="74" customWidth="1"/>
    <col min="9732" max="9732" width="11.8515625" style="74" customWidth="1"/>
    <col min="9733" max="9733" width="14.8515625" style="74" customWidth="1"/>
    <col min="9734" max="9735" width="12.8515625" style="74" customWidth="1"/>
    <col min="9736" max="9736" width="12.57421875" style="74" customWidth="1"/>
    <col min="9737" max="9737" width="13.28125" style="74" customWidth="1"/>
    <col min="9738" max="9738" width="3.140625" style="74" customWidth="1"/>
    <col min="9739" max="9746" width="9.140625" style="74" hidden="1" customWidth="1"/>
    <col min="9747" max="9986" width="9.140625" style="74" customWidth="1"/>
    <col min="9987" max="9987" width="37.8515625" style="74" customWidth="1"/>
    <col min="9988" max="9988" width="11.8515625" style="74" customWidth="1"/>
    <col min="9989" max="9989" width="14.8515625" style="74" customWidth="1"/>
    <col min="9990" max="9991" width="12.8515625" style="74" customWidth="1"/>
    <col min="9992" max="9992" width="12.57421875" style="74" customWidth="1"/>
    <col min="9993" max="9993" width="13.28125" style="74" customWidth="1"/>
    <col min="9994" max="9994" width="3.140625" style="74" customWidth="1"/>
    <col min="9995" max="10002" width="9.140625" style="74" hidden="1" customWidth="1"/>
    <col min="10003" max="10242" width="9.140625" style="74" customWidth="1"/>
    <col min="10243" max="10243" width="37.8515625" style="74" customWidth="1"/>
    <col min="10244" max="10244" width="11.8515625" style="74" customWidth="1"/>
    <col min="10245" max="10245" width="14.8515625" style="74" customWidth="1"/>
    <col min="10246" max="10247" width="12.8515625" style="74" customWidth="1"/>
    <col min="10248" max="10248" width="12.57421875" style="74" customWidth="1"/>
    <col min="10249" max="10249" width="13.28125" style="74" customWidth="1"/>
    <col min="10250" max="10250" width="3.140625" style="74" customWidth="1"/>
    <col min="10251" max="10258" width="9.140625" style="74" hidden="1" customWidth="1"/>
    <col min="10259" max="10498" width="9.140625" style="74" customWidth="1"/>
    <col min="10499" max="10499" width="37.8515625" style="74" customWidth="1"/>
    <col min="10500" max="10500" width="11.8515625" style="74" customWidth="1"/>
    <col min="10501" max="10501" width="14.8515625" style="74" customWidth="1"/>
    <col min="10502" max="10503" width="12.8515625" style="74" customWidth="1"/>
    <col min="10504" max="10504" width="12.57421875" style="74" customWidth="1"/>
    <col min="10505" max="10505" width="13.28125" style="74" customWidth="1"/>
    <col min="10506" max="10506" width="3.140625" style="74" customWidth="1"/>
    <col min="10507" max="10514" width="9.140625" style="74" hidden="1" customWidth="1"/>
    <col min="10515" max="10754" width="9.140625" style="74" customWidth="1"/>
    <col min="10755" max="10755" width="37.8515625" style="74" customWidth="1"/>
    <col min="10756" max="10756" width="11.8515625" style="74" customWidth="1"/>
    <col min="10757" max="10757" width="14.8515625" style="74" customWidth="1"/>
    <col min="10758" max="10759" width="12.8515625" style="74" customWidth="1"/>
    <col min="10760" max="10760" width="12.57421875" style="74" customWidth="1"/>
    <col min="10761" max="10761" width="13.28125" style="74" customWidth="1"/>
    <col min="10762" max="10762" width="3.140625" style="74" customWidth="1"/>
    <col min="10763" max="10770" width="9.140625" style="74" hidden="1" customWidth="1"/>
    <col min="10771" max="11010" width="9.140625" style="74" customWidth="1"/>
    <col min="11011" max="11011" width="37.8515625" style="74" customWidth="1"/>
    <col min="11012" max="11012" width="11.8515625" style="74" customWidth="1"/>
    <col min="11013" max="11013" width="14.8515625" style="74" customWidth="1"/>
    <col min="11014" max="11015" width="12.8515625" style="74" customWidth="1"/>
    <col min="11016" max="11016" width="12.57421875" style="74" customWidth="1"/>
    <col min="11017" max="11017" width="13.28125" style="74" customWidth="1"/>
    <col min="11018" max="11018" width="3.140625" style="74" customWidth="1"/>
    <col min="11019" max="11026" width="9.140625" style="74" hidden="1" customWidth="1"/>
    <col min="11027" max="11266" width="9.140625" style="74" customWidth="1"/>
    <col min="11267" max="11267" width="37.8515625" style="74" customWidth="1"/>
    <col min="11268" max="11268" width="11.8515625" style="74" customWidth="1"/>
    <col min="11269" max="11269" width="14.8515625" style="74" customWidth="1"/>
    <col min="11270" max="11271" width="12.8515625" style="74" customWidth="1"/>
    <col min="11272" max="11272" width="12.57421875" style="74" customWidth="1"/>
    <col min="11273" max="11273" width="13.28125" style="74" customWidth="1"/>
    <col min="11274" max="11274" width="3.140625" style="74" customWidth="1"/>
    <col min="11275" max="11282" width="9.140625" style="74" hidden="1" customWidth="1"/>
    <col min="11283" max="11522" width="9.140625" style="74" customWidth="1"/>
    <col min="11523" max="11523" width="37.8515625" style="74" customWidth="1"/>
    <col min="11524" max="11524" width="11.8515625" style="74" customWidth="1"/>
    <col min="11525" max="11525" width="14.8515625" style="74" customWidth="1"/>
    <col min="11526" max="11527" width="12.8515625" style="74" customWidth="1"/>
    <col min="11528" max="11528" width="12.57421875" style="74" customWidth="1"/>
    <col min="11529" max="11529" width="13.28125" style="74" customWidth="1"/>
    <col min="11530" max="11530" width="3.140625" style="74" customWidth="1"/>
    <col min="11531" max="11538" width="9.140625" style="74" hidden="1" customWidth="1"/>
    <col min="11539" max="11778" width="9.140625" style="74" customWidth="1"/>
    <col min="11779" max="11779" width="37.8515625" style="74" customWidth="1"/>
    <col min="11780" max="11780" width="11.8515625" style="74" customWidth="1"/>
    <col min="11781" max="11781" width="14.8515625" style="74" customWidth="1"/>
    <col min="11782" max="11783" width="12.8515625" style="74" customWidth="1"/>
    <col min="11784" max="11784" width="12.57421875" style="74" customWidth="1"/>
    <col min="11785" max="11785" width="13.28125" style="74" customWidth="1"/>
    <col min="11786" max="11786" width="3.140625" style="74" customWidth="1"/>
    <col min="11787" max="11794" width="9.140625" style="74" hidden="1" customWidth="1"/>
    <col min="11795" max="12034" width="9.140625" style="74" customWidth="1"/>
    <col min="12035" max="12035" width="37.8515625" style="74" customWidth="1"/>
    <col min="12036" max="12036" width="11.8515625" style="74" customWidth="1"/>
    <col min="12037" max="12037" width="14.8515625" style="74" customWidth="1"/>
    <col min="12038" max="12039" width="12.8515625" style="74" customWidth="1"/>
    <col min="12040" max="12040" width="12.57421875" style="74" customWidth="1"/>
    <col min="12041" max="12041" width="13.28125" style="74" customWidth="1"/>
    <col min="12042" max="12042" width="3.140625" style="74" customWidth="1"/>
    <col min="12043" max="12050" width="9.140625" style="74" hidden="1" customWidth="1"/>
    <col min="12051" max="12290" width="9.140625" style="74" customWidth="1"/>
    <col min="12291" max="12291" width="37.8515625" style="74" customWidth="1"/>
    <col min="12292" max="12292" width="11.8515625" style="74" customWidth="1"/>
    <col min="12293" max="12293" width="14.8515625" style="74" customWidth="1"/>
    <col min="12294" max="12295" width="12.8515625" style="74" customWidth="1"/>
    <col min="12296" max="12296" width="12.57421875" style="74" customWidth="1"/>
    <col min="12297" max="12297" width="13.28125" style="74" customWidth="1"/>
    <col min="12298" max="12298" width="3.140625" style="74" customWidth="1"/>
    <col min="12299" max="12306" width="9.140625" style="74" hidden="1" customWidth="1"/>
    <col min="12307" max="12546" width="9.140625" style="74" customWidth="1"/>
    <col min="12547" max="12547" width="37.8515625" style="74" customWidth="1"/>
    <col min="12548" max="12548" width="11.8515625" style="74" customWidth="1"/>
    <col min="12549" max="12549" width="14.8515625" style="74" customWidth="1"/>
    <col min="12550" max="12551" width="12.8515625" style="74" customWidth="1"/>
    <col min="12552" max="12552" width="12.57421875" style="74" customWidth="1"/>
    <col min="12553" max="12553" width="13.28125" style="74" customWidth="1"/>
    <col min="12554" max="12554" width="3.140625" style="74" customWidth="1"/>
    <col min="12555" max="12562" width="9.140625" style="74" hidden="1" customWidth="1"/>
    <col min="12563" max="12802" width="9.140625" style="74" customWidth="1"/>
    <col min="12803" max="12803" width="37.8515625" style="74" customWidth="1"/>
    <col min="12804" max="12804" width="11.8515625" style="74" customWidth="1"/>
    <col min="12805" max="12805" width="14.8515625" style="74" customWidth="1"/>
    <col min="12806" max="12807" width="12.8515625" style="74" customWidth="1"/>
    <col min="12808" max="12808" width="12.57421875" style="74" customWidth="1"/>
    <col min="12809" max="12809" width="13.28125" style="74" customWidth="1"/>
    <col min="12810" max="12810" width="3.140625" style="74" customWidth="1"/>
    <col min="12811" max="12818" width="9.140625" style="74" hidden="1" customWidth="1"/>
    <col min="12819" max="13058" width="9.140625" style="74" customWidth="1"/>
    <col min="13059" max="13059" width="37.8515625" style="74" customWidth="1"/>
    <col min="13060" max="13060" width="11.8515625" style="74" customWidth="1"/>
    <col min="13061" max="13061" width="14.8515625" style="74" customWidth="1"/>
    <col min="13062" max="13063" width="12.8515625" style="74" customWidth="1"/>
    <col min="13064" max="13064" width="12.57421875" style="74" customWidth="1"/>
    <col min="13065" max="13065" width="13.28125" style="74" customWidth="1"/>
    <col min="13066" max="13066" width="3.140625" style="74" customWidth="1"/>
    <col min="13067" max="13074" width="9.140625" style="74" hidden="1" customWidth="1"/>
    <col min="13075" max="13314" width="9.140625" style="74" customWidth="1"/>
    <col min="13315" max="13315" width="37.8515625" style="74" customWidth="1"/>
    <col min="13316" max="13316" width="11.8515625" style="74" customWidth="1"/>
    <col min="13317" max="13317" width="14.8515625" style="74" customWidth="1"/>
    <col min="13318" max="13319" width="12.8515625" style="74" customWidth="1"/>
    <col min="13320" max="13320" width="12.57421875" style="74" customWidth="1"/>
    <col min="13321" max="13321" width="13.28125" style="74" customWidth="1"/>
    <col min="13322" max="13322" width="3.140625" style="74" customWidth="1"/>
    <col min="13323" max="13330" width="9.140625" style="74" hidden="1" customWidth="1"/>
    <col min="13331" max="13570" width="9.140625" style="74" customWidth="1"/>
    <col min="13571" max="13571" width="37.8515625" style="74" customWidth="1"/>
    <col min="13572" max="13572" width="11.8515625" style="74" customWidth="1"/>
    <col min="13573" max="13573" width="14.8515625" style="74" customWidth="1"/>
    <col min="13574" max="13575" width="12.8515625" style="74" customWidth="1"/>
    <col min="13576" max="13576" width="12.57421875" style="74" customWidth="1"/>
    <col min="13577" max="13577" width="13.28125" style="74" customWidth="1"/>
    <col min="13578" max="13578" width="3.140625" style="74" customWidth="1"/>
    <col min="13579" max="13586" width="9.140625" style="74" hidden="1" customWidth="1"/>
    <col min="13587" max="13826" width="9.140625" style="74" customWidth="1"/>
    <col min="13827" max="13827" width="37.8515625" style="74" customWidth="1"/>
    <col min="13828" max="13828" width="11.8515625" style="74" customWidth="1"/>
    <col min="13829" max="13829" width="14.8515625" style="74" customWidth="1"/>
    <col min="13830" max="13831" width="12.8515625" style="74" customWidth="1"/>
    <col min="13832" max="13832" width="12.57421875" style="74" customWidth="1"/>
    <col min="13833" max="13833" width="13.28125" style="74" customWidth="1"/>
    <col min="13834" max="13834" width="3.140625" style="74" customWidth="1"/>
    <col min="13835" max="13842" width="9.140625" style="74" hidden="1" customWidth="1"/>
    <col min="13843" max="14082" width="9.140625" style="74" customWidth="1"/>
    <col min="14083" max="14083" width="37.8515625" style="74" customWidth="1"/>
    <col min="14084" max="14084" width="11.8515625" style="74" customWidth="1"/>
    <col min="14085" max="14085" width="14.8515625" style="74" customWidth="1"/>
    <col min="14086" max="14087" width="12.8515625" style="74" customWidth="1"/>
    <col min="14088" max="14088" width="12.57421875" style="74" customWidth="1"/>
    <col min="14089" max="14089" width="13.28125" style="74" customWidth="1"/>
    <col min="14090" max="14090" width="3.140625" style="74" customWidth="1"/>
    <col min="14091" max="14098" width="9.140625" style="74" hidden="1" customWidth="1"/>
    <col min="14099" max="14338" width="9.140625" style="74" customWidth="1"/>
    <col min="14339" max="14339" width="37.8515625" style="74" customWidth="1"/>
    <col min="14340" max="14340" width="11.8515625" style="74" customWidth="1"/>
    <col min="14341" max="14341" width="14.8515625" style="74" customWidth="1"/>
    <col min="14342" max="14343" width="12.8515625" style="74" customWidth="1"/>
    <col min="14344" max="14344" width="12.57421875" style="74" customWidth="1"/>
    <col min="14345" max="14345" width="13.28125" style="74" customWidth="1"/>
    <col min="14346" max="14346" width="3.140625" style="74" customWidth="1"/>
    <col min="14347" max="14354" width="9.140625" style="74" hidden="1" customWidth="1"/>
    <col min="14355" max="14594" width="9.140625" style="74" customWidth="1"/>
    <col min="14595" max="14595" width="37.8515625" style="74" customWidth="1"/>
    <col min="14596" max="14596" width="11.8515625" style="74" customWidth="1"/>
    <col min="14597" max="14597" width="14.8515625" style="74" customWidth="1"/>
    <col min="14598" max="14599" width="12.8515625" style="74" customWidth="1"/>
    <col min="14600" max="14600" width="12.57421875" style="74" customWidth="1"/>
    <col min="14601" max="14601" width="13.28125" style="74" customWidth="1"/>
    <col min="14602" max="14602" width="3.140625" style="74" customWidth="1"/>
    <col min="14603" max="14610" width="9.140625" style="74" hidden="1" customWidth="1"/>
    <col min="14611" max="14850" width="9.140625" style="74" customWidth="1"/>
    <col min="14851" max="14851" width="37.8515625" style="74" customWidth="1"/>
    <col min="14852" max="14852" width="11.8515625" style="74" customWidth="1"/>
    <col min="14853" max="14853" width="14.8515625" style="74" customWidth="1"/>
    <col min="14854" max="14855" width="12.8515625" style="74" customWidth="1"/>
    <col min="14856" max="14856" width="12.57421875" style="74" customWidth="1"/>
    <col min="14857" max="14857" width="13.28125" style="74" customWidth="1"/>
    <col min="14858" max="14858" width="3.140625" style="74" customWidth="1"/>
    <col min="14859" max="14866" width="9.140625" style="74" hidden="1" customWidth="1"/>
    <col min="14867" max="15106" width="9.140625" style="74" customWidth="1"/>
    <col min="15107" max="15107" width="37.8515625" style="74" customWidth="1"/>
    <col min="15108" max="15108" width="11.8515625" style="74" customWidth="1"/>
    <col min="15109" max="15109" width="14.8515625" style="74" customWidth="1"/>
    <col min="15110" max="15111" width="12.8515625" style="74" customWidth="1"/>
    <col min="15112" max="15112" width="12.57421875" style="74" customWidth="1"/>
    <col min="15113" max="15113" width="13.28125" style="74" customWidth="1"/>
    <col min="15114" max="15114" width="3.140625" style="74" customWidth="1"/>
    <col min="15115" max="15122" width="9.140625" style="74" hidden="1" customWidth="1"/>
    <col min="15123" max="15362" width="9.140625" style="74" customWidth="1"/>
    <col min="15363" max="15363" width="37.8515625" style="74" customWidth="1"/>
    <col min="15364" max="15364" width="11.8515625" style="74" customWidth="1"/>
    <col min="15365" max="15365" width="14.8515625" style="74" customWidth="1"/>
    <col min="15366" max="15367" width="12.8515625" style="74" customWidth="1"/>
    <col min="15368" max="15368" width="12.57421875" style="74" customWidth="1"/>
    <col min="15369" max="15369" width="13.28125" style="74" customWidth="1"/>
    <col min="15370" max="15370" width="3.140625" style="74" customWidth="1"/>
    <col min="15371" max="15378" width="9.140625" style="74" hidden="1" customWidth="1"/>
    <col min="15379" max="15618" width="9.140625" style="74" customWidth="1"/>
    <col min="15619" max="15619" width="37.8515625" style="74" customWidth="1"/>
    <col min="15620" max="15620" width="11.8515625" style="74" customWidth="1"/>
    <col min="15621" max="15621" width="14.8515625" style="74" customWidth="1"/>
    <col min="15622" max="15623" width="12.8515625" style="74" customWidth="1"/>
    <col min="15624" max="15624" width="12.57421875" style="74" customWidth="1"/>
    <col min="15625" max="15625" width="13.28125" style="74" customWidth="1"/>
    <col min="15626" max="15626" width="3.140625" style="74" customWidth="1"/>
    <col min="15627" max="15634" width="9.140625" style="74" hidden="1" customWidth="1"/>
    <col min="15635" max="15874" width="9.140625" style="74" customWidth="1"/>
    <col min="15875" max="15875" width="37.8515625" style="74" customWidth="1"/>
    <col min="15876" max="15876" width="11.8515625" style="74" customWidth="1"/>
    <col min="15877" max="15877" width="14.8515625" style="74" customWidth="1"/>
    <col min="15878" max="15879" width="12.8515625" style="74" customWidth="1"/>
    <col min="15880" max="15880" width="12.57421875" style="74" customWidth="1"/>
    <col min="15881" max="15881" width="13.28125" style="74" customWidth="1"/>
    <col min="15882" max="15882" width="3.140625" style="74" customWidth="1"/>
    <col min="15883" max="15890" width="9.140625" style="74" hidden="1" customWidth="1"/>
    <col min="15891" max="16130" width="9.140625" style="74" customWidth="1"/>
    <col min="16131" max="16131" width="37.8515625" style="74" customWidth="1"/>
    <col min="16132" max="16132" width="11.8515625" style="74" customWidth="1"/>
    <col min="16133" max="16133" width="14.8515625" style="74" customWidth="1"/>
    <col min="16134" max="16135" width="12.8515625" style="74" customWidth="1"/>
    <col min="16136" max="16136" width="12.57421875" style="74" customWidth="1"/>
    <col min="16137" max="16137" width="13.28125" style="74" customWidth="1"/>
    <col min="16138" max="16138" width="3.140625" style="74" customWidth="1"/>
    <col min="16139" max="16146" width="9.140625" style="74" hidden="1" customWidth="1"/>
    <col min="16147" max="16384" width="9.140625" style="74" customWidth="1"/>
  </cols>
  <sheetData>
    <row r="1" ht="13">
      <c r="Q1" s="75"/>
    </row>
    <row r="2" ht="15">
      <c r="Q2" s="76"/>
    </row>
    <row r="3" spans="1:13" ht="13">
      <c r="A3" s="279"/>
      <c r="B3" s="279"/>
      <c r="C3" s="279"/>
      <c r="D3" s="279"/>
      <c r="E3" s="279"/>
      <c r="F3" s="279"/>
      <c r="G3" s="279"/>
      <c r="H3" s="279"/>
      <c r="I3" s="279"/>
      <c r="J3" s="279"/>
      <c r="K3" s="279"/>
      <c r="L3" s="279"/>
      <c r="M3" s="279"/>
    </row>
    <row r="4" spans="1:15" ht="16.5">
      <c r="A4" s="282" t="s">
        <v>786</v>
      </c>
      <c r="B4" s="282"/>
      <c r="C4" s="282"/>
      <c r="D4" s="282"/>
      <c r="E4" s="282"/>
      <c r="F4" s="282"/>
      <c r="G4" s="282"/>
      <c r="H4" s="282"/>
      <c r="I4" s="282"/>
      <c r="J4" s="282"/>
      <c r="K4" s="282"/>
      <c r="L4" s="282"/>
      <c r="M4" s="282"/>
      <c r="N4" s="282"/>
      <c r="O4" s="282"/>
    </row>
    <row r="5" spans="1:19" ht="16.5" customHeight="1">
      <c r="A5" s="278" t="s">
        <v>858</v>
      </c>
      <c r="B5" s="278"/>
      <c r="C5" s="278"/>
      <c r="D5" s="278"/>
      <c r="E5" s="278"/>
      <c r="F5" s="278"/>
      <c r="G5" s="278"/>
      <c r="H5" s="278"/>
      <c r="I5" s="278"/>
      <c r="J5" s="278"/>
      <c r="K5" s="278"/>
      <c r="L5" s="278"/>
      <c r="M5" s="278"/>
      <c r="N5" s="278"/>
      <c r="O5" s="278"/>
      <c r="P5" s="75"/>
      <c r="Q5" s="75"/>
      <c r="R5" s="75"/>
      <c r="S5" s="75"/>
    </row>
    <row r="6" spans="1:19" ht="16.5">
      <c r="A6" s="278" t="s">
        <v>859</v>
      </c>
      <c r="B6" s="278"/>
      <c r="C6" s="278"/>
      <c r="D6" s="278"/>
      <c r="E6" s="278"/>
      <c r="F6" s="278"/>
      <c r="G6" s="278"/>
      <c r="H6" s="278"/>
      <c r="I6" s="278"/>
      <c r="J6" s="278"/>
      <c r="K6" s="278"/>
      <c r="L6" s="278"/>
      <c r="M6" s="278"/>
      <c r="N6" s="278"/>
      <c r="O6" s="278"/>
      <c r="P6" s="75"/>
      <c r="Q6" s="75"/>
      <c r="R6" s="75"/>
      <c r="S6" s="75"/>
    </row>
    <row r="7" ht="13" thickBot="1"/>
    <row r="8" spans="1:15" ht="26">
      <c r="A8" s="77"/>
      <c r="B8" s="78" t="s">
        <v>860</v>
      </c>
      <c r="C8" s="78" t="s">
        <v>3</v>
      </c>
      <c r="D8" s="78" t="s">
        <v>861</v>
      </c>
      <c r="E8" s="78" t="s">
        <v>5</v>
      </c>
      <c r="F8" s="78" t="s">
        <v>77</v>
      </c>
      <c r="G8" s="138" t="s">
        <v>790</v>
      </c>
      <c r="H8" s="148" t="s">
        <v>791</v>
      </c>
      <c r="I8" s="149" t="s">
        <v>1006</v>
      </c>
      <c r="J8" s="148" t="s">
        <v>1009</v>
      </c>
      <c r="K8" s="149" t="s">
        <v>1010</v>
      </c>
      <c r="L8" s="148" t="s">
        <v>785</v>
      </c>
      <c r="M8" s="149" t="s">
        <v>1008</v>
      </c>
      <c r="N8" s="142" t="s">
        <v>862</v>
      </c>
      <c r="O8" s="78" t="s">
        <v>863</v>
      </c>
    </row>
    <row r="9" spans="1:15" ht="15">
      <c r="A9" s="79" t="s">
        <v>9</v>
      </c>
      <c r="B9" s="80">
        <v>6466016.220000001</v>
      </c>
      <c r="C9" s="80">
        <v>6937324</v>
      </c>
      <c r="D9" s="80">
        <f>B39</f>
        <v>6661895.220000001</v>
      </c>
      <c r="E9" s="80">
        <v>7220456.865</v>
      </c>
      <c r="F9" s="80">
        <f>D39</f>
        <v>7100661.670000001</v>
      </c>
      <c r="G9" s="139">
        <f>F39</f>
        <v>6492164.7600000035</v>
      </c>
      <c r="H9" s="150">
        <v>6016205.778912977</v>
      </c>
      <c r="I9" s="151">
        <f>H39</f>
        <v>6189165.75131967</v>
      </c>
      <c r="J9" s="150">
        <f>H9</f>
        <v>6016205.778912977</v>
      </c>
      <c r="K9" s="151">
        <f>I9</f>
        <v>6189165.75131967</v>
      </c>
      <c r="L9" s="150">
        <f>F39</f>
        <v>6492164.7600000035</v>
      </c>
      <c r="M9" s="151" t="e">
        <f>L39</f>
        <v>#REF!</v>
      </c>
      <c r="N9" s="143" t="e">
        <f>M39</f>
        <v>#REF!</v>
      </c>
      <c r="O9" s="80" t="e">
        <f>N39</f>
        <v>#REF!</v>
      </c>
    </row>
    <row r="10" spans="1:15" ht="13">
      <c r="A10" s="81" t="s">
        <v>10</v>
      </c>
      <c r="B10" s="82"/>
      <c r="C10" s="82"/>
      <c r="D10" s="82"/>
      <c r="E10" s="82"/>
      <c r="F10" s="82"/>
      <c r="G10" s="140"/>
      <c r="H10" s="152"/>
      <c r="I10" s="153"/>
      <c r="J10" s="154"/>
      <c r="K10" s="153"/>
      <c r="L10" s="154"/>
      <c r="M10" s="156"/>
      <c r="N10" s="83"/>
      <c r="O10" s="83"/>
    </row>
    <row r="11" spans="1:16" ht="15">
      <c r="A11" s="84" t="s">
        <v>864</v>
      </c>
      <c r="B11" s="85">
        <v>1499177</v>
      </c>
      <c r="C11" s="86">
        <v>1475753</v>
      </c>
      <c r="D11" s="86">
        <v>1513573</v>
      </c>
      <c r="E11" s="86">
        <v>1768061</v>
      </c>
      <c r="F11" s="86">
        <f>'GL_010 FY12 4501'!D308*-1</f>
        <v>1691143.63</v>
      </c>
      <c r="G11" s="141">
        <f>F11*1.04</f>
        <v>1758789.3752</v>
      </c>
      <c r="H11" s="154">
        <v>2136339</v>
      </c>
      <c r="I11" s="153">
        <v>2066948</v>
      </c>
      <c r="J11" s="154">
        <f>H11</f>
        <v>2136339</v>
      </c>
      <c r="K11" s="153">
        <f>I11</f>
        <v>2066948</v>
      </c>
      <c r="L11" s="154">
        <f aca="true" t="shared" si="0" ref="L11:L16">H11</f>
        <v>2136339</v>
      </c>
      <c r="M11" s="153">
        <v>2066948</v>
      </c>
      <c r="N11" s="87">
        <f>M11*1.04</f>
        <v>2149625.92</v>
      </c>
      <c r="O11" s="87">
        <f>N11*1.04</f>
        <v>2235610.9568</v>
      </c>
      <c r="P11" s="74">
        <f>C11/B11</f>
        <v>0.9843754273177884</v>
      </c>
    </row>
    <row r="12" spans="1:16" ht="15">
      <c r="A12" s="84" t="s">
        <v>865</v>
      </c>
      <c r="B12" s="85">
        <v>1181846</v>
      </c>
      <c r="C12" s="86">
        <v>1269514</v>
      </c>
      <c r="D12" s="86">
        <v>1285217</v>
      </c>
      <c r="E12" s="86">
        <v>1457551</v>
      </c>
      <c r="F12" s="86">
        <f>-'GL_010 FY12 4501'!D310-'GL_010 FY12 4501'!D311</f>
        <v>1601285.52</v>
      </c>
      <c r="G12" s="141">
        <f>F12*1.04</f>
        <v>1665336.9408</v>
      </c>
      <c r="H12" s="154">
        <v>1412650.973344</v>
      </c>
      <c r="I12" s="153">
        <f aca="true" t="shared" si="1" ref="I12:I16">H12*1.04</f>
        <v>1469157.01227776</v>
      </c>
      <c r="J12" s="154">
        <f aca="true" t="shared" si="2" ref="J12:J16">H12</f>
        <v>1412650.973344</v>
      </c>
      <c r="K12" s="153">
        <f aca="true" t="shared" si="3" ref="K12:K16">I12</f>
        <v>1469157.01227776</v>
      </c>
      <c r="L12" s="154">
        <f t="shared" si="0"/>
        <v>1412650.973344</v>
      </c>
      <c r="M12" s="153">
        <f>H12*1.04</f>
        <v>1469157.01227776</v>
      </c>
      <c r="N12" s="87">
        <f aca="true" t="shared" si="4" ref="N12:O15">M12*1.04</f>
        <v>1527923.2927688705</v>
      </c>
      <c r="O12" s="87">
        <f t="shared" si="4"/>
        <v>1589040.2244796255</v>
      </c>
      <c r="P12" s="74">
        <f>C12/B12</f>
        <v>1.0741788693281527</v>
      </c>
    </row>
    <row r="13" spans="1:15" ht="15">
      <c r="A13" s="84" t="s">
        <v>866</v>
      </c>
      <c r="B13" s="85">
        <v>347162</v>
      </c>
      <c r="C13" s="86">
        <v>467812</v>
      </c>
      <c r="D13" s="86">
        <v>210718</v>
      </c>
      <c r="E13" s="86">
        <v>360934.318323549</v>
      </c>
      <c r="F13" s="86">
        <f>-GETPIVOTDATA("Actuals",'GL_010 FY12 4501'!$A$304)-F11-F12-F14-F16</f>
        <v>403723.52000000083</v>
      </c>
      <c r="G13" s="141">
        <f>F13*1.04</f>
        <v>419872.4608000009</v>
      </c>
      <c r="H13" s="154">
        <v>375372</v>
      </c>
      <c r="I13" s="153">
        <f t="shared" si="1"/>
        <v>390386.88</v>
      </c>
      <c r="J13" s="154">
        <f t="shared" si="2"/>
        <v>375372</v>
      </c>
      <c r="K13" s="153">
        <f t="shared" si="3"/>
        <v>390386.88</v>
      </c>
      <c r="L13" s="154">
        <f t="shared" si="0"/>
        <v>375372</v>
      </c>
      <c r="M13" s="153">
        <f>H13*1.04</f>
        <v>390386.88</v>
      </c>
      <c r="N13" s="87">
        <f t="shared" si="4"/>
        <v>406002.3552</v>
      </c>
      <c r="O13" s="87">
        <f t="shared" si="4"/>
        <v>422242.449408</v>
      </c>
    </row>
    <row r="14" spans="1:15" ht="15">
      <c r="A14" s="84" t="s">
        <v>867</v>
      </c>
      <c r="B14" s="85">
        <v>74817</v>
      </c>
      <c r="C14" s="86">
        <v>173815</v>
      </c>
      <c r="D14" s="86">
        <v>53490</v>
      </c>
      <c r="E14" s="86">
        <v>48805</v>
      </c>
      <c r="F14" s="86">
        <f>-'GL_010 FY12 4501'!D312</f>
        <v>38833.04000000001</v>
      </c>
      <c r="G14" s="141">
        <f>F14*1.04</f>
        <v>40386.36160000001</v>
      </c>
      <c r="H14" s="154">
        <v>50757</v>
      </c>
      <c r="I14" s="153">
        <f t="shared" si="1"/>
        <v>52787.28</v>
      </c>
      <c r="J14" s="154">
        <f t="shared" si="2"/>
        <v>50757</v>
      </c>
      <c r="K14" s="153">
        <f t="shared" si="3"/>
        <v>52787.28</v>
      </c>
      <c r="L14" s="154">
        <f t="shared" si="0"/>
        <v>50757</v>
      </c>
      <c r="M14" s="153">
        <f>H14*1.04</f>
        <v>52787.28</v>
      </c>
      <c r="N14" s="87">
        <f t="shared" si="4"/>
        <v>54898.7712</v>
      </c>
      <c r="O14" s="87">
        <f t="shared" si="4"/>
        <v>57094.722048</v>
      </c>
    </row>
    <row r="15" spans="1:16" ht="15">
      <c r="A15" s="84" t="s">
        <v>868</v>
      </c>
      <c r="B15" s="85">
        <v>0</v>
      </c>
      <c r="C15" s="86"/>
      <c r="D15" s="86"/>
      <c r="E15" s="86"/>
      <c r="F15" s="86"/>
      <c r="G15" s="141"/>
      <c r="H15" s="154">
        <f>-184146.75-124793.4</f>
        <v>-308940.15</v>
      </c>
      <c r="I15" s="153">
        <f t="shared" si="1"/>
        <v>-321297.75600000005</v>
      </c>
      <c r="J15" s="154">
        <f t="shared" si="2"/>
        <v>-308940.15</v>
      </c>
      <c r="K15" s="153">
        <f t="shared" si="3"/>
        <v>-321297.75600000005</v>
      </c>
      <c r="L15" s="154">
        <f t="shared" si="0"/>
        <v>-308940.15</v>
      </c>
      <c r="M15" s="153">
        <f>H15*1.04</f>
        <v>-321297.75600000005</v>
      </c>
      <c r="N15" s="87">
        <f t="shared" si="4"/>
        <v>-334149.66624000005</v>
      </c>
      <c r="O15" s="87">
        <f t="shared" si="4"/>
        <v>-347515.6528896001</v>
      </c>
      <c r="P15" s="74" t="s">
        <v>869</v>
      </c>
    </row>
    <row r="16" spans="1:15" ht="15">
      <c r="A16" s="84" t="s">
        <v>870</v>
      </c>
      <c r="B16" s="85">
        <v>257878</v>
      </c>
      <c r="C16" s="86">
        <v>167419</v>
      </c>
      <c r="D16" s="86">
        <v>225891</v>
      </c>
      <c r="E16" s="86">
        <v>235770.2</v>
      </c>
      <c r="F16" s="86">
        <f>-'GL_010 FY12 4501'!D309</f>
        <v>247408.84</v>
      </c>
      <c r="G16" s="141">
        <f>F16</f>
        <v>247408.84</v>
      </c>
      <c r="H16" s="154">
        <v>204943.20000000004</v>
      </c>
      <c r="I16" s="153">
        <f t="shared" si="1"/>
        <v>213140.92800000004</v>
      </c>
      <c r="J16" s="154">
        <f t="shared" si="2"/>
        <v>204943.20000000004</v>
      </c>
      <c r="K16" s="153">
        <f t="shared" si="3"/>
        <v>213140.92800000004</v>
      </c>
      <c r="L16" s="154">
        <f t="shared" si="0"/>
        <v>204943.20000000004</v>
      </c>
      <c r="M16" s="153">
        <f>H16*1.04</f>
        <v>213140.92800000004</v>
      </c>
      <c r="N16" s="87">
        <f>M16</f>
        <v>213140.92800000004</v>
      </c>
      <c r="O16" s="87">
        <f>N16</f>
        <v>213140.92800000004</v>
      </c>
    </row>
    <row r="17" spans="1:15" ht="15">
      <c r="A17" s="92" t="s">
        <v>856</v>
      </c>
      <c r="B17" s="85"/>
      <c r="C17" s="86"/>
      <c r="D17" s="86"/>
      <c r="E17" s="86"/>
      <c r="F17" s="86"/>
      <c r="G17" s="141"/>
      <c r="H17" s="154"/>
      <c r="I17" s="153"/>
      <c r="J17" s="154"/>
      <c r="K17" s="153"/>
      <c r="L17" s="171">
        <f>-L25</f>
        <v>237600.51</v>
      </c>
      <c r="M17" s="172">
        <f>-M25</f>
        <v>189950.70640000002</v>
      </c>
      <c r="N17" s="125">
        <f>(L17+M17)/2*1.04</f>
        <v>222326.63252800002</v>
      </c>
      <c r="O17" s="125">
        <f>N17*1.04</f>
        <v>231219.69782912004</v>
      </c>
    </row>
    <row r="18" spans="1:15" ht="15">
      <c r="A18" s="92" t="s">
        <v>1004</v>
      </c>
      <c r="B18" s="85"/>
      <c r="C18" s="86"/>
      <c r="D18" s="86"/>
      <c r="E18" s="86"/>
      <c r="F18" s="86"/>
      <c r="G18" s="141"/>
      <c r="H18" s="154"/>
      <c r="I18" s="153"/>
      <c r="J18" s="154"/>
      <c r="K18" s="153"/>
      <c r="L18" s="171" t="e">
        <f>GETPIVOTDATA("Sum of Request Amount - 2013",#REF!,"Category","Revenue Adjustment","Fund","000004501")</f>
        <v>#REF!</v>
      </c>
      <c r="M18" s="172" t="e">
        <f>L18*1.04</f>
        <v>#REF!</v>
      </c>
      <c r="N18" s="125" t="e">
        <f>M18*1.04</f>
        <v>#REF!</v>
      </c>
      <c r="O18" s="125" t="e">
        <f>N18*1.04</f>
        <v>#REF!</v>
      </c>
    </row>
    <row r="19" spans="1:15" ht="15">
      <c r="A19" s="88"/>
      <c r="B19" s="89"/>
      <c r="C19" s="89"/>
      <c r="D19" s="89"/>
      <c r="E19" s="89"/>
      <c r="F19" s="89"/>
      <c r="G19" s="102"/>
      <c r="H19" s="155"/>
      <c r="I19" s="156"/>
      <c r="J19" s="155"/>
      <c r="K19" s="156"/>
      <c r="L19" s="155"/>
      <c r="M19" s="156"/>
      <c r="N19" s="83"/>
      <c r="O19" s="83"/>
    </row>
    <row r="20" spans="1:25" ht="13">
      <c r="A20" s="90" t="s">
        <v>22</v>
      </c>
      <c r="B20" s="91">
        <f>SUM(B11:B19)</f>
        <v>3360880</v>
      </c>
      <c r="C20" s="91">
        <f>SUM(C10:C19)</f>
        <v>3554313</v>
      </c>
      <c r="D20" s="91">
        <f>SUM(D11:D19)</f>
        <v>3288889</v>
      </c>
      <c r="E20" s="91">
        <v>3871121.518323549</v>
      </c>
      <c r="F20" s="91">
        <f aca="true" t="shared" si="5" ref="F20:O20">SUM(F10:F19)</f>
        <v>3982394.5500000007</v>
      </c>
      <c r="G20" s="116">
        <f t="shared" si="5"/>
        <v>4131793.9784000004</v>
      </c>
      <c r="H20" s="157">
        <f t="shared" si="5"/>
        <v>3871122.0233440003</v>
      </c>
      <c r="I20" s="158">
        <f t="shared" si="5"/>
        <v>3871122.3442777595</v>
      </c>
      <c r="J20" s="157">
        <f t="shared" si="5"/>
        <v>3871122.0233440003</v>
      </c>
      <c r="K20" s="158">
        <f t="shared" si="5"/>
        <v>3871122.3442777595</v>
      </c>
      <c r="L20" s="157" t="e">
        <f>SUM(L10:L19)</f>
        <v>#REF!</v>
      </c>
      <c r="M20" s="158" t="e">
        <f>SUM(M10:M19)</f>
        <v>#REF!</v>
      </c>
      <c r="N20" s="144" t="e">
        <f t="shared" si="5"/>
        <v>#REF!</v>
      </c>
      <c r="O20" s="91" t="e">
        <f t="shared" si="5"/>
        <v>#REF!</v>
      </c>
      <c r="Y20" s="105"/>
    </row>
    <row r="21" spans="1:24" ht="13">
      <c r="A21" s="29" t="s">
        <v>74</v>
      </c>
      <c r="B21" s="117"/>
      <c r="C21" s="117"/>
      <c r="D21" s="117"/>
      <c r="E21" s="117"/>
      <c r="F21" s="117"/>
      <c r="G21" s="136"/>
      <c r="H21" s="159"/>
      <c r="I21" s="160">
        <f>I20+H20</f>
        <v>7742244.36762176</v>
      </c>
      <c r="J21" s="159"/>
      <c r="K21" s="160">
        <f>K20+J20</f>
        <v>7742244.36762176</v>
      </c>
      <c r="L21" s="159"/>
      <c r="M21" s="160" t="e">
        <f>M20+L20</f>
        <v>#REF!</v>
      </c>
      <c r="N21" s="137"/>
      <c r="O21" s="118" t="e">
        <f>O20+N20</f>
        <v>#REF!</v>
      </c>
      <c r="W21" s="105" t="e">
        <f>M21</f>
        <v>#REF!</v>
      </c>
      <c r="X21" s="105" t="e">
        <f>O21</f>
        <v>#REF!</v>
      </c>
    </row>
    <row r="22" spans="1:15" ht="13">
      <c r="A22" s="81" t="s">
        <v>23</v>
      </c>
      <c r="B22" s="89"/>
      <c r="C22" s="89"/>
      <c r="D22" s="89"/>
      <c r="E22" s="89"/>
      <c r="F22" s="89"/>
      <c r="G22" s="102"/>
      <c r="H22" s="155"/>
      <c r="I22" s="156"/>
      <c r="J22" s="155"/>
      <c r="K22" s="156"/>
      <c r="L22" s="155"/>
      <c r="M22" s="156"/>
      <c r="N22" s="83"/>
      <c r="O22" s="83"/>
    </row>
    <row r="23" spans="1:16" ht="15">
      <c r="A23" s="92" t="s">
        <v>871</v>
      </c>
      <c r="B23" s="89">
        <v>-2591516</v>
      </c>
      <c r="C23" s="89">
        <v>-3027843</v>
      </c>
      <c r="D23" s="89">
        <v>-2840318</v>
      </c>
      <c r="E23" s="89">
        <v>-3379298</v>
      </c>
      <c r="F23" s="89">
        <f>-GETPIVOTDATA("Actuals",'GL_010 FY12 4501'!$A$332)-F27</f>
        <v>-3340891.459999999</v>
      </c>
      <c r="G23" s="102">
        <f>-'[8]Proforma'!C70</f>
        <v>-3187066.746957537</v>
      </c>
      <c r="H23" s="155">
        <f>('[9]Exec Proposed_Exp'!$C$8)*-1</f>
        <v>-3268365.533946505</v>
      </c>
      <c r="I23" s="161">
        <f>H23*1.03</f>
        <v>-3366416.4999649</v>
      </c>
      <c r="J23" s="155">
        <f>H23</f>
        <v>-3268365.533946505</v>
      </c>
      <c r="K23" s="161">
        <f>I23</f>
        <v>-3366416.4999649</v>
      </c>
      <c r="L23" s="155">
        <f>H23</f>
        <v>-3268365.533946505</v>
      </c>
      <c r="M23" s="161">
        <v>-3366416</v>
      </c>
      <c r="N23" s="83">
        <f>M23*1.03</f>
        <v>-3467408.48</v>
      </c>
      <c r="O23" s="89">
        <f>N23*1.03</f>
        <v>-3571430.7344</v>
      </c>
      <c r="P23" s="93"/>
    </row>
    <row r="24" spans="1:15" ht="15" hidden="1">
      <c r="A24" s="92" t="s">
        <v>872</v>
      </c>
      <c r="B24" s="89">
        <v>-446113</v>
      </c>
      <c r="C24" s="89"/>
      <c r="D24" s="89"/>
      <c r="E24" s="89"/>
      <c r="F24" s="89"/>
      <c r="G24" s="102"/>
      <c r="H24" s="155"/>
      <c r="I24" s="156"/>
      <c r="J24" s="155"/>
      <c r="K24" s="156"/>
      <c r="L24" s="155"/>
      <c r="M24" s="156"/>
      <c r="N24" s="83"/>
      <c r="O24" s="83"/>
    </row>
    <row r="25" spans="1:15" ht="15">
      <c r="A25" s="92" t="s">
        <v>856</v>
      </c>
      <c r="B25" s="89">
        <v>-127372</v>
      </c>
      <c r="C25" s="89"/>
      <c r="D25" s="89"/>
      <c r="E25" s="89"/>
      <c r="F25" s="89"/>
      <c r="G25" s="102"/>
      <c r="H25" s="155"/>
      <c r="I25" s="156"/>
      <c r="J25" s="155"/>
      <c r="K25" s="156"/>
      <c r="L25" s="171">
        <f>-'[1]6  SNF'!$H$26</f>
        <v>-237600.51</v>
      </c>
      <c r="M25" s="172">
        <f>-'[1]6  SNF'!$J$26</f>
        <v>-189950.70640000002</v>
      </c>
      <c r="N25" s="125">
        <f>(L25+M25)/2*1.03</f>
        <v>-220188.876446</v>
      </c>
      <c r="O25" s="125">
        <f>N25*1.03</f>
        <v>-226794.54273938</v>
      </c>
    </row>
    <row r="26" spans="1:15" ht="15">
      <c r="A26" s="92" t="s">
        <v>1005</v>
      </c>
      <c r="B26" s="89"/>
      <c r="C26" s="89"/>
      <c r="D26" s="89"/>
      <c r="E26" s="89"/>
      <c r="F26" s="89"/>
      <c r="G26" s="102"/>
      <c r="H26" s="155"/>
      <c r="I26" s="156"/>
      <c r="J26" s="155"/>
      <c r="K26" s="156"/>
      <c r="L26" s="171" t="e">
        <f>-#REF!</f>
        <v>#REF!</v>
      </c>
      <c r="M26" s="172" t="e">
        <f>-#REF!</f>
        <v>#REF!</v>
      </c>
      <c r="N26" s="125" t="e">
        <f>M26*1.03</f>
        <v>#REF!</v>
      </c>
      <c r="O26" s="125" t="e">
        <f>N26*1.03</f>
        <v>#REF!</v>
      </c>
    </row>
    <row r="27" spans="1:15" ht="15">
      <c r="A27" s="92" t="s">
        <v>873</v>
      </c>
      <c r="B27" s="89"/>
      <c r="C27" s="89"/>
      <c r="D27" s="89"/>
      <c r="E27" s="89"/>
      <c r="F27" s="89">
        <f>-GETPIVOTDATA("Actuals",'GL_010 FY12 4501'!$A$332,"Account","58078","Account Description","T T OIRM CIP SPECIFIC PRJ")</f>
        <v>-1250000</v>
      </c>
      <c r="G27" s="102"/>
      <c r="H27" s="155"/>
      <c r="I27" s="156"/>
      <c r="J27" s="155"/>
      <c r="K27" s="156"/>
      <c r="L27" s="155"/>
      <c r="M27" s="156"/>
      <c r="N27" s="83"/>
      <c r="O27" s="83"/>
    </row>
    <row r="28" spans="1:15" ht="14.5">
      <c r="A28" s="94" t="s">
        <v>874</v>
      </c>
      <c r="B28" s="85"/>
      <c r="C28" s="86"/>
      <c r="D28" s="86">
        <v>-3828.04</v>
      </c>
      <c r="E28" s="86"/>
      <c r="F28" s="86"/>
      <c r="G28" s="141"/>
      <c r="H28" s="154"/>
      <c r="I28" s="153"/>
      <c r="J28" s="154"/>
      <c r="K28" s="153"/>
      <c r="L28" s="154"/>
      <c r="M28" s="153"/>
      <c r="N28" s="87"/>
      <c r="O28" s="87"/>
    </row>
    <row r="29" spans="1:15" ht="14.5">
      <c r="A29" s="94" t="s">
        <v>875</v>
      </c>
      <c r="B29" s="85"/>
      <c r="C29" s="86"/>
      <c r="D29" s="86">
        <v>-5976.51</v>
      </c>
      <c r="E29" s="86"/>
      <c r="F29" s="86"/>
      <c r="G29" s="141"/>
      <c r="H29" s="154"/>
      <c r="I29" s="153"/>
      <c r="J29" s="154"/>
      <c r="K29" s="153"/>
      <c r="L29" s="154"/>
      <c r="M29" s="153"/>
      <c r="N29" s="87"/>
      <c r="O29" s="87"/>
    </row>
    <row r="30" spans="1:15" ht="15">
      <c r="A30" s="92"/>
      <c r="B30" s="89"/>
      <c r="C30" s="89"/>
      <c r="D30" s="89"/>
      <c r="E30" s="89"/>
      <c r="F30" s="89"/>
      <c r="G30" s="102"/>
      <c r="H30" s="155"/>
      <c r="I30" s="156"/>
      <c r="J30" s="155"/>
      <c r="K30" s="156"/>
      <c r="L30" s="155"/>
      <c r="M30" s="156"/>
      <c r="N30" s="83"/>
      <c r="O30" s="83"/>
    </row>
    <row r="31" spans="1:15" ht="13">
      <c r="A31" s="90" t="s">
        <v>33</v>
      </c>
      <c r="B31" s="91">
        <f>SUM(B23:B30)</f>
        <v>-3165001</v>
      </c>
      <c r="C31" s="91">
        <f>SUM(C22:C30)</f>
        <v>-3027843</v>
      </c>
      <c r="D31" s="91">
        <f>SUM(D23:D30)</f>
        <v>-2850122.55</v>
      </c>
      <c r="E31" s="91">
        <v>-3379298</v>
      </c>
      <c r="F31" s="91">
        <f aca="true" t="shared" si="6" ref="F31:N31">SUM(F23:F30)</f>
        <v>-4590891.459999999</v>
      </c>
      <c r="G31" s="116">
        <f t="shared" si="6"/>
        <v>-3187066.746957537</v>
      </c>
      <c r="H31" s="157">
        <f t="shared" si="6"/>
        <v>-3268365.533946505</v>
      </c>
      <c r="I31" s="158">
        <f t="shared" si="6"/>
        <v>-3366416.4999649</v>
      </c>
      <c r="J31" s="157">
        <f t="shared" si="6"/>
        <v>-3268365.533946505</v>
      </c>
      <c r="K31" s="158">
        <f t="shared" si="6"/>
        <v>-3366416.4999649</v>
      </c>
      <c r="L31" s="157" t="e">
        <f>SUM(L23:L30)</f>
        <v>#REF!</v>
      </c>
      <c r="M31" s="158" t="e">
        <f t="shared" si="6"/>
        <v>#REF!</v>
      </c>
      <c r="N31" s="144" t="e">
        <f t="shared" si="6"/>
        <v>#REF!</v>
      </c>
      <c r="O31" s="91" t="e">
        <f>SUM(O23:O30)</f>
        <v>#REF!</v>
      </c>
    </row>
    <row r="32" spans="1:24" ht="13">
      <c r="A32" s="30" t="s">
        <v>75</v>
      </c>
      <c r="B32" s="91"/>
      <c r="C32" s="91"/>
      <c r="D32" s="91"/>
      <c r="E32" s="116"/>
      <c r="F32" s="91"/>
      <c r="G32" s="116"/>
      <c r="H32" s="162"/>
      <c r="I32" s="160">
        <f>I31+H31</f>
        <v>-6634782.033911405</v>
      </c>
      <c r="J32" s="162"/>
      <c r="K32" s="160">
        <f>K31+J31</f>
        <v>-6634782.033911405</v>
      </c>
      <c r="L32" s="162"/>
      <c r="M32" s="160" t="e">
        <f>M31+L31</f>
        <v>#REF!</v>
      </c>
      <c r="N32" s="145"/>
      <c r="O32" s="118" t="e">
        <f>O31+N31</f>
        <v>#REF!</v>
      </c>
      <c r="W32" s="105" t="e">
        <f>M32</f>
        <v>#REF!</v>
      </c>
      <c r="X32" s="105" t="e">
        <f>O32</f>
        <v>#REF!</v>
      </c>
    </row>
    <row r="33" spans="1:15" ht="14.5">
      <c r="A33" s="95" t="s">
        <v>814</v>
      </c>
      <c r="B33" s="96"/>
      <c r="C33" s="96">
        <f>C31*1.5%*-1</f>
        <v>45417.645</v>
      </c>
      <c r="D33" s="96"/>
      <c r="E33" s="97">
        <v>50689.47</v>
      </c>
      <c r="F33" s="96"/>
      <c r="G33" s="97">
        <f aca="true" t="shared" si="7" ref="G33:O33">G31*1.5%*-1</f>
        <v>47806.00120436305</v>
      </c>
      <c r="H33" s="163">
        <f t="shared" si="7"/>
        <v>49025.48300919757</v>
      </c>
      <c r="I33" s="164">
        <f t="shared" si="7"/>
        <v>50496.247499473495</v>
      </c>
      <c r="J33" s="163">
        <f>H33</f>
        <v>49025.48300919757</v>
      </c>
      <c r="K33" s="164">
        <f>I33</f>
        <v>50496.247499473495</v>
      </c>
      <c r="L33" s="163" t="e">
        <f>L31*1.5%*-1</f>
        <v>#REF!</v>
      </c>
      <c r="M33" s="164" t="e">
        <f t="shared" si="7"/>
        <v>#REF!</v>
      </c>
      <c r="N33" s="146" t="e">
        <f t="shared" si="7"/>
        <v>#REF!</v>
      </c>
      <c r="O33" s="96" t="e">
        <f t="shared" si="7"/>
        <v>#REF!</v>
      </c>
    </row>
    <row r="34" spans="1:24" ht="14.5">
      <c r="A34" s="98" t="s">
        <v>35</v>
      </c>
      <c r="B34" s="82"/>
      <c r="C34" s="82"/>
      <c r="D34" s="82"/>
      <c r="E34" s="99"/>
      <c r="F34" s="100"/>
      <c r="G34" s="140"/>
      <c r="H34" s="165"/>
      <c r="I34" s="156"/>
      <c r="J34" s="155"/>
      <c r="K34" s="156"/>
      <c r="L34" s="155"/>
      <c r="M34" s="156"/>
      <c r="N34" s="83"/>
      <c r="O34" s="83"/>
      <c r="Q34" s="74" t="s">
        <v>9</v>
      </c>
      <c r="S34" s="101">
        <v>6049766.149999999</v>
      </c>
      <c r="W34" s="105" t="e">
        <f>W21+W32</f>
        <v>#REF!</v>
      </c>
      <c r="X34" s="105" t="e">
        <f>X21+X32</f>
        <v>#REF!</v>
      </c>
    </row>
    <row r="35" spans="1:19" ht="15">
      <c r="A35" s="84" t="s">
        <v>1007</v>
      </c>
      <c r="B35" s="102">
        <v>0</v>
      </c>
      <c r="C35" s="89"/>
      <c r="D35" s="89"/>
      <c r="E35" s="102"/>
      <c r="F35" s="89"/>
      <c r="G35" s="102"/>
      <c r="H35" s="155">
        <v>-478822</v>
      </c>
      <c r="I35" s="156">
        <v>-497975</v>
      </c>
      <c r="J35" s="155">
        <f>H35</f>
        <v>-478822</v>
      </c>
      <c r="K35" s="156">
        <f>I35</f>
        <v>-497975</v>
      </c>
      <c r="L35" s="155">
        <f>H35</f>
        <v>-478822</v>
      </c>
      <c r="M35" s="156">
        <f>L35*1.03</f>
        <v>-493186.66000000003</v>
      </c>
      <c r="N35" s="83">
        <f>M35*1.03</f>
        <v>-507982.25980000006</v>
      </c>
      <c r="O35" s="83">
        <f>N35*1.03</f>
        <v>-523221.72759400005</v>
      </c>
      <c r="P35" s="280" t="s">
        <v>876</v>
      </c>
      <c r="S35" s="101"/>
    </row>
    <row r="36" spans="1:19" ht="15">
      <c r="A36" s="98"/>
      <c r="B36" s="89"/>
      <c r="C36" s="89"/>
      <c r="D36" s="89"/>
      <c r="E36" s="102"/>
      <c r="F36" s="89"/>
      <c r="G36" s="102"/>
      <c r="H36" s="155"/>
      <c r="I36" s="156"/>
      <c r="J36" s="155"/>
      <c r="K36" s="156"/>
      <c r="L36" s="155"/>
      <c r="M36" s="156"/>
      <c r="N36" s="83"/>
      <c r="O36" s="83"/>
      <c r="P36" s="280"/>
      <c r="Q36" s="74" t="s">
        <v>877</v>
      </c>
      <c r="S36" s="101">
        <v>3549495.8</v>
      </c>
    </row>
    <row r="37" spans="1:20" ht="15">
      <c r="A37" s="79" t="s">
        <v>42</v>
      </c>
      <c r="B37" s="103">
        <v>0</v>
      </c>
      <c r="C37" s="103">
        <f>SUM(C34:C36)</f>
        <v>0</v>
      </c>
      <c r="D37" s="103">
        <v>0</v>
      </c>
      <c r="E37" s="104"/>
      <c r="F37" s="103"/>
      <c r="G37" s="104">
        <f>SUM(G34:G36)</f>
        <v>0</v>
      </c>
      <c r="H37" s="166">
        <f>SUM(H34:H36)</f>
        <v>-478822</v>
      </c>
      <c r="I37" s="167">
        <f>SUM(I34:I36)</f>
        <v>-497975</v>
      </c>
      <c r="J37" s="166">
        <f>SUM(J34:J36)</f>
        <v>-478822</v>
      </c>
      <c r="K37" s="167">
        <f>SUM(K34:K36)</f>
        <v>-497975</v>
      </c>
      <c r="L37" s="166">
        <f aca="true" t="shared" si="8" ref="L37:O37">SUM(L34:L36)</f>
        <v>-478822</v>
      </c>
      <c r="M37" s="167">
        <f t="shared" si="8"/>
        <v>-493186.66000000003</v>
      </c>
      <c r="N37" s="147">
        <f t="shared" si="8"/>
        <v>-507982.25980000006</v>
      </c>
      <c r="O37" s="103">
        <f t="shared" si="8"/>
        <v>-523221.72759400005</v>
      </c>
      <c r="P37" s="280"/>
      <c r="Q37" s="74" t="s">
        <v>878</v>
      </c>
      <c r="S37" s="101">
        <v>-271679.17</v>
      </c>
      <c r="T37" s="105">
        <f>S37+S36</f>
        <v>3277816.63</v>
      </c>
    </row>
    <row r="38" spans="1:24" ht="13">
      <c r="A38" s="30" t="s">
        <v>1011</v>
      </c>
      <c r="B38" s="91"/>
      <c r="C38" s="91"/>
      <c r="D38" s="91"/>
      <c r="E38" s="116"/>
      <c r="F38" s="91"/>
      <c r="G38" s="116"/>
      <c r="H38" s="162"/>
      <c r="I38" s="160">
        <f>I37+H37</f>
        <v>-976797</v>
      </c>
      <c r="J38" s="162"/>
      <c r="K38" s="160">
        <f>K37+J37</f>
        <v>-976797</v>
      </c>
      <c r="L38" s="162"/>
      <c r="M38" s="160">
        <f>M37+L37</f>
        <v>-972008.66</v>
      </c>
      <c r="N38" s="145"/>
      <c r="O38" s="118">
        <f>O37+N37</f>
        <v>-1031203.9873940002</v>
      </c>
      <c r="W38" s="105">
        <f>M38</f>
        <v>-972008.66</v>
      </c>
      <c r="X38" s="105">
        <f>O38</f>
        <v>-1031203.9873940002</v>
      </c>
    </row>
    <row r="39" spans="1:19" ht="15">
      <c r="A39" s="95" t="s">
        <v>43</v>
      </c>
      <c r="B39" s="80">
        <f>B9+B20+B31</f>
        <v>6661895.220000001</v>
      </c>
      <c r="C39" s="80">
        <f>C9+C20+C31+C33+C37</f>
        <v>7509211.645</v>
      </c>
      <c r="D39" s="80">
        <f>D9+D20+D31+D33</f>
        <v>7100661.670000001</v>
      </c>
      <c r="E39" s="80">
        <v>7762969.85332355</v>
      </c>
      <c r="F39" s="80">
        <f>F9+F20+F31+F33</f>
        <v>6492164.7600000035</v>
      </c>
      <c r="G39" s="139">
        <f>G9+G20+G31+G33</f>
        <v>7484697.992646831</v>
      </c>
      <c r="H39" s="150">
        <f>H9+H20+H31+H33+H37</f>
        <v>6189165.75131967</v>
      </c>
      <c r="I39" s="151">
        <f>I9+I20+I31+I33+I37</f>
        <v>6246392.843132002</v>
      </c>
      <c r="J39" s="150">
        <f aca="true" t="shared" si="9" ref="J39:K39">J9+J20+J31+J33+J37</f>
        <v>6189165.75131967</v>
      </c>
      <c r="K39" s="151">
        <f t="shared" si="9"/>
        <v>6246392.843132002</v>
      </c>
      <c r="L39" s="150" t="e">
        <f>L9+L20+L31+L33+L37</f>
        <v>#REF!</v>
      </c>
      <c r="M39" s="151" t="e">
        <f aca="true" t="shared" si="10" ref="M39:O39">M9+M20+M31+M33+M37</f>
        <v>#REF!</v>
      </c>
      <c r="N39" s="143" t="e">
        <f t="shared" si="10"/>
        <v>#REF!</v>
      </c>
      <c r="O39" s="80" t="e">
        <f t="shared" si="10"/>
        <v>#REF!</v>
      </c>
      <c r="S39" s="101"/>
    </row>
    <row r="40" spans="1:19" ht="15">
      <c r="A40" s="98" t="s">
        <v>44</v>
      </c>
      <c r="B40" s="82"/>
      <c r="C40" s="82"/>
      <c r="D40" s="82"/>
      <c r="E40" s="82"/>
      <c r="F40" s="82"/>
      <c r="G40" s="140"/>
      <c r="H40" s="165"/>
      <c r="I40" s="168"/>
      <c r="J40" s="165"/>
      <c r="K40" s="168"/>
      <c r="L40" s="165"/>
      <c r="M40" s="168"/>
      <c r="N40" s="106"/>
      <c r="O40" s="106"/>
      <c r="Q40" s="74" t="s">
        <v>879</v>
      </c>
      <c r="S40" s="101">
        <v>-2861566.01</v>
      </c>
    </row>
    <row r="41" spans="1:19" ht="13">
      <c r="A41" s="81" t="s">
        <v>880</v>
      </c>
      <c r="B41" s="102"/>
      <c r="C41" s="89"/>
      <c r="D41" s="89"/>
      <c r="E41" s="89"/>
      <c r="F41" s="89"/>
      <c r="G41" s="102"/>
      <c r="H41" s="155"/>
      <c r="I41" s="156"/>
      <c r="J41" s="155"/>
      <c r="K41" s="156"/>
      <c r="L41" s="155"/>
      <c r="M41" s="156"/>
      <c r="N41" s="83"/>
      <c r="O41" s="83"/>
      <c r="S41" s="101"/>
    </row>
    <row r="42" spans="1:19" ht="15">
      <c r="A42" s="84" t="s">
        <v>881</v>
      </c>
      <c r="B42" s="102">
        <v>-5982815</v>
      </c>
      <c r="C42" s="89">
        <v>-6639999</v>
      </c>
      <c r="D42" s="89">
        <f>B42+B43</f>
        <v>-6240693</v>
      </c>
      <c r="E42" s="89">
        <v>-6408112</v>
      </c>
      <c r="F42" s="89">
        <f>D42+D43-F27</f>
        <v>-5216584</v>
      </c>
      <c r="G42" s="102">
        <f>F42+F43</f>
        <v>-5463992.84</v>
      </c>
      <c r="H42" s="155">
        <v>-5421527</v>
      </c>
      <c r="I42" s="161">
        <f>H42+H43</f>
        <v>-5626470.2</v>
      </c>
      <c r="J42" s="155">
        <f>H42</f>
        <v>-5421527</v>
      </c>
      <c r="K42" s="161">
        <f>I42</f>
        <v>-5626470.2</v>
      </c>
      <c r="L42" s="155">
        <f>F42+F43</f>
        <v>-5463992.84</v>
      </c>
      <c r="M42" s="156">
        <f>L42+L43</f>
        <v>-5668936.04</v>
      </c>
      <c r="N42" s="83">
        <f>M42+M43</f>
        <v>-5882076.968</v>
      </c>
      <c r="O42" s="83">
        <f>N42+N43</f>
        <v>-6095217.896000001</v>
      </c>
      <c r="S42" s="101"/>
    </row>
    <row r="43" spans="1:19" ht="15">
      <c r="A43" s="84" t="s">
        <v>882</v>
      </c>
      <c r="B43" s="102">
        <v>-257878</v>
      </c>
      <c r="C43" s="89">
        <v>-167419</v>
      </c>
      <c r="D43" s="89">
        <f>-D16</f>
        <v>-225891</v>
      </c>
      <c r="E43" s="89">
        <v>-235770.2</v>
      </c>
      <c r="F43" s="89">
        <f aca="true" t="shared" si="11" ref="F43:O43">-F16</f>
        <v>-247408.84</v>
      </c>
      <c r="G43" s="102">
        <f t="shared" si="11"/>
        <v>-247408.84</v>
      </c>
      <c r="H43" s="155">
        <f t="shared" si="11"/>
        <v>-204943.20000000004</v>
      </c>
      <c r="I43" s="161">
        <f>-I16</f>
        <v>-213140.92800000004</v>
      </c>
      <c r="J43" s="155">
        <f aca="true" t="shared" si="12" ref="J43:J45">H43</f>
        <v>-204943.20000000004</v>
      </c>
      <c r="K43" s="161">
        <f aca="true" t="shared" si="13" ref="K43:K45">I43</f>
        <v>-213140.92800000004</v>
      </c>
      <c r="L43" s="155">
        <f t="shared" si="11"/>
        <v>-204943.20000000004</v>
      </c>
      <c r="M43" s="161">
        <f>-M16</f>
        <v>-213140.92800000004</v>
      </c>
      <c r="N43" s="83">
        <f t="shared" si="11"/>
        <v>-213140.92800000004</v>
      </c>
      <c r="O43" s="89">
        <f t="shared" si="11"/>
        <v>-213140.92800000004</v>
      </c>
      <c r="Q43" s="74" t="s">
        <v>43</v>
      </c>
      <c r="S43" s="101">
        <v>6466016.77</v>
      </c>
    </row>
    <row r="44" spans="1:19" ht="14.5">
      <c r="A44" s="107" t="s">
        <v>883</v>
      </c>
      <c r="B44" s="102"/>
      <c r="C44" s="89"/>
      <c r="D44" s="89"/>
      <c r="E44" s="89"/>
      <c r="F44" s="89">
        <f>F23/12</f>
        <v>-278407.6216666666</v>
      </c>
      <c r="G44" s="102">
        <f>G23/12</f>
        <v>-265588.8955797947</v>
      </c>
      <c r="H44" s="155">
        <f>H23/12</f>
        <v>-272363.79449554207</v>
      </c>
      <c r="I44" s="161">
        <f>I23/12</f>
        <v>-280534.7083304083</v>
      </c>
      <c r="J44" s="155">
        <f t="shared" si="12"/>
        <v>-272363.79449554207</v>
      </c>
      <c r="K44" s="161">
        <f t="shared" si="13"/>
        <v>-280534.7083304083</v>
      </c>
      <c r="L44" s="155" t="e">
        <f>L31/12</f>
        <v>#REF!</v>
      </c>
      <c r="M44" s="161" t="e">
        <f>M31/12</f>
        <v>#REF!</v>
      </c>
      <c r="N44" s="83" t="e">
        <f aca="true" t="shared" si="14" ref="N44:O44">N31/12</f>
        <v>#REF!</v>
      </c>
      <c r="O44" s="89" t="e">
        <f t="shared" si="14"/>
        <v>#REF!</v>
      </c>
      <c r="S44" s="101"/>
    </row>
    <row r="45" spans="1:19" ht="15">
      <c r="A45" s="107" t="s">
        <v>884</v>
      </c>
      <c r="B45" s="102"/>
      <c r="C45" s="89"/>
      <c r="D45" s="89"/>
      <c r="E45" s="89"/>
      <c r="F45" s="89">
        <f>-((0.05*3300000)+(0.1*644000))</f>
        <v>-229400</v>
      </c>
      <c r="G45" s="102"/>
      <c r="H45" s="155">
        <f>-H39-H42-H43-H44</f>
        <v>-290331.756824128</v>
      </c>
      <c r="I45" s="161">
        <f>-I39-I42-I43-I44</f>
        <v>-126247.0068015937</v>
      </c>
      <c r="J45" s="155">
        <f t="shared" si="12"/>
        <v>-290331.756824128</v>
      </c>
      <c r="K45" s="161">
        <f t="shared" si="13"/>
        <v>-126247.0068015937</v>
      </c>
      <c r="L45" s="155" t="e">
        <f>-L39-L42-L43-L44</f>
        <v>#REF!</v>
      </c>
      <c r="M45" s="156" t="e">
        <f>-M39-M42-M43-M44</f>
        <v>#REF!</v>
      </c>
      <c r="N45" s="83" t="e">
        <f>-N39-N42-N43-N44</f>
        <v>#REF!</v>
      </c>
      <c r="O45" s="83" t="e">
        <f aca="true" t="shared" si="15" ref="O45">-O39-O42-O43-O44</f>
        <v>#REF!</v>
      </c>
      <c r="S45" s="101"/>
    </row>
    <row r="46" spans="1:19" ht="15" hidden="1">
      <c r="A46" s="107" t="s">
        <v>885</v>
      </c>
      <c r="B46" s="102"/>
      <c r="C46" s="89"/>
      <c r="D46" s="89"/>
      <c r="E46" s="89"/>
      <c r="F46" s="89"/>
      <c r="G46" s="102"/>
      <c r="H46" s="155"/>
      <c r="I46" s="161"/>
      <c r="J46" s="155"/>
      <c r="K46" s="161"/>
      <c r="L46" s="155"/>
      <c r="M46" s="161"/>
      <c r="N46" s="83"/>
      <c r="O46" s="89"/>
      <c r="S46" s="101"/>
    </row>
    <row r="47" spans="1:19" ht="14.5">
      <c r="A47" s="84" t="s">
        <v>886</v>
      </c>
      <c r="B47" s="102">
        <v>-110250</v>
      </c>
      <c r="C47" s="86">
        <v>-150434</v>
      </c>
      <c r="D47" s="86">
        <f>B47*1.05</f>
        <v>-115762.5</v>
      </c>
      <c r="E47" s="86">
        <v>-121550.625</v>
      </c>
      <c r="F47" s="86"/>
      <c r="G47" s="141">
        <f>F47*1.05</f>
        <v>0</v>
      </c>
      <c r="H47" s="154"/>
      <c r="I47" s="153"/>
      <c r="J47" s="154"/>
      <c r="K47" s="153"/>
      <c r="L47" s="154"/>
      <c r="M47" s="153"/>
      <c r="N47" s="87"/>
      <c r="O47" s="87"/>
      <c r="S47" s="101"/>
    </row>
    <row r="48" spans="1:19" ht="15">
      <c r="A48" s="84" t="s">
        <v>887</v>
      </c>
      <c r="B48" s="89"/>
      <c r="C48" s="89">
        <f>-C39-C42-C43-C47+C53</f>
        <v>-172879.26999999955</v>
      </c>
      <c r="D48" s="89">
        <f>-D39-D42-D43-D47+D53</f>
        <v>-162049.85125000088</v>
      </c>
      <c r="E48" s="89">
        <v>-575124.77832355</v>
      </c>
      <c r="F48" s="89"/>
      <c r="G48" s="102">
        <f>-G39-G42-G43-G47+G53</f>
        <v>-1374912.969277139</v>
      </c>
      <c r="H48" s="155"/>
      <c r="I48" s="161"/>
      <c r="J48" s="155"/>
      <c r="K48" s="161"/>
      <c r="L48" s="155"/>
      <c r="M48" s="161"/>
      <c r="N48" s="83"/>
      <c r="O48" s="89"/>
      <c r="Q48" s="74" t="s">
        <v>888</v>
      </c>
      <c r="S48" s="101">
        <v>0</v>
      </c>
    </row>
    <row r="49" spans="1:15" ht="15">
      <c r="A49" s="84"/>
      <c r="B49" s="89"/>
      <c r="C49" s="89"/>
      <c r="D49" s="89"/>
      <c r="E49" s="89"/>
      <c r="F49" s="89"/>
      <c r="G49" s="102"/>
      <c r="H49" s="155"/>
      <c r="I49" s="156"/>
      <c r="J49" s="155"/>
      <c r="K49" s="156"/>
      <c r="L49" s="155"/>
      <c r="M49" s="156"/>
      <c r="N49" s="83"/>
      <c r="O49" s="83"/>
    </row>
    <row r="50" spans="1:15" ht="15">
      <c r="A50" s="79" t="s">
        <v>52</v>
      </c>
      <c r="B50" s="103">
        <f>SUM(B42:B49)</f>
        <v>-6350943</v>
      </c>
      <c r="C50" s="103">
        <f>SUM(C40:C49)</f>
        <v>-7130731.27</v>
      </c>
      <c r="D50" s="103">
        <f>SUM(D42:D49)</f>
        <v>-6744396.351250001</v>
      </c>
      <c r="E50" s="103">
        <v>-7340557.60332355</v>
      </c>
      <c r="F50" s="103">
        <f>SUM(F42:F49)</f>
        <v>-5971800.461666666</v>
      </c>
      <c r="G50" s="104">
        <f aca="true" t="shared" si="16" ref="G50:N50">SUM(G42:G49)</f>
        <v>-7351903.544856933</v>
      </c>
      <c r="H50" s="166">
        <f t="shared" si="16"/>
        <v>-6189165.751319671</v>
      </c>
      <c r="I50" s="167">
        <f t="shared" si="16"/>
        <v>-6246392.843132003</v>
      </c>
      <c r="J50" s="166">
        <f t="shared" si="16"/>
        <v>-6189165.751319671</v>
      </c>
      <c r="K50" s="167">
        <f t="shared" si="16"/>
        <v>-6246392.843132003</v>
      </c>
      <c r="L50" s="166" t="e">
        <f t="shared" si="16"/>
        <v>#REF!</v>
      </c>
      <c r="M50" s="167" t="e">
        <f t="shared" si="16"/>
        <v>#REF!</v>
      </c>
      <c r="N50" s="147" t="e">
        <f t="shared" si="16"/>
        <v>#REF!</v>
      </c>
      <c r="O50" s="103" t="e">
        <f>SUM(O42:O49)</f>
        <v>#REF!</v>
      </c>
    </row>
    <row r="51" spans="1:15" ht="13" thickBot="1">
      <c r="A51" s="95" t="s">
        <v>53</v>
      </c>
      <c r="B51" s="80">
        <f>B39+B50</f>
        <v>310952.22000000067</v>
      </c>
      <c r="C51" s="80">
        <f>C39+C50</f>
        <v>378480.375</v>
      </c>
      <c r="D51" s="80">
        <v>378480.375</v>
      </c>
      <c r="E51" s="80">
        <v>422412.25</v>
      </c>
      <c r="F51" s="80">
        <f aca="true" t="shared" si="17" ref="F51:G51">F39+F50</f>
        <v>520364.29833333753</v>
      </c>
      <c r="G51" s="139">
        <f t="shared" si="17"/>
        <v>132794.44778989814</v>
      </c>
      <c r="H51" s="169"/>
      <c r="I51" s="170"/>
      <c r="J51" s="169"/>
      <c r="K51" s="170"/>
      <c r="L51" s="169"/>
      <c r="M51" s="170"/>
      <c r="N51" s="143"/>
      <c r="O51" s="80"/>
    </row>
    <row r="52" spans="1:15" ht="15">
      <c r="A52" s="98"/>
      <c r="B52" s="108"/>
      <c r="C52" s="108"/>
      <c r="D52" s="108"/>
      <c r="E52" s="108"/>
      <c r="F52" s="108"/>
      <c r="G52" s="108"/>
      <c r="H52" s="108"/>
      <c r="I52" s="108"/>
      <c r="J52" s="108"/>
      <c r="K52" s="108"/>
      <c r="L52" s="108"/>
      <c r="M52" s="83"/>
      <c r="N52" s="83"/>
      <c r="O52" s="83"/>
    </row>
    <row r="53" spans="1:15" ht="15">
      <c r="A53" s="109" t="s">
        <v>889</v>
      </c>
      <c r="B53" s="80">
        <v>361558.625</v>
      </c>
      <c r="C53" s="80">
        <f>C31/12*1.5*-1</f>
        <v>378480.375</v>
      </c>
      <c r="D53" s="80">
        <f>D31/12*1.5*-1</f>
        <v>356265.31875</v>
      </c>
      <c r="E53" s="80">
        <v>422412.25</v>
      </c>
      <c r="F53" s="80"/>
      <c r="G53" s="80">
        <f>G31/12*1.5*-1</f>
        <v>398383.3433696921</v>
      </c>
      <c r="H53" s="80"/>
      <c r="I53" s="80"/>
      <c r="J53" s="80"/>
      <c r="K53" s="80"/>
      <c r="L53" s="80"/>
      <c r="M53" s="80"/>
      <c r="N53" s="80"/>
      <c r="O53" s="80"/>
    </row>
    <row r="54" spans="2:15" ht="15">
      <c r="B54" s="110"/>
      <c r="C54" s="110"/>
      <c r="D54" s="110"/>
      <c r="E54" s="110"/>
      <c r="F54" s="110"/>
      <c r="G54" s="110"/>
      <c r="H54" s="110"/>
      <c r="I54" s="110"/>
      <c r="J54" s="110"/>
      <c r="K54" s="110"/>
      <c r="L54" s="110"/>
      <c r="M54" s="110"/>
      <c r="N54" s="110"/>
      <c r="O54" s="110"/>
    </row>
    <row r="55" ht="13">
      <c r="A55" s="75" t="s">
        <v>55</v>
      </c>
    </row>
    <row r="56" ht="14.5">
      <c r="A56" s="111" t="s">
        <v>986</v>
      </c>
    </row>
    <row r="57" spans="1:15" ht="14.5">
      <c r="A57" s="281" t="s">
        <v>890</v>
      </c>
      <c r="B57" s="281"/>
      <c r="C57" s="281"/>
      <c r="D57" s="281"/>
      <c r="E57" s="281"/>
      <c r="F57" s="281"/>
      <c r="G57" s="281"/>
      <c r="H57" s="281"/>
      <c r="I57" s="281"/>
      <c r="J57" s="113"/>
      <c r="K57" s="113"/>
      <c r="L57" s="113"/>
      <c r="M57" s="113"/>
      <c r="N57" s="113"/>
      <c r="O57" s="113"/>
    </row>
    <row r="58" spans="1:16" ht="14.5">
      <c r="A58" s="112" t="s">
        <v>1012</v>
      </c>
      <c r="B58" s="113"/>
      <c r="C58" s="113"/>
      <c r="D58" s="113"/>
      <c r="E58" s="113"/>
      <c r="F58" s="113"/>
      <c r="G58" s="113"/>
      <c r="H58" s="113"/>
      <c r="I58" s="113"/>
      <c r="J58" s="113"/>
      <c r="K58" s="113"/>
      <c r="L58" s="113"/>
      <c r="M58" s="113"/>
      <c r="N58" s="113"/>
      <c r="O58" s="113"/>
      <c r="P58" s="114"/>
    </row>
    <row r="59" spans="1:15" ht="26.25" customHeight="1">
      <c r="A59" s="281" t="s">
        <v>891</v>
      </c>
      <c r="B59" s="281"/>
      <c r="C59" s="281"/>
      <c r="D59" s="281"/>
      <c r="E59" s="281"/>
      <c r="F59" s="281"/>
      <c r="G59" s="281"/>
      <c r="H59" s="281"/>
      <c r="I59" s="281"/>
      <c r="J59" s="281"/>
      <c r="K59" s="281"/>
      <c r="L59" s="281"/>
      <c r="M59" s="281"/>
      <c r="N59" s="281"/>
      <c r="O59" s="281"/>
    </row>
    <row r="60" ht="14.5">
      <c r="A60" s="115" t="s">
        <v>892</v>
      </c>
    </row>
    <row r="63" spans="4:15" ht="15">
      <c r="D63" s="105"/>
      <c r="E63" s="105"/>
      <c r="F63" s="105"/>
      <c r="G63" s="105"/>
      <c r="H63" s="105"/>
      <c r="I63" s="105"/>
      <c r="J63" s="105"/>
      <c r="K63" s="105"/>
      <c r="L63" s="105"/>
      <c r="M63" s="105"/>
      <c r="N63" s="105"/>
      <c r="O63" s="105"/>
    </row>
    <row r="68" ht="15">
      <c r="I68" s="105"/>
    </row>
    <row r="69" ht="15">
      <c r="I69" s="105"/>
    </row>
  </sheetData>
  <mergeCells count="7">
    <mergeCell ref="A3:M3"/>
    <mergeCell ref="P35:P37"/>
    <mergeCell ref="A59:O59"/>
    <mergeCell ref="A4:O4"/>
    <mergeCell ref="A5:O5"/>
    <mergeCell ref="A6:O6"/>
    <mergeCell ref="A57:I57"/>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818</v>
      </c>
      <c r="B2" t="s">
        <v>113</v>
      </c>
      <c r="C2" t="s">
        <v>819</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820</v>
      </c>
      <c r="AF2" t="s">
        <v>116</v>
      </c>
      <c r="AG2" t="s">
        <v>821</v>
      </c>
      <c r="AH2" t="s">
        <v>116</v>
      </c>
    </row>
    <row r="3" spans="1:34" ht="15">
      <c r="A3" t="s">
        <v>818</v>
      </c>
      <c r="B3" t="s">
        <v>113</v>
      </c>
      <c r="C3" t="s">
        <v>819</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820</v>
      </c>
      <c r="AF3" t="s">
        <v>116</v>
      </c>
      <c r="AG3" t="s">
        <v>821</v>
      </c>
      <c r="AH3" t="s">
        <v>116</v>
      </c>
    </row>
    <row r="4" spans="1:34" ht="15">
      <c r="A4" t="s">
        <v>818</v>
      </c>
      <c r="B4" t="s">
        <v>113</v>
      </c>
      <c r="C4" t="s">
        <v>819</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820</v>
      </c>
      <c r="AF4" t="s">
        <v>116</v>
      </c>
      <c r="AG4" t="s">
        <v>821</v>
      </c>
      <c r="AH4" t="s">
        <v>116</v>
      </c>
    </row>
    <row r="5" spans="1:34" ht="15">
      <c r="A5" t="s">
        <v>818</v>
      </c>
      <c r="B5" t="s">
        <v>113</v>
      </c>
      <c r="C5" t="s">
        <v>819</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820</v>
      </c>
      <c r="AF5" t="s">
        <v>116</v>
      </c>
      <c r="AG5" t="s">
        <v>821</v>
      </c>
      <c r="AH5" t="s">
        <v>116</v>
      </c>
    </row>
    <row r="6" spans="1:34" ht="15">
      <c r="A6" t="s">
        <v>818</v>
      </c>
      <c r="B6" t="s">
        <v>113</v>
      </c>
      <c r="C6" t="s">
        <v>819</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820</v>
      </c>
      <c r="AF6" t="s">
        <v>116</v>
      </c>
      <c r="AG6" t="s">
        <v>821</v>
      </c>
      <c r="AH6" t="s">
        <v>116</v>
      </c>
    </row>
    <row r="7" spans="1:34" ht="15">
      <c r="A7" t="s">
        <v>818</v>
      </c>
      <c r="B7" t="s">
        <v>113</v>
      </c>
      <c r="C7" t="s">
        <v>819</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820</v>
      </c>
      <c r="AF7" t="s">
        <v>116</v>
      </c>
      <c r="AG7" t="s">
        <v>821</v>
      </c>
      <c r="AH7" t="s">
        <v>116</v>
      </c>
    </row>
    <row r="8" spans="1:34" ht="15">
      <c r="A8" t="s">
        <v>818</v>
      </c>
      <c r="B8" t="s">
        <v>113</v>
      </c>
      <c r="C8" t="s">
        <v>819</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820</v>
      </c>
      <c r="AF8" t="s">
        <v>116</v>
      </c>
      <c r="AG8" t="s">
        <v>821</v>
      </c>
      <c r="AH8" t="s">
        <v>116</v>
      </c>
    </row>
    <row r="9" spans="1:34" ht="15">
      <c r="A9" t="s">
        <v>818</v>
      </c>
      <c r="B9" t="s">
        <v>113</v>
      </c>
      <c r="C9" t="s">
        <v>819</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820</v>
      </c>
      <c r="AF9" t="s">
        <v>116</v>
      </c>
      <c r="AG9" t="s">
        <v>821</v>
      </c>
      <c r="AH9" t="s">
        <v>116</v>
      </c>
    </row>
    <row r="10" spans="1:34" ht="15">
      <c r="A10" t="s">
        <v>818</v>
      </c>
      <c r="B10" t="s">
        <v>113</v>
      </c>
      <c r="C10" t="s">
        <v>819</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820</v>
      </c>
      <c r="AF10" t="s">
        <v>116</v>
      </c>
      <c r="AG10" t="s">
        <v>821</v>
      </c>
      <c r="AH10" t="s">
        <v>116</v>
      </c>
    </row>
    <row r="11" spans="1:34" ht="15">
      <c r="A11" t="s">
        <v>818</v>
      </c>
      <c r="B11" t="s">
        <v>113</v>
      </c>
      <c r="C11" t="s">
        <v>819</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820</v>
      </c>
      <c r="AF11" t="s">
        <v>116</v>
      </c>
      <c r="AG11" t="s">
        <v>821</v>
      </c>
      <c r="AH11" t="s">
        <v>116</v>
      </c>
    </row>
    <row r="12" spans="1:34" ht="15">
      <c r="A12" t="s">
        <v>818</v>
      </c>
      <c r="B12" t="s">
        <v>113</v>
      </c>
      <c r="C12" t="s">
        <v>819</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820</v>
      </c>
      <c r="AF12" t="s">
        <v>116</v>
      </c>
      <c r="AG12" t="s">
        <v>821</v>
      </c>
      <c r="AH12" t="s">
        <v>116</v>
      </c>
    </row>
    <row r="13" spans="1:34" ht="15">
      <c r="A13" t="s">
        <v>818</v>
      </c>
      <c r="B13" t="s">
        <v>113</v>
      </c>
      <c r="C13" t="s">
        <v>819</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820</v>
      </c>
      <c r="AF13" t="s">
        <v>116</v>
      </c>
      <c r="AG13" t="s">
        <v>821</v>
      </c>
      <c r="AH13" t="s">
        <v>116</v>
      </c>
    </row>
    <row r="14" spans="1:34" ht="15">
      <c r="A14" t="s">
        <v>818</v>
      </c>
      <c r="B14" t="s">
        <v>113</v>
      </c>
      <c r="C14" t="s">
        <v>819</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820</v>
      </c>
      <c r="AF14" t="s">
        <v>116</v>
      </c>
      <c r="AG14" t="s">
        <v>821</v>
      </c>
      <c r="AH14" t="s">
        <v>116</v>
      </c>
    </row>
    <row r="15" spans="1:34" ht="15">
      <c r="A15" t="s">
        <v>818</v>
      </c>
      <c r="B15" t="s">
        <v>113</v>
      </c>
      <c r="C15" t="s">
        <v>819</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820</v>
      </c>
      <c r="AF15" t="s">
        <v>116</v>
      </c>
      <c r="AG15" t="s">
        <v>821</v>
      </c>
      <c r="AH15" t="s">
        <v>116</v>
      </c>
    </row>
    <row r="16" spans="1:34" ht="15">
      <c r="A16" t="s">
        <v>818</v>
      </c>
      <c r="B16" t="s">
        <v>113</v>
      </c>
      <c r="C16" t="s">
        <v>819</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820</v>
      </c>
      <c r="AF16" t="s">
        <v>116</v>
      </c>
      <c r="AG16" t="s">
        <v>821</v>
      </c>
      <c r="AH16" t="s">
        <v>116</v>
      </c>
    </row>
    <row r="17" spans="1:34" ht="15">
      <c r="A17" t="s">
        <v>818</v>
      </c>
      <c r="B17" t="s">
        <v>113</v>
      </c>
      <c r="C17" t="s">
        <v>819</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820</v>
      </c>
      <c r="AF17" t="s">
        <v>116</v>
      </c>
      <c r="AG17" t="s">
        <v>821</v>
      </c>
      <c r="AH17" t="s">
        <v>116</v>
      </c>
    </row>
    <row r="18" spans="1:34" ht="15">
      <c r="A18" t="s">
        <v>818</v>
      </c>
      <c r="B18" t="s">
        <v>113</v>
      </c>
      <c r="C18" t="s">
        <v>819</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820</v>
      </c>
      <c r="AF18" t="s">
        <v>116</v>
      </c>
      <c r="AG18" t="s">
        <v>821</v>
      </c>
      <c r="AH18" t="s">
        <v>116</v>
      </c>
    </row>
    <row r="19" spans="1:34" ht="15">
      <c r="A19" t="s">
        <v>818</v>
      </c>
      <c r="B19" t="s">
        <v>113</v>
      </c>
      <c r="C19" t="s">
        <v>819</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820</v>
      </c>
      <c r="AF19" t="s">
        <v>116</v>
      </c>
      <c r="AG19" t="s">
        <v>821</v>
      </c>
      <c r="AH19" t="s">
        <v>116</v>
      </c>
    </row>
    <row r="20" spans="1:34" ht="15">
      <c r="A20" t="s">
        <v>818</v>
      </c>
      <c r="B20" t="s">
        <v>113</v>
      </c>
      <c r="C20" t="s">
        <v>819</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820</v>
      </c>
      <c r="AF20" t="s">
        <v>116</v>
      </c>
      <c r="AG20" t="s">
        <v>821</v>
      </c>
      <c r="AH20" t="s">
        <v>116</v>
      </c>
    </row>
    <row r="21" spans="1:34" ht="15">
      <c r="A21" t="s">
        <v>818</v>
      </c>
      <c r="B21" t="s">
        <v>113</v>
      </c>
      <c r="C21" t="s">
        <v>822</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820</v>
      </c>
      <c r="AF21" t="s">
        <v>116</v>
      </c>
      <c r="AG21" t="s">
        <v>823</v>
      </c>
      <c r="AH21" t="s">
        <v>116</v>
      </c>
    </row>
    <row r="22" spans="1:34" ht="15">
      <c r="A22" t="s">
        <v>818</v>
      </c>
      <c r="B22" t="s">
        <v>113</v>
      </c>
      <c r="C22" t="s">
        <v>822</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820</v>
      </c>
      <c r="AF22" t="s">
        <v>116</v>
      </c>
      <c r="AG22" t="s">
        <v>823</v>
      </c>
      <c r="AH22" t="s">
        <v>116</v>
      </c>
    </row>
    <row r="23" spans="1:34" ht="15">
      <c r="A23" t="s">
        <v>818</v>
      </c>
      <c r="B23" t="s">
        <v>113</v>
      </c>
      <c r="C23" t="s">
        <v>822</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820</v>
      </c>
      <c r="AF23" t="s">
        <v>116</v>
      </c>
      <c r="AG23" t="s">
        <v>823</v>
      </c>
      <c r="AH23" t="s">
        <v>116</v>
      </c>
    </row>
    <row r="24" spans="1:34" ht="15">
      <c r="A24" t="s">
        <v>818</v>
      </c>
      <c r="B24" t="s">
        <v>113</v>
      </c>
      <c r="C24" t="s">
        <v>822</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820</v>
      </c>
      <c r="AF24" t="s">
        <v>116</v>
      </c>
      <c r="AG24" t="s">
        <v>823</v>
      </c>
      <c r="AH24" t="s">
        <v>116</v>
      </c>
    </row>
    <row r="25" spans="1:34" ht="15">
      <c r="A25" t="s">
        <v>818</v>
      </c>
      <c r="B25" t="s">
        <v>113</v>
      </c>
      <c r="C25" t="s">
        <v>822</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820</v>
      </c>
      <c r="AF25" t="s">
        <v>116</v>
      </c>
      <c r="AG25" t="s">
        <v>823</v>
      </c>
      <c r="AH25" t="s">
        <v>116</v>
      </c>
    </row>
    <row r="26" spans="1:34" ht="15">
      <c r="A26" t="s">
        <v>818</v>
      </c>
      <c r="B26" t="s">
        <v>113</v>
      </c>
      <c r="C26" t="s">
        <v>822</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820</v>
      </c>
      <c r="AF26" t="s">
        <v>116</v>
      </c>
      <c r="AG26" t="s">
        <v>823</v>
      </c>
      <c r="AH26" t="s">
        <v>116</v>
      </c>
    </row>
    <row r="27" spans="1:34" ht="15">
      <c r="A27" t="s">
        <v>818</v>
      </c>
      <c r="B27" t="s">
        <v>113</v>
      </c>
      <c r="C27" t="s">
        <v>822</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820</v>
      </c>
      <c r="AF27" t="s">
        <v>116</v>
      </c>
      <c r="AG27" t="s">
        <v>823</v>
      </c>
      <c r="AH27" t="s">
        <v>116</v>
      </c>
    </row>
    <row r="28" spans="1:34" ht="15">
      <c r="A28" t="s">
        <v>818</v>
      </c>
      <c r="B28" t="s">
        <v>113</v>
      </c>
      <c r="C28" t="s">
        <v>822</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820</v>
      </c>
      <c r="AF28" t="s">
        <v>116</v>
      </c>
      <c r="AG28" t="s">
        <v>823</v>
      </c>
      <c r="AH28" t="s">
        <v>116</v>
      </c>
    </row>
    <row r="29" spans="1:34" ht="15">
      <c r="A29" t="s">
        <v>818</v>
      </c>
      <c r="B29" t="s">
        <v>113</v>
      </c>
      <c r="C29" t="s">
        <v>822</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820</v>
      </c>
      <c r="AF29" t="s">
        <v>116</v>
      </c>
      <c r="AG29" t="s">
        <v>823</v>
      </c>
      <c r="AH29" t="s">
        <v>116</v>
      </c>
    </row>
    <row r="30" spans="1:34" ht="15">
      <c r="A30" t="s">
        <v>818</v>
      </c>
      <c r="B30" t="s">
        <v>113</v>
      </c>
      <c r="C30" t="s">
        <v>822</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820</v>
      </c>
      <c r="AF30" t="s">
        <v>116</v>
      </c>
      <c r="AG30" t="s">
        <v>823</v>
      </c>
      <c r="AH30" t="s">
        <v>116</v>
      </c>
    </row>
    <row r="31" spans="1:34" ht="15">
      <c r="A31" t="s">
        <v>818</v>
      </c>
      <c r="B31" t="s">
        <v>113</v>
      </c>
      <c r="C31" t="s">
        <v>822</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820</v>
      </c>
      <c r="AF31" t="s">
        <v>116</v>
      </c>
      <c r="AG31" t="s">
        <v>823</v>
      </c>
      <c r="AH31" t="s">
        <v>116</v>
      </c>
    </row>
    <row r="32" spans="1:34" ht="15">
      <c r="A32" t="s">
        <v>818</v>
      </c>
      <c r="B32" t="s">
        <v>113</v>
      </c>
      <c r="C32" t="s">
        <v>822</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820</v>
      </c>
      <c r="AF32" t="s">
        <v>116</v>
      </c>
      <c r="AG32" t="s">
        <v>823</v>
      </c>
      <c r="AH32" t="s">
        <v>116</v>
      </c>
    </row>
    <row r="33" spans="1:34" ht="15">
      <c r="A33" t="s">
        <v>818</v>
      </c>
      <c r="B33" t="s">
        <v>113</v>
      </c>
      <c r="C33" t="s">
        <v>822</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820</v>
      </c>
      <c r="AF33" t="s">
        <v>116</v>
      </c>
      <c r="AG33" t="s">
        <v>823</v>
      </c>
      <c r="AH33" t="s">
        <v>116</v>
      </c>
    </row>
    <row r="34" spans="1:34" ht="15">
      <c r="A34" t="s">
        <v>818</v>
      </c>
      <c r="B34" t="s">
        <v>113</v>
      </c>
      <c r="C34" t="s">
        <v>824</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820</v>
      </c>
      <c r="AF34" t="s">
        <v>116</v>
      </c>
      <c r="AG34" t="s">
        <v>825</v>
      </c>
      <c r="AH34" t="s">
        <v>116</v>
      </c>
    </row>
    <row r="35" spans="1:34" ht="15">
      <c r="A35" t="s">
        <v>818</v>
      </c>
      <c r="B35" t="s">
        <v>113</v>
      </c>
      <c r="C35" t="s">
        <v>824</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820</v>
      </c>
      <c r="AF35" t="s">
        <v>116</v>
      </c>
      <c r="AG35" t="s">
        <v>825</v>
      </c>
      <c r="AH35" t="s">
        <v>116</v>
      </c>
    </row>
    <row r="36" spans="1:34" ht="15">
      <c r="A36" t="s">
        <v>818</v>
      </c>
      <c r="B36" t="s">
        <v>113</v>
      </c>
      <c r="C36" t="s">
        <v>824</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820</v>
      </c>
      <c r="AF36" t="s">
        <v>116</v>
      </c>
      <c r="AG36" t="s">
        <v>825</v>
      </c>
      <c r="AH36" t="s">
        <v>116</v>
      </c>
    </row>
    <row r="37" spans="1:34" ht="15">
      <c r="A37" t="s">
        <v>818</v>
      </c>
      <c r="B37" t="s">
        <v>113</v>
      </c>
      <c r="C37" t="s">
        <v>824</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820</v>
      </c>
      <c r="AF37" t="s">
        <v>116</v>
      </c>
      <c r="AG37" t="s">
        <v>825</v>
      </c>
      <c r="AH37" t="s">
        <v>116</v>
      </c>
    </row>
    <row r="38" spans="1:34" ht="15">
      <c r="A38" t="s">
        <v>818</v>
      </c>
      <c r="B38" t="s">
        <v>113</v>
      </c>
      <c r="C38" t="s">
        <v>824</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820</v>
      </c>
      <c r="AF38" t="s">
        <v>116</v>
      </c>
      <c r="AG38" t="s">
        <v>825</v>
      </c>
      <c r="AH38" t="s">
        <v>116</v>
      </c>
    </row>
    <row r="39" spans="1:34" ht="15">
      <c r="A39" t="s">
        <v>818</v>
      </c>
      <c r="B39" t="s">
        <v>113</v>
      </c>
      <c r="C39" t="s">
        <v>824</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820</v>
      </c>
      <c r="AF39" t="s">
        <v>116</v>
      </c>
      <c r="AG39" t="s">
        <v>825</v>
      </c>
      <c r="AH39" t="s">
        <v>116</v>
      </c>
    </row>
    <row r="40" spans="1:34" ht="15">
      <c r="A40" t="s">
        <v>818</v>
      </c>
      <c r="B40" t="s">
        <v>113</v>
      </c>
      <c r="C40" t="s">
        <v>824</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820</v>
      </c>
      <c r="AF40" t="s">
        <v>116</v>
      </c>
      <c r="AG40" t="s">
        <v>825</v>
      </c>
      <c r="AH40" t="s">
        <v>116</v>
      </c>
    </row>
    <row r="41" spans="1:34" ht="15">
      <c r="A41" t="s">
        <v>818</v>
      </c>
      <c r="B41" t="s">
        <v>113</v>
      </c>
      <c r="C41" t="s">
        <v>824</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820</v>
      </c>
      <c r="AF41" t="s">
        <v>116</v>
      </c>
      <c r="AG41" t="s">
        <v>825</v>
      </c>
      <c r="AH41" t="s">
        <v>116</v>
      </c>
    </row>
    <row r="42" spans="1:34" ht="15">
      <c r="A42" t="s">
        <v>818</v>
      </c>
      <c r="B42" t="s">
        <v>113</v>
      </c>
      <c r="C42" t="s">
        <v>824</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820</v>
      </c>
      <c r="AF42" t="s">
        <v>116</v>
      </c>
      <c r="AG42" t="s">
        <v>825</v>
      </c>
      <c r="AH42" t="s">
        <v>116</v>
      </c>
    </row>
    <row r="43" spans="1:34" ht="15">
      <c r="A43" t="s">
        <v>818</v>
      </c>
      <c r="B43" t="s">
        <v>113</v>
      </c>
      <c r="C43" t="s">
        <v>824</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820</v>
      </c>
      <c r="AF43" t="s">
        <v>116</v>
      </c>
      <c r="AG43" t="s">
        <v>825</v>
      </c>
      <c r="AH43" t="s">
        <v>116</v>
      </c>
    </row>
    <row r="44" spans="1:34" ht="15">
      <c r="A44" t="s">
        <v>818</v>
      </c>
      <c r="B44" t="s">
        <v>113</v>
      </c>
      <c r="C44" t="s">
        <v>824</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820</v>
      </c>
      <c r="AF44" t="s">
        <v>116</v>
      </c>
      <c r="AG44" t="s">
        <v>825</v>
      </c>
      <c r="AH44" t="s">
        <v>116</v>
      </c>
    </row>
    <row r="45" spans="1:34" ht="15">
      <c r="A45" t="s">
        <v>818</v>
      </c>
      <c r="B45" t="s">
        <v>113</v>
      </c>
      <c r="C45" t="s">
        <v>824</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820</v>
      </c>
      <c r="AF45" t="s">
        <v>116</v>
      </c>
      <c r="AG45" t="s">
        <v>825</v>
      </c>
      <c r="AH45" t="s">
        <v>116</v>
      </c>
    </row>
    <row r="46" spans="1:34" ht="15">
      <c r="A46" t="s">
        <v>818</v>
      </c>
      <c r="B46" t="s">
        <v>113</v>
      </c>
      <c r="C46" t="s">
        <v>824</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820</v>
      </c>
      <c r="AF46" t="s">
        <v>116</v>
      </c>
      <c r="AG46" t="s">
        <v>825</v>
      </c>
      <c r="AH46" t="s">
        <v>116</v>
      </c>
    </row>
    <row r="47" spans="1:34" ht="15">
      <c r="A47" t="s">
        <v>818</v>
      </c>
      <c r="B47" t="s">
        <v>113</v>
      </c>
      <c r="C47" t="s">
        <v>824</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820</v>
      </c>
      <c r="AF47" t="s">
        <v>116</v>
      </c>
      <c r="AG47" t="s">
        <v>825</v>
      </c>
      <c r="AH47" t="s">
        <v>116</v>
      </c>
    </row>
    <row r="48" spans="1:34" ht="15">
      <c r="A48" t="s">
        <v>818</v>
      </c>
      <c r="B48" t="s">
        <v>113</v>
      </c>
      <c r="C48" t="s">
        <v>824</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820</v>
      </c>
      <c r="AF48" t="s">
        <v>116</v>
      </c>
      <c r="AG48" t="s">
        <v>825</v>
      </c>
      <c r="AH48" t="s">
        <v>116</v>
      </c>
    </row>
    <row r="49" spans="1:34" ht="15">
      <c r="A49" t="s">
        <v>818</v>
      </c>
      <c r="B49" t="s">
        <v>113</v>
      </c>
      <c r="C49" t="s">
        <v>824</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820</v>
      </c>
      <c r="AF49" t="s">
        <v>116</v>
      </c>
      <c r="AG49" t="s">
        <v>825</v>
      </c>
      <c r="AH49" t="s">
        <v>116</v>
      </c>
    </row>
    <row r="50" spans="1:34" ht="15">
      <c r="A50" t="s">
        <v>818</v>
      </c>
      <c r="B50" t="s">
        <v>113</v>
      </c>
      <c r="C50" t="s">
        <v>824</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820</v>
      </c>
      <c r="AF50" t="s">
        <v>116</v>
      </c>
      <c r="AG50" t="s">
        <v>825</v>
      </c>
      <c r="AH50" t="s">
        <v>116</v>
      </c>
    </row>
    <row r="51" spans="1:34" ht="15">
      <c r="A51" t="s">
        <v>818</v>
      </c>
      <c r="B51" t="s">
        <v>113</v>
      </c>
      <c r="C51" t="s">
        <v>824</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820</v>
      </c>
      <c r="AF51" t="s">
        <v>116</v>
      </c>
      <c r="AG51" t="s">
        <v>825</v>
      </c>
      <c r="AH51" t="s">
        <v>116</v>
      </c>
    </row>
    <row r="52" spans="1:34" ht="15">
      <c r="A52" t="s">
        <v>818</v>
      </c>
      <c r="B52" t="s">
        <v>113</v>
      </c>
      <c r="C52" t="s">
        <v>824</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820</v>
      </c>
      <c r="AF52" t="s">
        <v>116</v>
      </c>
      <c r="AG52" t="s">
        <v>825</v>
      </c>
      <c r="AH52" t="s">
        <v>116</v>
      </c>
    </row>
    <row r="53" spans="1:34" ht="15">
      <c r="A53" t="s">
        <v>818</v>
      </c>
      <c r="B53" t="s">
        <v>113</v>
      </c>
      <c r="C53" t="s">
        <v>824</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820</v>
      </c>
      <c r="AF53" t="s">
        <v>116</v>
      </c>
      <c r="AG53" t="s">
        <v>825</v>
      </c>
      <c r="AH53" t="s">
        <v>116</v>
      </c>
    </row>
    <row r="54" spans="1:34" ht="15">
      <c r="A54" t="s">
        <v>818</v>
      </c>
      <c r="B54" t="s">
        <v>113</v>
      </c>
      <c r="C54" t="s">
        <v>824</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820</v>
      </c>
      <c r="AF54" t="s">
        <v>116</v>
      </c>
      <c r="AG54" t="s">
        <v>825</v>
      </c>
      <c r="AH54" t="s">
        <v>116</v>
      </c>
    </row>
    <row r="55" spans="1:34" ht="15">
      <c r="A55" t="s">
        <v>818</v>
      </c>
      <c r="B55" t="s">
        <v>113</v>
      </c>
      <c r="C55" t="s">
        <v>824</v>
      </c>
      <c r="D55" t="s">
        <v>826</v>
      </c>
      <c r="E55" t="s">
        <v>113</v>
      </c>
      <c r="F55">
        <v>2012</v>
      </c>
      <c r="G55" t="s">
        <v>124</v>
      </c>
      <c r="H55" t="s">
        <v>827</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820</v>
      </c>
      <c r="AF55" t="s">
        <v>116</v>
      </c>
      <c r="AG55" t="s">
        <v>825</v>
      </c>
      <c r="AH55" t="s">
        <v>116</v>
      </c>
    </row>
    <row r="56" spans="1:34" ht="15">
      <c r="A56" t="s">
        <v>818</v>
      </c>
      <c r="B56" t="s">
        <v>113</v>
      </c>
      <c r="C56" t="s">
        <v>824</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820</v>
      </c>
      <c r="AF56" t="s">
        <v>116</v>
      </c>
      <c r="AG56" t="s">
        <v>825</v>
      </c>
      <c r="AH56" t="s">
        <v>116</v>
      </c>
    </row>
    <row r="57" spans="1:34" ht="15">
      <c r="A57" t="s">
        <v>818</v>
      </c>
      <c r="B57" t="s">
        <v>113</v>
      </c>
      <c r="C57" t="s">
        <v>824</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820</v>
      </c>
      <c r="AF57" t="s">
        <v>116</v>
      </c>
      <c r="AG57" t="s">
        <v>825</v>
      </c>
      <c r="AH57" t="s">
        <v>116</v>
      </c>
    </row>
    <row r="58" spans="1:34" ht="15">
      <c r="A58" t="s">
        <v>818</v>
      </c>
      <c r="B58" t="s">
        <v>113</v>
      </c>
      <c r="C58" t="s">
        <v>824</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820</v>
      </c>
      <c r="AF58" t="s">
        <v>116</v>
      </c>
      <c r="AG58" t="s">
        <v>825</v>
      </c>
      <c r="AH58" t="s">
        <v>116</v>
      </c>
    </row>
    <row r="59" spans="1:34" ht="15">
      <c r="A59" t="s">
        <v>818</v>
      </c>
      <c r="B59" t="s">
        <v>113</v>
      </c>
      <c r="C59" t="s">
        <v>824</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820</v>
      </c>
      <c r="AF59" t="s">
        <v>116</v>
      </c>
      <c r="AG59" t="s">
        <v>825</v>
      </c>
      <c r="AH59" t="s">
        <v>116</v>
      </c>
    </row>
    <row r="60" spans="1:34" ht="15">
      <c r="A60" t="s">
        <v>818</v>
      </c>
      <c r="B60" t="s">
        <v>113</v>
      </c>
      <c r="C60" t="s">
        <v>824</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820</v>
      </c>
      <c r="AF60" t="s">
        <v>116</v>
      </c>
      <c r="AG60" t="s">
        <v>825</v>
      </c>
      <c r="AH60" t="s">
        <v>116</v>
      </c>
    </row>
    <row r="61" spans="1:34" ht="15">
      <c r="A61" t="s">
        <v>818</v>
      </c>
      <c r="B61" t="s">
        <v>113</v>
      </c>
      <c r="C61" t="s">
        <v>824</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820</v>
      </c>
      <c r="AF61" t="s">
        <v>116</v>
      </c>
      <c r="AG61" t="s">
        <v>825</v>
      </c>
      <c r="AH61" t="s">
        <v>116</v>
      </c>
    </row>
    <row r="62" spans="1:34" ht="15">
      <c r="A62" t="s">
        <v>818</v>
      </c>
      <c r="B62" t="s">
        <v>113</v>
      </c>
      <c r="C62" t="s">
        <v>824</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820</v>
      </c>
      <c r="AF62" t="s">
        <v>116</v>
      </c>
      <c r="AG62" t="s">
        <v>825</v>
      </c>
      <c r="AH62" t="s">
        <v>116</v>
      </c>
    </row>
    <row r="63" spans="1:34" ht="15">
      <c r="A63" t="s">
        <v>818</v>
      </c>
      <c r="B63" t="s">
        <v>113</v>
      </c>
      <c r="C63" t="s">
        <v>824</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820</v>
      </c>
      <c r="AF63" t="s">
        <v>116</v>
      </c>
      <c r="AG63" t="s">
        <v>825</v>
      </c>
      <c r="AH63" t="s">
        <v>116</v>
      </c>
    </row>
    <row r="64" spans="1:34" ht="15">
      <c r="A64" t="s">
        <v>818</v>
      </c>
      <c r="B64" t="s">
        <v>113</v>
      </c>
      <c r="C64" t="s">
        <v>824</v>
      </c>
      <c r="D64" t="s">
        <v>828</v>
      </c>
      <c r="E64" t="s">
        <v>113</v>
      </c>
      <c r="F64">
        <v>2012</v>
      </c>
      <c r="G64" t="s">
        <v>124</v>
      </c>
      <c r="H64" t="s">
        <v>829</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820</v>
      </c>
      <c r="AF64" t="s">
        <v>116</v>
      </c>
      <c r="AG64" t="s">
        <v>825</v>
      </c>
      <c r="AH64" t="s">
        <v>116</v>
      </c>
    </row>
    <row r="65" spans="1:34" ht="15">
      <c r="A65" t="s">
        <v>818</v>
      </c>
      <c r="B65" t="s">
        <v>113</v>
      </c>
      <c r="C65" t="s">
        <v>824</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820</v>
      </c>
      <c r="AF65" t="s">
        <v>116</v>
      </c>
      <c r="AG65" t="s">
        <v>825</v>
      </c>
      <c r="AH65" t="s">
        <v>116</v>
      </c>
    </row>
    <row r="66" spans="1:34" ht="15">
      <c r="A66" t="s">
        <v>818</v>
      </c>
      <c r="B66" t="s">
        <v>113</v>
      </c>
      <c r="C66" t="s">
        <v>824</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820</v>
      </c>
      <c r="AF66" t="s">
        <v>116</v>
      </c>
      <c r="AG66" t="s">
        <v>825</v>
      </c>
      <c r="AH66" t="s">
        <v>116</v>
      </c>
    </row>
    <row r="67" spans="1:34" ht="15">
      <c r="A67" t="s">
        <v>818</v>
      </c>
      <c r="B67" t="s">
        <v>113</v>
      </c>
      <c r="C67" t="s">
        <v>824</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820</v>
      </c>
      <c r="AF67" t="s">
        <v>116</v>
      </c>
      <c r="AG67" t="s">
        <v>825</v>
      </c>
      <c r="AH67" t="s">
        <v>116</v>
      </c>
    </row>
    <row r="68" spans="1:34" ht="15">
      <c r="A68" t="s">
        <v>818</v>
      </c>
      <c r="B68" t="s">
        <v>113</v>
      </c>
      <c r="C68" t="s">
        <v>824</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820</v>
      </c>
      <c r="AF68" t="s">
        <v>116</v>
      </c>
      <c r="AG68" t="s">
        <v>825</v>
      </c>
      <c r="AH68" t="s">
        <v>116</v>
      </c>
    </row>
    <row r="69" spans="1:34" ht="15">
      <c r="A69" t="s">
        <v>818</v>
      </c>
      <c r="B69" t="s">
        <v>113</v>
      </c>
      <c r="C69" t="s">
        <v>824</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820</v>
      </c>
      <c r="AF69" t="s">
        <v>116</v>
      </c>
      <c r="AG69" t="s">
        <v>825</v>
      </c>
      <c r="AH69" t="s">
        <v>116</v>
      </c>
    </row>
    <row r="70" spans="1:34" ht="15">
      <c r="A70" t="s">
        <v>818</v>
      </c>
      <c r="B70" t="s">
        <v>113</v>
      </c>
      <c r="C70" t="s">
        <v>824</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820</v>
      </c>
      <c r="AF70" t="s">
        <v>116</v>
      </c>
      <c r="AG70" t="s">
        <v>825</v>
      </c>
      <c r="AH70" t="s">
        <v>116</v>
      </c>
    </row>
    <row r="71" spans="1:34" ht="15">
      <c r="A71" t="s">
        <v>818</v>
      </c>
      <c r="B71" t="s">
        <v>113</v>
      </c>
      <c r="C71" t="s">
        <v>824</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820</v>
      </c>
      <c r="AF71" t="s">
        <v>116</v>
      </c>
      <c r="AG71" t="s">
        <v>825</v>
      </c>
      <c r="AH71" t="s">
        <v>116</v>
      </c>
    </row>
    <row r="72" spans="1:34" ht="15">
      <c r="A72" t="s">
        <v>818</v>
      </c>
      <c r="B72" t="s">
        <v>113</v>
      </c>
      <c r="C72" t="s">
        <v>824</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820</v>
      </c>
      <c r="AF72" t="s">
        <v>116</v>
      </c>
      <c r="AG72" t="s">
        <v>825</v>
      </c>
      <c r="AH72" t="s">
        <v>116</v>
      </c>
    </row>
    <row r="73" spans="1:34" ht="15">
      <c r="A73" t="s">
        <v>818</v>
      </c>
      <c r="B73" t="s">
        <v>113</v>
      </c>
      <c r="C73" t="s">
        <v>824</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820</v>
      </c>
      <c r="AF73" t="s">
        <v>116</v>
      </c>
      <c r="AG73" t="s">
        <v>825</v>
      </c>
      <c r="AH73" t="s">
        <v>116</v>
      </c>
    </row>
    <row r="74" spans="1:34" ht="15">
      <c r="A74" t="s">
        <v>818</v>
      </c>
      <c r="B74" t="s">
        <v>113</v>
      </c>
      <c r="C74" t="s">
        <v>824</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820</v>
      </c>
      <c r="AF74" t="s">
        <v>116</v>
      </c>
      <c r="AG74" t="s">
        <v>825</v>
      </c>
      <c r="AH74" t="s">
        <v>116</v>
      </c>
    </row>
    <row r="75" spans="1:34" ht="15">
      <c r="A75" t="s">
        <v>818</v>
      </c>
      <c r="B75" t="s">
        <v>113</v>
      </c>
      <c r="C75" t="s">
        <v>824</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820</v>
      </c>
      <c r="AF75" t="s">
        <v>116</v>
      </c>
      <c r="AG75" t="s">
        <v>825</v>
      </c>
      <c r="AH75" t="s">
        <v>118</v>
      </c>
    </row>
    <row r="76" spans="1:34" ht="15">
      <c r="A76" t="s">
        <v>818</v>
      </c>
      <c r="B76" t="s">
        <v>113</v>
      </c>
      <c r="C76" t="s">
        <v>824</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820</v>
      </c>
      <c r="AF76" t="s">
        <v>116</v>
      </c>
      <c r="AG76" t="s">
        <v>825</v>
      </c>
      <c r="AH76" t="s">
        <v>116</v>
      </c>
    </row>
    <row r="77" spans="1:34" ht="15">
      <c r="A77" t="s">
        <v>818</v>
      </c>
      <c r="B77" t="s">
        <v>113</v>
      </c>
      <c r="C77" t="s">
        <v>824</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820</v>
      </c>
      <c r="AF77" t="s">
        <v>116</v>
      </c>
      <c r="AG77" t="s">
        <v>825</v>
      </c>
      <c r="AH77" t="s">
        <v>118</v>
      </c>
    </row>
    <row r="78" spans="1:34" ht="15">
      <c r="A78" t="s">
        <v>818</v>
      </c>
      <c r="B78" t="s">
        <v>113</v>
      </c>
      <c r="C78" t="s">
        <v>830</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820</v>
      </c>
      <c r="AF78" t="s">
        <v>116</v>
      </c>
      <c r="AG78" t="s">
        <v>831</v>
      </c>
      <c r="AH78" t="s">
        <v>116</v>
      </c>
    </row>
    <row r="79" spans="1:34" ht="15">
      <c r="A79" t="s">
        <v>818</v>
      </c>
      <c r="B79" t="s">
        <v>113</v>
      </c>
      <c r="C79" t="s">
        <v>830</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820</v>
      </c>
      <c r="AF79" t="s">
        <v>116</v>
      </c>
      <c r="AG79" t="s">
        <v>831</v>
      </c>
      <c r="AH79" t="s">
        <v>116</v>
      </c>
    </row>
    <row r="80" spans="1:34" ht="15">
      <c r="A80" t="s">
        <v>818</v>
      </c>
      <c r="B80" t="s">
        <v>113</v>
      </c>
      <c r="C80" t="s">
        <v>830</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820</v>
      </c>
      <c r="AF80" t="s">
        <v>116</v>
      </c>
      <c r="AG80" t="s">
        <v>831</v>
      </c>
      <c r="AH80" t="s">
        <v>116</v>
      </c>
    </row>
    <row r="81" spans="1:34" ht="15">
      <c r="A81" t="s">
        <v>818</v>
      </c>
      <c r="B81" t="s">
        <v>113</v>
      </c>
      <c r="C81" t="s">
        <v>830</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820</v>
      </c>
      <c r="AF81" t="s">
        <v>116</v>
      </c>
      <c r="AG81" t="s">
        <v>831</v>
      </c>
      <c r="AH81" t="s">
        <v>116</v>
      </c>
    </row>
    <row r="82" spans="1:34" ht="15">
      <c r="A82" t="s">
        <v>818</v>
      </c>
      <c r="B82" t="s">
        <v>113</v>
      </c>
      <c r="C82" t="s">
        <v>830</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820</v>
      </c>
      <c r="AF82" t="s">
        <v>116</v>
      </c>
      <c r="AG82" t="s">
        <v>831</v>
      </c>
      <c r="AH82" t="s">
        <v>116</v>
      </c>
    </row>
    <row r="83" spans="1:34" ht="15">
      <c r="A83" t="s">
        <v>818</v>
      </c>
      <c r="B83" t="s">
        <v>113</v>
      </c>
      <c r="C83" t="s">
        <v>830</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820</v>
      </c>
      <c r="AF83" t="s">
        <v>116</v>
      </c>
      <c r="AG83" t="s">
        <v>831</v>
      </c>
      <c r="AH83" t="s">
        <v>116</v>
      </c>
    </row>
    <row r="84" spans="1:34" ht="15">
      <c r="A84" t="s">
        <v>818</v>
      </c>
      <c r="B84" t="s">
        <v>113</v>
      </c>
      <c r="C84" t="s">
        <v>830</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820</v>
      </c>
      <c r="AF84" t="s">
        <v>116</v>
      </c>
      <c r="AG84" t="s">
        <v>831</v>
      </c>
      <c r="AH84" t="s">
        <v>116</v>
      </c>
    </row>
    <row r="85" spans="1:34" ht="15">
      <c r="A85" t="s">
        <v>818</v>
      </c>
      <c r="B85" t="s">
        <v>113</v>
      </c>
      <c r="C85" t="s">
        <v>830</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820</v>
      </c>
      <c r="AF85" t="s">
        <v>116</v>
      </c>
      <c r="AG85" t="s">
        <v>831</v>
      </c>
      <c r="AH85" t="s">
        <v>116</v>
      </c>
    </row>
    <row r="86" spans="1:34" ht="15">
      <c r="A86" t="s">
        <v>818</v>
      </c>
      <c r="B86" t="s">
        <v>113</v>
      </c>
      <c r="C86" t="s">
        <v>830</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820</v>
      </c>
      <c r="AF86" t="s">
        <v>116</v>
      </c>
      <c r="AG86" t="s">
        <v>831</v>
      </c>
      <c r="AH86" t="s">
        <v>116</v>
      </c>
    </row>
    <row r="87" spans="1:34" ht="15">
      <c r="A87" t="s">
        <v>818</v>
      </c>
      <c r="B87" t="s">
        <v>113</v>
      </c>
      <c r="C87" t="s">
        <v>830</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820</v>
      </c>
      <c r="AF87" t="s">
        <v>116</v>
      </c>
      <c r="AG87" t="s">
        <v>831</v>
      </c>
      <c r="AH87" t="s">
        <v>116</v>
      </c>
    </row>
    <row r="88" spans="1:34" ht="15">
      <c r="A88" t="s">
        <v>818</v>
      </c>
      <c r="B88" t="s">
        <v>113</v>
      </c>
      <c r="C88" t="s">
        <v>830</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820</v>
      </c>
      <c r="AF88" t="s">
        <v>116</v>
      </c>
      <c r="AG88" t="s">
        <v>831</v>
      </c>
      <c r="AH88" t="s">
        <v>116</v>
      </c>
    </row>
    <row r="89" spans="1:34" ht="15">
      <c r="A89" t="s">
        <v>818</v>
      </c>
      <c r="B89" t="s">
        <v>113</v>
      </c>
      <c r="C89" t="s">
        <v>830</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820</v>
      </c>
      <c r="AF89" t="s">
        <v>116</v>
      </c>
      <c r="AG89" t="s">
        <v>831</v>
      </c>
      <c r="AH89" t="s">
        <v>116</v>
      </c>
    </row>
    <row r="90" spans="1:34" ht="15">
      <c r="A90" t="s">
        <v>818</v>
      </c>
      <c r="B90" t="s">
        <v>113</v>
      </c>
      <c r="C90" t="s">
        <v>830</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820</v>
      </c>
      <c r="AF90" t="s">
        <v>116</v>
      </c>
      <c r="AG90" t="s">
        <v>831</v>
      </c>
      <c r="AH90" t="s">
        <v>116</v>
      </c>
    </row>
    <row r="91" spans="1:34" ht="15">
      <c r="A91" t="s">
        <v>818</v>
      </c>
      <c r="B91" t="s">
        <v>113</v>
      </c>
      <c r="C91" t="s">
        <v>830</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820</v>
      </c>
      <c r="AF91" t="s">
        <v>116</v>
      </c>
      <c r="AG91" t="s">
        <v>831</v>
      </c>
      <c r="AH91" t="s">
        <v>116</v>
      </c>
    </row>
    <row r="92" spans="1:34" ht="15">
      <c r="A92" t="s">
        <v>818</v>
      </c>
      <c r="B92" t="s">
        <v>113</v>
      </c>
      <c r="C92" t="s">
        <v>830</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820</v>
      </c>
      <c r="AF92" t="s">
        <v>116</v>
      </c>
      <c r="AG92" t="s">
        <v>831</v>
      </c>
      <c r="AH92" t="s">
        <v>116</v>
      </c>
    </row>
    <row r="93" spans="1:34" ht="15">
      <c r="A93" t="s">
        <v>818</v>
      </c>
      <c r="B93" t="s">
        <v>113</v>
      </c>
      <c r="C93" t="s">
        <v>830</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820</v>
      </c>
      <c r="AF93" t="s">
        <v>116</v>
      </c>
      <c r="AG93" t="s">
        <v>831</v>
      </c>
      <c r="AH93" t="s">
        <v>116</v>
      </c>
    </row>
    <row r="94" spans="1:34" ht="15">
      <c r="A94" t="s">
        <v>818</v>
      </c>
      <c r="B94" t="s">
        <v>113</v>
      </c>
      <c r="C94" t="s">
        <v>832</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820</v>
      </c>
      <c r="AF94" t="s">
        <v>116</v>
      </c>
      <c r="AG94" t="s">
        <v>833</v>
      </c>
      <c r="AH94" t="s">
        <v>116</v>
      </c>
    </row>
    <row r="95" spans="1:34" ht="15">
      <c r="A95" t="s">
        <v>818</v>
      </c>
      <c r="B95" t="s">
        <v>113</v>
      </c>
      <c r="C95" t="s">
        <v>832</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820</v>
      </c>
      <c r="AF95" t="s">
        <v>116</v>
      </c>
      <c r="AG95" t="s">
        <v>833</v>
      </c>
      <c r="AH95" t="s">
        <v>116</v>
      </c>
    </row>
    <row r="96" spans="1:34" ht="15">
      <c r="A96" t="s">
        <v>818</v>
      </c>
      <c r="B96" t="s">
        <v>113</v>
      </c>
      <c r="C96" t="s">
        <v>832</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820</v>
      </c>
      <c r="AF96" t="s">
        <v>116</v>
      </c>
      <c r="AG96" t="s">
        <v>833</v>
      </c>
      <c r="AH96" t="s">
        <v>116</v>
      </c>
    </row>
    <row r="97" spans="1:34" ht="15">
      <c r="A97" t="s">
        <v>818</v>
      </c>
      <c r="B97" t="s">
        <v>113</v>
      </c>
      <c r="C97" t="s">
        <v>832</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820</v>
      </c>
      <c r="AF97" t="s">
        <v>116</v>
      </c>
      <c r="AG97" t="s">
        <v>833</v>
      </c>
      <c r="AH97" t="s">
        <v>116</v>
      </c>
    </row>
    <row r="98" spans="1:34" ht="15">
      <c r="A98" t="s">
        <v>818</v>
      </c>
      <c r="B98" t="s">
        <v>113</v>
      </c>
      <c r="C98" t="s">
        <v>832</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820</v>
      </c>
      <c r="AF98" t="s">
        <v>116</v>
      </c>
      <c r="AG98" t="s">
        <v>833</v>
      </c>
      <c r="AH98" t="s">
        <v>116</v>
      </c>
    </row>
    <row r="99" spans="1:34" ht="15">
      <c r="A99" t="s">
        <v>818</v>
      </c>
      <c r="B99" t="s">
        <v>113</v>
      </c>
      <c r="C99" t="s">
        <v>832</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820</v>
      </c>
      <c r="AF99" t="s">
        <v>116</v>
      </c>
      <c r="AG99" t="s">
        <v>833</v>
      </c>
      <c r="AH99" t="s">
        <v>116</v>
      </c>
    </row>
    <row r="100" spans="1:34" ht="15">
      <c r="A100" t="s">
        <v>818</v>
      </c>
      <c r="B100" t="s">
        <v>113</v>
      </c>
      <c r="C100" t="s">
        <v>832</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820</v>
      </c>
      <c r="AF100" t="s">
        <v>116</v>
      </c>
      <c r="AG100" t="s">
        <v>833</v>
      </c>
      <c r="AH100" t="s">
        <v>116</v>
      </c>
    </row>
    <row r="101" spans="1:34" ht="15">
      <c r="A101" t="s">
        <v>818</v>
      </c>
      <c r="B101" t="s">
        <v>113</v>
      </c>
      <c r="C101" t="s">
        <v>832</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820</v>
      </c>
      <c r="AF101" t="s">
        <v>116</v>
      </c>
      <c r="AG101" t="s">
        <v>833</v>
      </c>
      <c r="AH101" t="s">
        <v>116</v>
      </c>
    </row>
    <row r="102" spans="1:34" ht="15">
      <c r="A102" t="s">
        <v>818</v>
      </c>
      <c r="B102" t="s">
        <v>113</v>
      </c>
      <c r="C102" t="s">
        <v>832</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820</v>
      </c>
      <c r="AF102" t="s">
        <v>116</v>
      </c>
      <c r="AG102" t="s">
        <v>833</v>
      </c>
      <c r="AH102" t="s">
        <v>116</v>
      </c>
    </row>
    <row r="103" spans="1:34" ht="15">
      <c r="A103" t="s">
        <v>818</v>
      </c>
      <c r="B103" t="s">
        <v>113</v>
      </c>
      <c r="C103" t="s">
        <v>832</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820</v>
      </c>
      <c r="AF103" t="s">
        <v>116</v>
      </c>
      <c r="AG103" t="s">
        <v>833</v>
      </c>
      <c r="AH103" t="s">
        <v>116</v>
      </c>
    </row>
    <row r="104" spans="1:34" ht="15">
      <c r="A104" t="s">
        <v>818</v>
      </c>
      <c r="B104" t="s">
        <v>113</v>
      </c>
      <c r="C104" t="s">
        <v>832</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820</v>
      </c>
      <c r="AF104" t="s">
        <v>116</v>
      </c>
      <c r="AG104" t="s">
        <v>833</v>
      </c>
      <c r="AH104" t="s">
        <v>116</v>
      </c>
    </row>
    <row r="105" spans="1:34" ht="15">
      <c r="A105" t="s">
        <v>818</v>
      </c>
      <c r="B105" t="s">
        <v>113</v>
      </c>
      <c r="C105" t="s">
        <v>832</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820</v>
      </c>
      <c r="AF105" t="s">
        <v>116</v>
      </c>
      <c r="AG105" t="s">
        <v>833</v>
      </c>
      <c r="AH105" t="s">
        <v>116</v>
      </c>
    </row>
    <row r="106" spans="1:34" ht="15">
      <c r="A106" t="s">
        <v>818</v>
      </c>
      <c r="B106" t="s">
        <v>113</v>
      </c>
      <c r="C106" t="s">
        <v>832</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820</v>
      </c>
      <c r="AF106" t="s">
        <v>116</v>
      </c>
      <c r="AG106" t="s">
        <v>833</v>
      </c>
      <c r="AH106" t="s">
        <v>116</v>
      </c>
    </row>
    <row r="107" spans="1:34" ht="15">
      <c r="A107" t="s">
        <v>818</v>
      </c>
      <c r="B107" t="s">
        <v>834</v>
      </c>
      <c r="C107" t="s">
        <v>819</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820</v>
      </c>
      <c r="AF107" t="s">
        <v>835</v>
      </c>
      <c r="AG107" t="s">
        <v>821</v>
      </c>
      <c r="AH107" t="s">
        <v>118</v>
      </c>
    </row>
    <row r="108" spans="1:34" ht="15">
      <c r="A108" t="s">
        <v>818</v>
      </c>
      <c r="B108" t="s">
        <v>834</v>
      </c>
      <c r="C108" t="s">
        <v>819</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820</v>
      </c>
      <c r="AF108" t="s">
        <v>835</v>
      </c>
      <c r="AG108" t="s">
        <v>821</v>
      </c>
      <c r="AH108" t="s">
        <v>118</v>
      </c>
    </row>
    <row r="109" spans="1:34" ht="15">
      <c r="A109" t="s">
        <v>818</v>
      </c>
      <c r="B109" t="s">
        <v>834</v>
      </c>
      <c r="C109" t="s">
        <v>819</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820</v>
      </c>
      <c r="AF109" t="s">
        <v>835</v>
      </c>
      <c r="AG109" t="s">
        <v>821</v>
      </c>
      <c r="AH109" t="s">
        <v>118</v>
      </c>
    </row>
    <row r="110" spans="1:34" ht="15">
      <c r="A110" t="s">
        <v>818</v>
      </c>
      <c r="B110" t="s">
        <v>834</v>
      </c>
      <c r="C110" t="s">
        <v>819</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820</v>
      </c>
      <c r="AF110" t="s">
        <v>835</v>
      </c>
      <c r="AG110" t="s">
        <v>821</v>
      </c>
      <c r="AH110" t="s">
        <v>118</v>
      </c>
    </row>
    <row r="111" spans="1:34" ht="15">
      <c r="A111" t="s">
        <v>818</v>
      </c>
      <c r="B111" t="s">
        <v>834</v>
      </c>
      <c r="C111" t="s">
        <v>819</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820</v>
      </c>
      <c r="AF111" t="s">
        <v>835</v>
      </c>
      <c r="AG111" t="s">
        <v>821</v>
      </c>
      <c r="AH111" t="s">
        <v>118</v>
      </c>
    </row>
    <row r="112" spans="1:34" ht="15">
      <c r="A112" t="s">
        <v>818</v>
      </c>
      <c r="B112" t="s">
        <v>834</v>
      </c>
      <c r="C112" t="s">
        <v>819</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820</v>
      </c>
      <c r="AF112" t="s">
        <v>835</v>
      </c>
      <c r="AG112" t="s">
        <v>821</v>
      </c>
      <c r="AH112" t="s">
        <v>118</v>
      </c>
    </row>
    <row r="113" spans="1:34" ht="15">
      <c r="A113" t="s">
        <v>818</v>
      </c>
      <c r="B113" t="s">
        <v>834</v>
      </c>
      <c r="C113" t="s">
        <v>819</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820</v>
      </c>
      <c r="AF113" t="s">
        <v>835</v>
      </c>
      <c r="AG113" t="s">
        <v>821</v>
      </c>
      <c r="AH113" t="s">
        <v>118</v>
      </c>
    </row>
    <row r="114" spans="1:34" ht="15">
      <c r="A114" t="s">
        <v>818</v>
      </c>
      <c r="B114" t="s">
        <v>834</v>
      </c>
      <c r="C114" t="s">
        <v>819</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820</v>
      </c>
      <c r="AF114" t="s">
        <v>835</v>
      </c>
      <c r="AG114" t="s">
        <v>821</v>
      </c>
      <c r="AH114" t="s">
        <v>118</v>
      </c>
    </row>
    <row r="115" spans="1:34" ht="15">
      <c r="A115" t="s">
        <v>818</v>
      </c>
      <c r="B115" t="s">
        <v>834</v>
      </c>
      <c r="C115" t="s">
        <v>819</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820</v>
      </c>
      <c r="AF115" t="s">
        <v>835</v>
      </c>
      <c r="AG115" t="s">
        <v>821</v>
      </c>
      <c r="AH115" t="s">
        <v>118</v>
      </c>
    </row>
    <row r="116" spans="1:34" ht="15">
      <c r="A116" t="s">
        <v>818</v>
      </c>
      <c r="B116" t="s">
        <v>834</v>
      </c>
      <c r="C116" t="s">
        <v>819</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820</v>
      </c>
      <c r="AF116" t="s">
        <v>835</v>
      </c>
      <c r="AG116" t="s">
        <v>821</v>
      </c>
      <c r="AH116" t="s">
        <v>118</v>
      </c>
    </row>
    <row r="117" spans="1:34" ht="15">
      <c r="A117" t="s">
        <v>818</v>
      </c>
      <c r="B117" t="s">
        <v>834</v>
      </c>
      <c r="C117" t="s">
        <v>819</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820</v>
      </c>
      <c r="AF117" t="s">
        <v>835</v>
      </c>
      <c r="AG117" t="s">
        <v>821</v>
      </c>
      <c r="AH117" t="s">
        <v>118</v>
      </c>
    </row>
    <row r="118" spans="1:34" ht="15">
      <c r="A118" t="s">
        <v>818</v>
      </c>
      <c r="B118" t="s">
        <v>834</v>
      </c>
      <c r="C118" t="s">
        <v>819</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820</v>
      </c>
      <c r="AF118" t="s">
        <v>835</v>
      </c>
      <c r="AG118" t="s">
        <v>821</v>
      </c>
      <c r="AH118" t="s">
        <v>118</v>
      </c>
    </row>
    <row r="119" spans="1:34" ht="15">
      <c r="A119" t="s">
        <v>818</v>
      </c>
      <c r="B119" t="s">
        <v>834</v>
      </c>
      <c r="C119" t="s">
        <v>819</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820</v>
      </c>
      <c r="AF119" t="s">
        <v>835</v>
      </c>
      <c r="AG119" t="s">
        <v>821</v>
      </c>
      <c r="AH119" t="s">
        <v>118</v>
      </c>
    </row>
    <row r="120" spans="1:34" ht="15">
      <c r="A120" t="s">
        <v>818</v>
      </c>
      <c r="B120" t="s">
        <v>834</v>
      </c>
      <c r="C120" t="s">
        <v>819</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820</v>
      </c>
      <c r="AF120" t="s">
        <v>835</v>
      </c>
      <c r="AG120" t="s">
        <v>821</v>
      </c>
      <c r="AH120" t="s">
        <v>118</v>
      </c>
    </row>
    <row r="121" spans="1:34" ht="15">
      <c r="A121" t="s">
        <v>818</v>
      </c>
      <c r="B121" t="s">
        <v>834</v>
      </c>
      <c r="C121" t="s">
        <v>819</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820</v>
      </c>
      <c r="AF121" t="s">
        <v>835</v>
      </c>
      <c r="AG121" t="s">
        <v>821</v>
      </c>
      <c r="AH121" t="s">
        <v>118</v>
      </c>
    </row>
    <row r="122" spans="1:34" ht="15">
      <c r="A122" t="s">
        <v>818</v>
      </c>
      <c r="B122" t="s">
        <v>834</v>
      </c>
      <c r="C122" t="s">
        <v>819</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820</v>
      </c>
      <c r="AF122" t="s">
        <v>835</v>
      </c>
      <c r="AG122" t="s">
        <v>821</v>
      </c>
      <c r="AH122" t="s">
        <v>118</v>
      </c>
    </row>
    <row r="123" spans="1:34" ht="15">
      <c r="A123" t="s">
        <v>818</v>
      </c>
      <c r="B123" t="s">
        <v>834</v>
      </c>
      <c r="C123" t="s">
        <v>819</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820</v>
      </c>
      <c r="AF123" t="s">
        <v>835</v>
      </c>
      <c r="AG123" t="s">
        <v>821</v>
      </c>
      <c r="AH123" t="s">
        <v>118</v>
      </c>
    </row>
    <row r="124" spans="1:34" ht="15">
      <c r="A124" t="s">
        <v>818</v>
      </c>
      <c r="B124" t="s">
        <v>834</v>
      </c>
      <c r="C124" t="s">
        <v>819</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820</v>
      </c>
      <c r="AF124" t="s">
        <v>835</v>
      </c>
      <c r="AG124" t="s">
        <v>821</v>
      </c>
      <c r="AH124" t="s">
        <v>118</v>
      </c>
    </row>
    <row r="125" spans="1:34" ht="15">
      <c r="A125" t="s">
        <v>818</v>
      </c>
      <c r="B125" t="s">
        <v>834</v>
      </c>
      <c r="C125" t="s">
        <v>819</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820</v>
      </c>
      <c r="AF125" t="s">
        <v>835</v>
      </c>
      <c r="AG125" t="s">
        <v>821</v>
      </c>
      <c r="AH125" t="s">
        <v>118</v>
      </c>
    </row>
    <row r="126" spans="1:34" ht="15">
      <c r="A126" t="s">
        <v>818</v>
      </c>
      <c r="B126" t="s">
        <v>834</v>
      </c>
      <c r="C126" t="s">
        <v>819</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820</v>
      </c>
      <c r="AF126" t="s">
        <v>835</v>
      </c>
      <c r="AG126" t="s">
        <v>821</v>
      </c>
      <c r="AH126" t="s">
        <v>118</v>
      </c>
    </row>
    <row r="127" spans="1:34" ht="15">
      <c r="A127" t="s">
        <v>818</v>
      </c>
      <c r="B127" t="s">
        <v>834</v>
      </c>
      <c r="C127" t="s">
        <v>819</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820</v>
      </c>
      <c r="AF127" t="s">
        <v>835</v>
      </c>
      <c r="AG127" t="s">
        <v>821</v>
      </c>
      <c r="AH127" t="s">
        <v>118</v>
      </c>
    </row>
    <row r="128" spans="1:34" ht="15">
      <c r="A128" t="s">
        <v>818</v>
      </c>
      <c r="B128" t="s">
        <v>834</v>
      </c>
      <c r="C128" t="s">
        <v>819</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820</v>
      </c>
      <c r="AF128" t="s">
        <v>835</v>
      </c>
      <c r="AG128" t="s">
        <v>821</v>
      </c>
      <c r="AH128" t="s">
        <v>118</v>
      </c>
    </row>
    <row r="129" spans="1:34" ht="15">
      <c r="A129" t="s">
        <v>818</v>
      </c>
      <c r="B129" t="s">
        <v>834</v>
      </c>
      <c r="C129" t="s">
        <v>819</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820</v>
      </c>
      <c r="AF129" t="s">
        <v>835</v>
      </c>
      <c r="AG129" t="s">
        <v>821</v>
      </c>
      <c r="AH129" t="s">
        <v>118</v>
      </c>
    </row>
    <row r="130" spans="1:34" ht="15">
      <c r="A130" t="s">
        <v>818</v>
      </c>
      <c r="B130" t="s">
        <v>834</v>
      </c>
      <c r="C130" t="s">
        <v>819</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820</v>
      </c>
      <c r="AF130" t="s">
        <v>835</v>
      </c>
      <c r="AG130" t="s">
        <v>821</v>
      </c>
      <c r="AH130" t="s">
        <v>118</v>
      </c>
    </row>
    <row r="131" spans="1:34" ht="15">
      <c r="A131" t="s">
        <v>818</v>
      </c>
      <c r="B131" t="s">
        <v>834</v>
      </c>
      <c r="C131" t="s">
        <v>819</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820</v>
      </c>
      <c r="AF131" t="s">
        <v>835</v>
      </c>
      <c r="AG131" t="s">
        <v>821</v>
      </c>
      <c r="AH131" t="s">
        <v>118</v>
      </c>
    </row>
    <row r="132" spans="1:34" ht="15">
      <c r="A132" t="s">
        <v>818</v>
      </c>
      <c r="B132" t="s">
        <v>834</v>
      </c>
      <c r="C132" t="s">
        <v>819</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820</v>
      </c>
      <c r="AF132" t="s">
        <v>835</v>
      </c>
      <c r="AG132" t="s">
        <v>821</v>
      </c>
      <c r="AH132" t="s">
        <v>118</v>
      </c>
    </row>
    <row r="133" spans="1:34" ht="15">
      <c r="A133" t="s">
        <v>818</v>
      </c>
      <c r="B133" t="s">
        <v>834</v>
      </c>
      <c r="C133" t="s">
        <v>819</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820</v>
      </c>
      <c r="AF133" t="s">
        <v>835</v>
      </c>
      <c r="AG133" t="s">
        <v>821</v>
      </c>
      <c r="AH133" t="s">
        <v>118</v>
      </c>
    </row>
    <row r="134" spans="1:34" ht="15">
      <c r="A134" t="s">
        <v>818</v>
      </c>
      <c r="B134" t="s">
        <v>834</v>
      </c>
      <c r="C134" t="s">
        <v>819</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820</v>
      </c>
      <c r="AF134" t="s">
        <v>835</v>
      </c>
      <c r="AG134" t="s">
        <v>821</v>
      </c>
      <c r="AH134" t="s">
        <v>118</v>
      </c>
    </row>
    <row r="135" spans="1:34" ht="15">
      <c r="A135" t="s">
        <v>818</v>
      </c>
      <c r="B135" t="s">
        <v>834</v>
      </c>
      <c r="C135" t="s">
        <v>819</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820</v>
      </c>
      <c r="AF135" t="s">
        <v>835</v>
      </c>
      <c r="AG135" t="s">
        <v>821</v>
      </c>
      <c r="AH135" t="s">
        <v>118</v>
      </c>
    </row>
    <row r="136" spans="1:34" ht="15">
      <c r="A136" t="s">
        <v>818</v>
      </c>
      <c r="B136" t="s">
        <v>834</v>
      </c>
      <c r="C136" t="s">
        <v>819</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820</v>
      </c>
      <c r="AF136" t="s">
        <v>835</v>
      </c>
      <c r="AG136" t="s">
        <v>821</v>
      </c>
      <c r="AH136" t="s">
        <v>118</v>
      </c>
    </row>
    <row r="137" spans="1:34" ht="15">
      <c r="A137" t="s">
        <v>818</v>
      </c>
      <c r="B137" t="s">
        <v>834</v>
      </c>
      <c r="C137" t="s">
        <v>819</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820</v>
      </c>
      <c r="AF137" t="s">
        <v>835</v>
      </c>
      <c r="AG137" t="s">
        <v>821</v>
      </c>
      <c r="AH137" t="s">
        <v>118</v>
      </c>
    </row>
    <row r="138" spans="1:34" ht="15">
      <c r="A138" t="s">
        <v>818</v>
      </c>
      <c r="B138" t="s">
        <v>834</v>
      </c>
      <c r="C138" t="s">
        <v>819</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820</v>
      </c>
      <c r="AF138" t="s">
        <v>835</v>
      </c>
      <c r="AG138" t="s">
        <v>821</v>
      </c>
      <c r="AH138" t="s">
        <v>118</v>
      </c>
    </row>
    <row r="139" spans="1:34" ht="15">
      <c r="A139" t="s">
        <v>818</v>
      </c>
      <c r="B139" t="s">
        <v>836</v>
      </c>
      <c r="C139" t="s">
        <v>824</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820</v>
      </c>
      <c r="AF139" t="s">
        <v>837</v>
      </c>
      <c r="AG139" t="s">
        <v>825</v>
      </c>
      <c r="AH139" t="s">
        <v>118</v>
      </c>
    </row>
    <row r="140" spans="1:34" ht="15">
      <c r="A140" t="s">
        <v>818</v>
      </c>
      <c r="B140" t="s">
        <v>836</v>
      </c>
      <c r="C140" t="s">
        <v>824</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820</v>
      </c>
      <c r="AF140" t="s">
        <v>837</v>
      </c>
      <c r="AG140" t="s">
        <v>825</v>
      </c>
      <c r="AH140" t="s">
        <v>118</v>
      </c>
    </row>
    <row r="141" spans="1:34" ht="15">
      <c r="A141" t="s">
        <v>818</v>
      </c>
      <c r="B141" t="s">
        <v>836</v>
      </c>
      <c r="C141" t="s">
        <v>824</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820</v>
      </c>
      <c r="AF141" t="s">
        <v>837</v>
      </c>
      <c r="AG141" t="s">
        <v>825</v>
      </c>
      <c r="AH141" t="s">
        <v>118</v>
      </c>
    </row>
    <row r="142" spans="1:34" ht="15">
      <c r="A142" t="s">
        <v>818</v>
      </c>
      <c r="B142" t="s">
        <v>836</v>
      </c>
      <c r="C142" t="s">
        <v>824</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820</v>
      </c>
      <c r="AF142" t="s">
        <v>837</v>
      </c>
      <c r="AG142" t="s">
        <v>825</v>
      </c>
      <c r="AH142" t="s">
        <v>118</v>
      </c>
    </row>
    <row r="143" spans="1:34" ht="15">
      <c r="A143" t="s">
        <v>818</v>
      </c>
      <c r="B143" t="s">
        <v>836</v>
      </c>
      <c r="C143" t="s">
        <v>824</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820</v>
      </c>
      <c r="AF143" t="s">
        <v>837</v>
      </c>
      <c r="AG143" t="s">
        <v>825</v>
      </c>
      <c r="AH143" t="s">
        <v>118</v>
      </c>
    </row>
    <row r="144" spans="1:34" ht="15">
      <c r="A144" t="s">
        <v>818</v>
      </c>
      <c r="B144" t="s">
        <v>836</v>
      </c>
      <c r="C144" t="s">
        <v>824</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820</v>
      </c>
      <c r="AF144" t="s">
        <v>837</v>
      </c>
      <c r="AG144" t="s">
        <v>825</v>
      </c>
      <c r="AH144" t="s">
        <v>118</v>
      </c>
    </row>
    <row r="145" spans="1:34" ht="15">
      <c r="A145" t="s">
        <v>818</v>
      </c>
      <c r="B145" t="s">
        <v>836</v>
      </c>
      <c r="C145" t="s">
        <v>824</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820</v>
      </c>
      <c r="AF145" t="s">
        <v>837</v>
      </c>
      <c r="AG145" t="s">
        <v>825</v>
      </c>
      <c r="AH145" t="s">
        <v>118</v>
      </c>
    </row>
    <row r="146" spans="1:34" ht="15">
      <c r="A146" t="s">
        <v>818</v>
      </c>
      <c r="B146" t="s">
        <v>836</v>
      </c>
      <c r="C146" t="s">
        <v>824</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820</v>
      </c>
      <c r="AF146" t="s">
        <v>837</v>
      </c>
      <c r="AG146" t="s">
        <v>825</v>
      </c>
      <c r="AH146" t="s">
        <v>118</v>
      </c>
    </row>
    <row r="147" spans="1:34" ht="15">
      <c r="A147" t="s">
        <v>818</v>
      </c>
      <c r="B147" t="s">
        <v>836</v>
      </c>
      <c r="C147" t="s">
        <v>824</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820</v>
      </c>
      <c r="AF147" t="s">
        <v>837</v>
      </c>
      <c r="AG147" t="s">
        <v>825</v>
      </c>
      <c r="AH147" t="s">
        <v>118</v>
      </c>
    </row>
    <row r="148" spans="1:34" ht="15">
      <c r="A148" t="s">
        <v>818</v>
      </c>
      <c r="B148" t="s">
        <v>836</v>
      </c>
      <c r="C148" t="s">
        <v>824</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820</v>
      </c>
      <c r="AF148" t="s">
        <v>837</v>
      </c>
      <c r="AG148" t="s">
        <v>825</v>
      </c>
      <c r="AH148" t="s">
        <v>118</v>
      </c>
    </row>
    <row r="149" spans="1:34" ht="15">
      <c r="A149" t="s">
        <v>818</v>
      </c>
      <c r="B149" t="s">
        <v>836</v>
      </c>
      <c r="C149" t="s">
        <v>824</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820</v>
      </c>
      <c r="AF149" t="s">
        <v>837</v>
      </c>
      <c r="AG149" t="s">
        <v>825</v>
      </c>
      <c r="AH149" t="s">
        <v>118</v>
      </c>
    </row>
    <row r="150" spans="1:34" ht="15">
      <c r="A150" t="s">
        <v>818</v>
      </c>
      <c r="B150" t="s">
        <v>836</v>
      </c>
      <c r="C150" t="s">
        <v>824</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820</v>
      </c>
      <c r="AF150" t="s">
        <v>837</v>
      </c>
      <c r="AG150" t="s">
        <v>825</v>
      </c>
      <c r="AH150" t="s">
        <v>118</v>
      </c>
    </row>
    <row r="151" spans="1:34" ht="15">
      <c r="A151" t="s">
        <v>818</v>
      </c>
      <c r="B151" t="s">
        <v>836</v>
      </c>
      <c r="C151" t="s">
        <v>824</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820</v>
      </c>
      <c r="AF151" t="s">
        <v>837</v>
      </c>
      <c r="AG151" t="s">
        <v>825</v>
      </c>
      <c r="AH151" t="s">
        <v>118</v>
      </c>
    </row>
    <row r="152" spans="1:34" ht="15">
      <c r="A152" t="s">
        <v>818</v>
      </c>
      <c r="B152" t="s">
        <v>836</v>
      </c>
      <c r="C152" t="s">
        <v>824</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820</v>
      </c>
      <c r="AF152" t="s">
        <v>837</v>
      </c>
      <c r="AG152" t="s">
        <v>825</v>
      </c>
      <c r="AH152" t="s">
        <v>118</v>
      </c>
    </row>
    <row r="153" spans="1:34" ht="15">
      <c r="A153" t="s">
        <v>818</v>
      </c>
      <c r="B153" t="s">
        <v>836</v>
      </c>
      <c r="C153" t="s">
        <v>824</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820</v>
      </c>
      <c r="AF153" t="s">
        <v>837</v>
      </c>
      <c r="AG153" t="s">
        <v>825</v>
      </c>
      <c r="AH153" t="s">
        <v>118</v>
      </c>
    </row>
    <row r="154" spans="1:34" ht="15">
      <c r="A154" t="s">
        <v>818</v>
      </c>
      <c r="B154" t="s">
        <v>836</v>
      </c>
      <c r="C154" t="s">
        <v>824</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820</v>
      </c>
      <c r="AF154" t="s">
        <v>837</v>
      </c>
      <c r="AG154" t="s">
        <v>825</v>
      </c>
      <c r="AH154" t="s">
        <v>118</v>
      </c>
    </row>
    <row r="155" spans="1:34" ht="15">
      <c r="A155" t="s">
        <v>818</v>
      </c>
      <c r="B155" t="s">
        <v>836</v>
      </c>
      <c r="C155" t="s">
        <v>824</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820</v>
      </c>
      <c r="AF155" t="s">
        <v>837</v>
      </c>
      <c r="AG155" t="s">
        <v>825</v>
      </c>
      <c r="AH155" t="s">
        <v>118</v>
      </c>
    </row>
    <row r="156" spans="1:34" ht="15">
      <c r="A156" t="s">
        <v>818</v>
      </c>
      <c r="B156" t="s">
        <v>836</v>
      </c>
      <c r="C156" t="s">
        <v>824</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820</v>
      </c>
      <c r="AF156" t="s">
        <v>837</v>
      </c>
      <c r="AG156" t="s">
        <v>825</v>
      </c>
      <c r="AH156" t="s">
        <v>118</v>
      </c>
    </row>
    <row r="157" spans="1:34" ht="15">
      <c r="A157" t="s">
        <v>818</v>
      </c>
      <c r="B157" t="s">
        <v>836</v>
      </c>
      <c r="C157" t="s">
        <v>824</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820</v>
      </c>
      <c r="AF157" t="s">
        <v>837</v>
      </c>
      <c r="AG157" t="s">
        <v>825</v>
      </c>
      <c r="AH157" t="s">
        <v>118</v>
      </c>
    </row>
    <row r="158" spans="1:34" ht="15">
      <c r="A158" t="s">
        <v>818</v>
      </c>
      <c r="B158" t="s">
        <v>836</v>
      </c>
      <c r="C158" t="s">
        <v>824</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820</v>
      </c>
      <c r="AF158" t="s">
        <v>837</v>
      </c>
      <c r="AG158" t="s">
        <v>825</v>
      </c>
      <c r="AH158" t="s">
        <v>118</v>
      </c>
    </row>
    <row r="159" spans="1:34" ht="15">
      <c r="A159" t="s">
        <v>818</v>
      </c>
      <c r="B159" t="s">
        <v>836</v>
      </c>
      <c r="C159" t="s">
        <v>824</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820</v>
      </c>
      <c r="AF159" t="s">
        <v>837</v>
      </c>
      <c r="AG159" t="s">
        <v>825</v>
      </c>
      <c r="AH159" t="s">
        <v>118</v>
      </c>
    </row>
    <row r="160" spans="1:34" ht="15">
      <c r="A160" t="s">
        <v>818</v>
      </c>
      <c r="B160" t="s">
        <v>836</v>
      </c>
      <c r="C160" t="s">
        <v>824</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820</v>
      </c>
      <c r="AF160" t="s">
        <v>837</v>
      </c>
      <c r="AG160" t="s">
        <v>825</v>
      </c>
      <c r="AH160" t="s">
        <v>118</v>
      </c>
    </row>
    <row r="161" spans="1:34" ht="15">
      <c r="A161" t="s">
        <v>818</v>
      </c>
      <c r="B161" t="s">
        <v>836</v>
      </c>
      <c r="C161" t="s">
        <v>824</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820</v>
      </c>
      <c r="AF161" t="s">
        <v>837</v>
      </c>
      <c r="AG161" t="s">
        <v>825</v>
      </c>
      <c r="AH161" t="s">
        <v>118</v>
      </c>
    </row>
    <row r="162" spans="1:34" ht="15">
      <c r="A162" t="s">
        <v>818</v>
      </c>
      <c r="B162" t="s">
        <v>836</v>
      </c>
      <c r="C162" t="s">
        <v>824</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820</v>
      </c>
      <c r="AF162" t="s">
        <v>837</v>
      </c>
      <c r="AG162" t="s">
        <v>825</v>
      </c>
      <c r="AH162" t="s">
        <v>118</v>
      </c>
    </row>
    <row r="163" spans="1:34" ht="15">
      <c r="A163" t="s">
        <v>818</v>
      </c>
      <c r="B163" t="s">
        <v>836</v>
      </c>
      <c r="C163" t="s">
        <v>824</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820</v>
      </c>
      <c r="AF163" t="s">
        <v>837</v>
      </c>
      <c r="AG163" t="s">
        <v>825</v>
      </c>
      <c r="AH163" t="s">
        <v>118</v>
      </c>
    </row>
    <row r="164" spans="1:34" ht="15">
      <c r="A164" t="s">
        <v>818</v>
      </c>
      <c r="B164" t="s">
        <v>836</v>
      </c>
      <c r="C164" t="s">
        <v>824</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820</v>
      </c>
      <c r="AF164" t="s">
        <v>837</v>
      </c>
      <c r="AG164" t="s">
        <v>825</v>
      </c>
      <c r="AH164" t="s">
        <v>118</v>
      </c>
    </row>
    <row r="165" spans="1:34" ht="15">
      <c r="A165" t="s">
        <v>818</v>
      </c>
      <c r="B165" t="s">
        <v>836</v>
      </c>
      <c r="C165" t="s">
        <v>824</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820</v>
      </c>
      <c r="AF165" t="s">
        <v>837</v>
      </c>
      <c r="AG165" t="s">
        <v>825</v>
      </c>
      <c r="AH165" t="s">
        <v>118</v>
      </c>
    </row>
    <row r="166" spans="1:34" ht="15">
      <c r="A166" t="s">
        <v>818</v>
      </c>
      <c r="B166" t="s">
        <v>836</v>
      </c>
      <c r="C166" t="s">
        <v>824</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820</v>
      </c>
      <c r="AF166" t="s">
        <v>837</v>
      </c>
      <c r="AG166" t="s">
        <v>825</v>
      </c>
      <c r="AH166" t="s">
        <v>118</v>
      </c>
    </row>
    <row r="167" spans="1:34" ht="15">
      <c r="A167" t="s">
        <v>818</v>
      </c>
      <c r="B167" t="s">
        <v>836</v>
      </c>
      <c r="C167" t="s">
        <v>824</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820</v>
      </c>
      <c r="AF167" t="s">
        <v>837</v>
      </c>
      <c r="AG167" t="s">
        <v>825</v>
      </c>
      <c r="AH167" t="s">
        <v>118</v>
      </c>
    </row>
    <row r="168" spans="1:34" ht="15">
      <c r="A168" t="s">
        <v>818</v>
      </c>
      <c r="B168" t="s">
        <v>836</v>
      </c>
      <c r="C168" t="s">
        <v>824</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820</v>
      </c>
      <c r="AF168" t="s">
        <v>837</v>
      </c>
      <c r="AG168" t="s">
        <v>825</v>
      </c>
      <c r="AH168" t="s">
        <v>118</v>
      </c>
    </row>
    <row r="169" spans="1:34" ht="15">
      <c r="A169" t="s">
        <v>818</v>
      </c>
      <c r="B169" t="s">
        <v>836</v>
      </c>
      <c r="C169" t="s">
        <v>824</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820</v>
      </c>
      <c r="AF169" t="s">
        <v>837</v>
      </c>
      <c r="AG169" t="s">
        <v>825</v>
      </c>
      <c r="AH169" t="s">
        <v>118</v>
      </c>
    </row>
    <row r="170" spans="1:34" ht="15">
      <c r="A170" t="s">
        <v>818</v>
      </c>
      <c r="B170" t="s">
        <v>836</v>
      </c>
      <c r="C170" t="s">
        <v>824</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820</v>
      </c>
      <c r="AF170" t="s">
        <v>837</v>
      </c>
      <c r="AG170" t="s">
        <v>825</v>
      </c>
      <c r="AH170" t="s">
        <v>118</v>
      </c>
    </row>
    <row r="171" spans="1:34" ht="15">
      <c r="A171" t="s">
        <v>818</v>
      </c>
      <c r="B171" t="s">
        <v>836</v>
      </c>
      <c r="C171" t="s">
        <v>824</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820</v>
      </c>
      <c r="AF171" t="s">
        <v>837</v>
      </c>
      <c r="AG171" t="s">
        <v>825</v>
      </c>
      <c r="AH171" t="s">
        <v>118</v>
      </c>
    </row>
    <row r="172" spans="1:34" ht="15">
      <c r="A172" t="s">
        <v>818</v>
      </c>
      <c r="B172" t="s">
        <v>836</v>
      </c>
      <c r="C172" t="s">
        <v>824</v>
      </c>
      <c r="D172" t="s">
        <v>826</v>
      </c>
      <c r="E172" t="s">
        <v>117</v>
      </c>
      <c r="F172">
        <v>2012</v>
      </c>
      <c r="G172" t="s">
        <v>124</v>
      </c>
      <c r="H172" t="s">
        <v>827</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820</v>
      </c>
      <c r="AF172" t="s">
        <v>837</v>
      </c>
      <c r="AG172" t="s">
        <v>825</v>
      </c>
      <c r="AH172" t="s">
        <v>118</v>
      </c>
    </row>
    <row r="173" spans="1:34" ht="15">
      <c r="A173" t="s">
        <v>818</v>
      </c>
      <c r="B173" t="s">
        <v>836</v>
      </c>
      <c r="C173" t="s">
        <v>824</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820</v>
      </c>
      <c r="AF173" t="s">
        <v>837</v>
      </c>
      <c r="AG173" t="s">
        <v>825</v>
      </c>
      <c r="AH173" t="s">
        <v>118</v>
      </c>
    </row>
    <row r="174" spans="1:34" ht="15">
      <c r="A174" t="s">
        <v>818</v>
      </c>
      <c r="B174" t="s">
        <v>836</v>
      </c>
      <c r="C174" t="s">
        <v>824</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820</v>
      </c>
      <c r="AF174" t="s">
        <v>837</v>
      </c>
      <c r="AG174" t="s">
        <v>825</v>
      </c>
      <c r="AH174" t="s">
        <v>118</v>
      </c>
    </row>
    <row r="175" spans="1:34" ht="15">
      <c r="A175" t="s">
        <v>818</v>
      </c>
      <c r="B175" t="s">
        <v>836</v>
      </c>
      <c r="C175" t="s">
        <v>824</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820</v>
      </c>
      <c r="AF175" t="s">
        <v>837</v>
      </c>
      <c r="AG175" t="s">
        <v>825</v>
      </c>
      <c r="AH175" t="s">
        <v>118</v>
      </c>
    </row>
    <row r="176" spans="1:34" ht="15">
      <c r="A176" t="s">
        <v>818</v>
      </c>
      <c r="B176" t="s">
        <v>836</v>
      </c>
      <c r="C176" t="s">
        <v>824</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820</v>
      </c>
      <c r="AF176" t="s">
        <v>837</v>
      </c>
      <c r="AG176" t="s">
        <v>825</v>
      </c>
      <c r="AH176" t="s">
        <v>118</v>
      </c>
    </row>
    <row r="177" spans="1:34" ht="15">
      <c r="A177" t="s">
        <v>818</v>
      </c>
      <c r="B177" t="s">
        <v>836</v>
      </c>
      <c r="C177" t="s">
        <v>824</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820</v>
      </c>
      <c r="AF177" t="s">
        <v>837</v>
      </c>
      <c r="AG177" t="s">
        <v>825</v>
      </c>
      <c r="AH177" t="s">
        <v>118</v>
      </c>
    </row>
    <row r="178" spans="1:34" ht="15">
      <c r="A178" t="s">
        <v>818</v>
      </c>
      <c r="B178" t="s">
        <v>836</v>
      </c>
      <c r="C178" t="s">
        <v>824</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820</v>
      </c>
      <c r="AF178" t="s">
        <v>837</v>
      </c>
      <c r="AG178" t="s">
        <v>825</v>
      </c>
      <c r="AH178" t="s">
        <v>118</v>
      </c>
    </row>
    <row r="179" spans="1:34" ht="15">
      <c r="A179" t="s">
        <v>818</v>
      </c>
      <c r="B179" t="s">
        <v>836</v>
      </c>
      <c r="C179" t="s">
        <v>824</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820</v>
      </c>
      <c r="AF179" t="s">
        <v>837</v>
      </c>
      <c r="AG179" t="s">
        <v>825</v>
      </c>
      <c r="AH179" t="s">
        <v>118</v>
      </c>
    </row>
    <row r="180" spans="1:34" ht="15">
      <c r="A180" t="s">
        <v>818</v>
      </c>
      <c r="B180" t="s">
        <v>836</v>
      </c>
      <c r="C180" t="s">
        <v>824</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820</v>
      </c>
      <c r="AF180" t="s">
        <v>837</v>
      </c>
      <c r="AG180" t="s">
        <v>825</v>
      </c>
      <c r="AH180" t="s">
        <v>118</v>
      </c>
    </row>
    <row r="181" spans="1:34" ht="15">
      <c r="A181" t="s">
        <v>818</v>
      </c>
      <c r="B181" t="s">
        <v>836</v>
      </c>
      <c r="C181" t="s">
        <v>824</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820</v>
      </c>
      <c r="AF181" t="s">
        <v>837</v>
      </c>
      <c r="AG181" t="s">
        <v>825</v>
      </c>
      <c r="AH181" t="s">
        <v>118</v>
      </c>
    </row>
    <row r="182" spans="1:34" ht="15">
      <c r="A182" t="s">
        <v>818</v>
      </c>
      <c r="B182" t="s">
        <v>836</v>
      </c>
      <c r="C182" t="s">
        <v>824</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820</v>
      </c>
      <c r="AF182" t="s">
        <v>837</v>
      </c>
      <c r="AG182" t="s">
        <v>825</v>
      </c>
      <c r="AH182" t="s">
        <v>118</v>
      </c>
    </row>
    <row r="183" spans="1:34" ht="15">
      <c r="A183" t="s">
        <v>818</v>
      </c>
      <c r="B183" t="s">
        <v>836</v>
      </c>
      <c r="C183" t="s">
        <v>824</v>
      </c>
      <c r="D183" t="s">
        <v>828</v>
      </c>
      <c r="E183" t="s">
        <v>117</v>
      </c>
      <c r="F183">
        <v>2012</v>
      </c>
      <c r="G183" t="s">
        <v>124</v>
      </c>
      <c r="H183" t="s">
        <v>829</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820</v>
      </c>
      <c r="AF183" t="s">
        <v>837</v>
      </c>
      <c r="AG183" t="s">
        <v>825</v>
      </c>
      <c r="AH183" t="s">
        <v>118</v>
      </c>
    </row>
    <row r="184" spans="1:34" ht="15">
      <c r="A184" t="s">
        <v>818</v>
      </c>
      <c r="B184" t="s">
        <v>836</v>
      </c>
      <c r="C184" t="s">
        <v>824</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820</v>
      </c>
      <c r="AF184" t="s">
        <v>837</v>
      </c>
      <c r="AG184" t="s">
        <v>825</v>
      </c>
      <c r="AH184" t="s">
        <v>118</v>
      </c>
    </row>
    <row r="185" spans="1:34" ht="15">
      <c r="A185" t="s">
        <v>818</v>
      </c>
      <c r="B185" t="s">
        <v>836</v>
      </c>
      <c r="C185" t="s">
        <v>824</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820</v>
      </c>
      <c r="AF185" t="s">
        <v>837</v>
      </c>
      <c r="AG185" t="s">
        <v>825</v>
      </c>
      <c r="AH185" t="s">
        <v>118</v>
      </c>
    </row>
    <row r="186" spans="1:34" ht="15">
      <c r="A186" t="s">
        <v>818</v>
      </c>
      <c r="B186" t="s">
        <v>836</v>
      </c>
      <c r="C186" t="s">
        <v>824</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820</v>
      </c>
      <c r="AF186" t="s">
        <v>837</v>
      </c>
      <c r="AG186" t="s">
        <v>825</v>
      </c>
      <c r="AH186" t="s">
        <v>118</v>
      </c>
    </row>
    <row r="187" spans="1:34" ht="15">
      <c r="A187" t="s">
        <v>818</v>
      </c>
      <c r="B187" t="s">
        <v>836</v>
      </c>
      <c r="C187" t="s">
        <v>824</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820</v>
      </c>
      <c r="AF187" t="s">
        <v>837</v>
      </c>
      <c r="AG187" t="s">
        <v>825</v>
      </c>
      <c r="AH187" t="s">
        <v>118</v>
      </c>
    </row>
    <row r="188" spans="1:34" ht="15">
      <c r="A188" t="s">
        <v>818</v>
      </c>
      <c r="B188" t="s">
        <v>836</v>
      </c>
      <c r="C188" t="s">
        <v>824</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820</v>
      </c>
      <c r="AF188" t="s">
        <v>837</v>
      </c>
      <c r="AG188" t="s">
        <v>825</v>
      </c>
      <c r="AH188" t="s">
        <v>118</v>
      </c>
    </row>
    <row r="189" spans="1:34" ht="15">
      <c r="A189" t="s">
        <v>818</v>
      </c>
      <c r="B189" t="s">
        <v>836</v>
      </c>
      <c r="C189" t="s">
        <v>824</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820</v>
      </c>
      <c r="AF189" t="s">
        <v>837</v>
      </c>
      <c r="AG189" t="s">
        <v>825</v>
      </c>
      <c r="AH189" t="s">
        <v>118</v>
      </c>
    </row>
    <row r="190" spans="1:34" ht="15">
      <c r="A190" t="s">
        <v>818</v>
      </c>
      <c r="B190" t="s">
        <v>838</v>
      </c>
      <c r="C190" t="s">
        <v>830</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820</v>
      </c>
      <c r="AF190" t="s">
        <v>839</v>
      </c>
      <c r="AG190" t="s">
        <v>831</v>
      </c>
      <c r="AH190" t="s">
        <v>118</v>
      </c>
    </row>
    <row r="191" spans="1:34" ht="15">
      <c r="A191" t="s">
        <v>818</v>
      </c>
      <c r="B191" t="s">
        <v>838</v>
      </c>
      <c r="C191" t="s">
        <v>830</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820</v>
      </c>
      <c r="AF191" t="s">
        <v>839</v>
      </c>
      <c r="AG191" t="s">
        <v>831</v>
      </c>
      <c r="AH191" t="s">
        <v>118</v>
      </c>
    </row>
    <row r="192" spans="1:34" ht="15">
      <c r="A192" t="s">
        <v>818</v>
      </c>
      <c r="B192" t="s">
        <v>838</v>
      </c>
      <c r="C192" t="s">
        <v>830</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820</v>
      </c>
      <c r="AF192" t="s">
        <v>839</v>
      </c>
      <c r="AG192" t="s">
        <v>831</v>
      </c>
      <c r="AH192" t="s">
        <v>118</v>
      </c>
    </row>
    <row r="193" spans="1:34" ht="15">
      <c r="A193" t="s">
        <v>818</v>
      </c>
      <c r="B193" t="s">
        <v>838</v>
      </c>
      <c r="C193" t="s">
        <v>830</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820</v>
      </c>
      <c r="AF193" t="s">
        <v>839</v>
      </c>
      <c r="AG193" t="s">
        <v>831</v>
      </c>
      <c r="AH193" t="s">
        <v>118</v>
      </c>
    </row>
    <row r="194" spans="1:34" ht="15">
      <c r="A194" t="s">
        <v>818</v>
      </c>
      <c r="B194" t="s">
        <v>838</v>
      </c>
      <c r="C194" t="s">
        <v>830</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820</v>
      </c>
      <c r="AF194" t="s">
        <v>839</v>
      </c>
      <c r="AG194" t="s">
        <v>831</v>
      </c>
      <c r="AH194" t="s">
        <v>118</v>
      </c>
    </row>
    <row r="195" spans="1:34" ht="15">
      <c r="A195" t="s">
        <v>818</v>
      </c>
      <c r="B195" t="s">
        <v>838</v>
      </c>
      <c r="C195" t="s">
        <v>830</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820</v>
      </c>
      <c r="AF195" t="s">
        <v>839</v>
      </c>
      <c r="AG195" t="s">
        <v>831</v>
      </c>
      <c r="AH195" t="s">
        <v>118</v>
      </c>
    </row>
    <row r="196" spans="1:34" ht="15">
      <c r="A196" t="s">
        <v>818</v>
      </c>
      <c r="B196" t="s">
        <v>838</v>
      </c>
      <c r="C196" t="s">
        <v>830</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820</v>
      </c>
      <c r="AF196" t="s">
        <v>839</v>
      </c>
      <c r="AG196" t="s">
        <v>831</v>
      </c>
      <c r="AH196" t="s">
        <v>118</v>
      </c>
    </row>
    <row r="197" spans="1:34" ht="15">
      <c r="A197" t="s">
        <v>818</v>
      </c>
      <c r="B197" t="s">
        <v>838</v>
      </c>
      <c r="C197" t="s">
        <v>830</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820</v>
      </c>
      <c r="AF197" t="s">
        <v>839</v>
      </c>
      <c r="AG197" t="s">
        <v>831</v>
      </c>
      <c r="AH197" t="s">
        <v>118</v>
      </c>
    </row>
    <row r="198" spans="1:34" ht="15">
      <c r="A198" t="s">
        <v>818</v>
      </c>
      <c r="B198" t="s">
        <v>838</v>
      </c>
      <c r="C198" t="s">
        <v>830</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820</v>
      </c>
      <c r="AF198" t="s">
        <v>839</v>
      </c>
      <c r="AG198" t="s">
        <v>831</v>
      </c>
      <c r="AH198" t="s">
        <v>118</v>
      </c>
    </row>
    <row r="199" spans="1:34" ht="15">
      <c r="A199" t="s">
        <v>818</v>
      </c>
      <c r="B199" t="s">
        <v>838</v>
      </c>
      <c r="C199" t="s">
        <v>830</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820</v>
      </c>
      <c r="AF199" t="s">
        <v>839</v>
      </c>
      <c r="AG199" t="s">
        <v>831</v>
      </c>
      <c r="AH199" t="s">
        <v>118</v>
      </c>
    </row>
    <row r="200" spans="1:34" ht="15">
      <c r="A200" t="s">
        <v>818</v>
      </c>
      <c r="B200" t="s">
        <v>838</v>
      </c>
      <c r="C200" t="s">
        <v>830</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820</v>
      </c>
      <c r="AF200" t="s">
        <v>839</v>
      </c>
      <c r="AG200" t="s">
        <v>831</v>
      </c>
      <c r="AH200" t="s">
        <v>118</v>
      </c>
    </row>
    <row r="201" spans="1:34" ht="15">
      <c r="A201" t="s">
        <v>818</v>
      </c>
      <c r="B201" t="s">
        <v>838</v>
      </c>
      <c r="C201" t="s">
        <v>830</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820</v>
      </c>
      <c r="AF201" t="s">
        <v>839</v>
      </c>
      <c r="AG201" t="s">
        <v>831</v>
      </c>
      <c r="AH201" t="s">
        <v>118</v>
      </c>
    </row>
    <row r="202" spans="1:34" ht="15">
      <c r="A202" t="s">
        <v>818</v>
      </c>
      <c r="B202" t="s">
        <v>838</v>
      </c>
      <c r="C202" t="s">
        <v>830</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820</v>
      </c>
      <c r="AF202" t="s">
        <v>839</v>
      </c>
      <c r="AG202" t="s">
        <v>831</v>
      </c>
      <c r="AH202" t="s">
        <v>118</v>
      </c>
    </row>
    <row r="203" spans="1:34" ht="15">
      <c r="A203" t="s">
        <v>818</v>
      </c>
      <c r="B203" t="s">
        <v>838</v>
      </c>
      <c r="C203" t="s">
        <v>830</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820</v>
      </c>
      <c r="AF203" t="s">
        <v>839</v>
      </c>
      <c r="AG203" t="s">
        <v>831</v>
      </c>
      <c r="AH203" t="s">
        <v>118</v>
      </c>
    </row>
    <row r="204" spans="1:34" ht="15">
      <c r="A204" t="s">
        <v>818</v>
      </c>
      <c r="B204" t="s">
        <v>838</v>
      </c>
      <c r="C204" t="s">
        <v>830</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820</v>
      </c>
      <c r="AF204" t="s">
        <v>839</v>
      </c>
      <c r="AG204" t="s">
        <v>831</v>
      </c>
      <c r="AH204" t="s">
        <v>118</v>
      </c>
    </row>
    <row r="205" spans="1:34" ht="15">
      <c r="A205" t="s">
        <v>818</v>
      </c>
      <c r="B205" t="s">
        <v>838</v>
      </c>
      <c r="C205" t="s">
        <v>830</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820</v>
      </c>
      <c r="AF205" t="s">
        <v>839</v>
      </c>
      <c r="AG205" t="s">
        <v>831</v>
      </c>
      <c r="AH205" t="s">
        <v>118</v>
      </c>
    </row>
    <row r="206" spans="1:34" ht="15">
      <c r="A206" t="s">
        <v>818</v>
      </c>
      <c r="B206" t="s">
        <v>838</v>
      </c>
      <c r="C206" t="s">
        <v>830</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820</v>
      </c>
      <c r="AF206" t="s">
        <v>839</v>
      </c>
      <c r="AG206" t="s">
        <v>831</v>
      </c>
      <c r="AH206" t="s">
        <v>118</v>
      </c>
    </row>
    <row r="207" spans="1:34" ht="15">
      <c r="A207" t="s">
        <v>818</v>
      </c>
      <c r="B207" t="s">
        <v>838</v>
      </c>
      <c r="C207" t="s">
        <v>830</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820</v>
      </c>
      <c r="AF207" t="s">
        <v>839</v>
      </c>
      <c r="AG207" t="s">
        <v>831</v>
      </c>
      <c r="AH207" t="s">
        <v>118</v>
      </c>
    </row>
    <row r="208" spans="1:34" ht="15">
      <c r="A208" t="s">
        <v>818</v>
      </c>
      <c r="B208" t="s">
        <v>838</v>
      </c>
      <c r="C208" t="s">
        <v>830</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820</v>
      </c>
      <c r="AF208" t="s">
        <v>839</v>
      </c>
      <c r="AG208" t="s">
        <v>831</v>
      </c>
      <c r="AH208" t="s">
        <v>118</v>
      </c>
    </row>
    <row r="209" spans="1:34" ht="15">
      <c r="A209" t="s">
        <v>818</v>
      </c>
      <c r="B209" t="s">
        <v>840</v>
      </c>
      <c r="C209" t="s">
        <v>832</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820</v>
      </c>
      <c r="AF209" t="s">
        <v>841</v>
      </c>
      <c r="AG209" t="s">
        <v>833</v>
      </c>
      <c r="AH209" t="s">
        <v>118</v>
      </c>
    </row>
    <row r="210" spans="1:34" ht="15">
      <c r="A210" t="s">
        <v>818</v>
      </c>
      <c r="B210" t="s">
        <v>840</v>
      </c>
      <c r="C210" t="s">
        <v>832</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820</v>
      </c>
      <c r="AF210" t="s">
        <v>841</v>
      </c>
      <c r="AG210" t="s">
        <v>833</v>
      </c>
      <c r="AH210" t="s">
        <v>118</v>
      </c>
    </row>
    <row r="211" spans="1:34" ht="15">
      <c r="A211" t="s">
        <v>818</v>
      </c>
      <c r="B211" t="s">
        <v>840</v>
      </c>
      <c r="C211" t="s">
        <v>832</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820</v>
      </c>
      <c r="AF211" t="s">
        <v>841</v>
      </c>
      <c r="AG211" t="s">
        <v>833</v>
      </c>
      <c r="AH211" t="s">
        <v>118</v>
      </c>
    </row>
    <row r="212" spans="1:34" ht="15">
      <c r="A212" t="s">
        <v>818</v>
      </c>
      <c r="B212" t="s">
        <v>840</v>
      </c>
      <c r="C212" t="s">
        <v>832</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820</v>
      </c>
      <c r="AF212" t="s">
        <v>841</v>
      </c>
      <c r="AG212" t="s">
        <v>833</v>
      </c>
      <c r="AH212" t="s">
        <v>118</v>
      </c>
    </row>
    <row r="213" spans="1:34" ht="15">
      <c r="A213" t="s">
        <v>818</v>
      </c>
      <c r="B213" t="s">
        <v>840</v>
      </c>
      <c r="C213" t="s">
        <v>832</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820</v>
      </c>
      <c r="AF213" t="s">
        <v>841</v>
      </c>
      <c r="AG213" t="s">
        <v>833</v>
      </c>
      <c r="AH213" t="s">
        <v>118</v>
      </c>
    </row>
    <row r="214" spans="1:34" ht="15">
      <c r="A214" t="s">
        <v>818</v>
      </c>
      <c r="B214" t="s">
        <v>840</v>
      </c>
      <c r="C214" t="s">
        <v>832</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820</v>
      </c>
      <c r="AF214" t="s">
        <v>841</v>
      </c>
      <c r="AG214" t="s">
        <v>833</v>
      </c>
      <c r="AH214" t="s">
        <v>118</v>
      </c>
    </row>
    <row r="215" spans="1:34" ht="15">
      <c r="A215" t="s">
        <v>818</v>
      </c>
      <c r="B215" t="s">
        <v>840</v>
      </c>
      <c r="C215" t="s">
        <v>832</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820</v>
      </c>
      <c r="AF215" t="s">
        <v>841</v>
      </c>
      <c r="AG215" t="s">
        <v>833</v>
      </c>
      <c r="AH215" t="s">
        <v>118</v>
      </c>
    </row>
    <row r="216" spans="1:34" ht="15">
      <c r="A216" t="s">
        <v>818</v>
      </c>
      <c r="B216" t="s">
        <v>840</v>
      </c>
      <c r="C216" t="s">
        <v>832</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820</v>
      </c>
      <c r="AF216" t="s">
        <v>841</v>
      </c>
      <c r="AG216" t="s">
        <v>833</v>
      </c>
      <c r="AH216" t="s">
        <v>118</v>
      </c>
    </row>
    <row r="217" spans="1:34" ht="15">
      <c r="A217" t="s">
        <v>818</v>
      </c>
      <c r="B217" t="s">
        <v>840</v>
      </c>
      <c r="C217" t="s">
        <v>832</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820</v>
      </c>
      <c r="AF217" t="s">
        <v>841</v>
      </c>
      <c r="AG217" t="s">
        <v>833</v>
      </c>
      <c r="AH217" t="s">
        <v>118</v>
      </c>
    </row>
    <row r="218" spans="1:34" ht="15">
      <c r="A218" t="s">
        <v>818</v>
      </c>
      <c r="B218" t="s">
        <v>840</v>
      </c>
      <c r="C218" t="s">
        <v>832</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820</v>
      </c>
      <c r="AF218" t="s">
        <v>841</v>
      </c>
      <c r="AG218" t="s">
        <v>833</v>
      </c>
      <c r="AH218" t="s">
        <v>118</v>
      </c>
    </row>
    <row r="219" spans="1:34" ht="15">
      <c r="A219" t="s">
        <v>818</v>
      </c>
      <c r="B219" t="s">
        <v>840</v>
      </c>
      <c r="C219" t="s">
        <v>832</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820</v>
      </c>
      <c r="AF219" t="s">
        <v>841</v>
      </c>
      <c r="AG219" t="s">
        <v>833</v>
      </c>
      <c r="AH219" t="s">
        <v>118</v>
      </c>
    </row>
    <row r="220" spans="1:34" ht="15">
      <c r="A220" t="s">
        <v>818</v>
      </c>
      <c r="B220" t="s">
        <v>840</v>
      </c>
      <c r="C220" t="s">
        <v>832</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820</v>
      </c>
      <c r="AF220" t="s">
        <v>841</v>
      </c>
      <c r="AG220" t="s">
        <v>833</v>
      </c>
      <c r="AH220" t="s">
        <v>118</v>
      </c>
    </row>
    <row r="221" spans="1:34" ht="15">
      <c r="A221" t="s">
        <v>818</v>
      </c>
      <c r="B221" t="s">
        <v>840</v>
      </c>
      <c r="C221" t="s">
        <v>832</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820</v>
      </c>
      <c r="AF221" t="s">
        <v>841</v>
      </c>
      <c r="AG221" t="s">
        <v>833</v>
      </c>
      <c r="AH221" t="s">
        <v>118</v>
      </c>
    </row>
    <row r="222" spans="1:34" ht="15">
      <c r="A222" t="s">
        <v>818</v>
      </c>
      <c r="B222" t="s">
        <v>840</v>
      </c>
      <c r="C222" t="s">
        <v>832</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820</v>
      </c>
      <c r="AF222" t="s">
        <v>841</v>
      </c>
      <c r="AG222" t="s">
        <v>833</v>
      </c>
      <c r="AH222" t="s">
        <v>118</v>
      </c>
    </row>
    <row r="223" spans="1:34" ht="15">
      <c r="A223" t="s">
        <v>818</v>
      </c>
      <c r="B223" t="s">
        <v>840</v>
      </c>
      <c r="C223" t="s">
        <v>832</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820</v>
      </c>
      <c r="AF223" t="s">
        <v>841</v>
      </c>
      <c r="AG223" t="s">
        <v>833</v>
      </c>
      <c r="AH223" t="s">
        <v>118</v>
      </c>
    </row>
    <row r="224" spans="1:34" ht="15">
      <c r="A224" t="s">
        <v>818</v>
      </c>
      <c r="B224" t="s">
        <v>840</v>
      </c>
      <c r="C224" t="s">
        <v>832</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820</v>
      </c>
      <c r="AF224" t="s">
        <v>841</v>
      </c>
      <c r="AG224" t="s">
        <v>833</v>
      </c>
      <c r="AH224" t="s">
        <v>118</v>
      </c>
    </row>
    <row r="225" spans="1:34" ht="15">
      <c r="A225" t="s">
        <v>818</v>
      </c>
      <c r="B225" t="s">
        <v>840</v>
      </c>
      <c r="C225" t="s">
        <v>832</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820</v>
      </c>
      <c r="AF225" t="s">
        <v>841</v>
      </c>
      <c r="AG225" t="s">
        <v>833</v>
      </c>
      <c r="AH225" t="s">
        <v>118</v>
      </c>
    </row>
    <row r="226" spans="1:34" ht="15">
      <c r="A226" t="s">
        <v>818</v>
      </c>
      <c r="B226" t="s">
        <v>840</v>
      </c>
      <c r="C226" t="s">
        <v>832</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820</v>
      </c>
      <c r="AF226" t="s">
        <v>841</v>
      </c>
      <c r="AG226" t="s">
        <v>833</v>
      </c>
      <c r="AH226" t="s">
        <v>118</v>
      </c>
    </row>
    <row r="227" spans="1:34" ht="15">
      <c r="A227" t="s">
        <v>818</v>
      </c>
      <c r="B227" t="s">
        <v>840</v>
      </c>
      <c r="C227" t="s">
        <v>832</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820</v>
      </c>
      <c r="AF227" t="s">
        <v>841</v>
      </c>
      <c r="AG227" t="s">
        <v>833</v>
      </c>
      <c r="AH227" t="s">
        <v>118</v>
      </c>
    </row>
    <row r="228" spans="1:34" ht="15">
      <c r="A228" t="s">
        <v>818</v>
      </c>
      <c r="B228" t="s">
        <v>842</v>
      </c>
      <c r="C228" t="s">
        <v>822</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820</v>
      </c>
      <c r="AF228" t="s">
        <v>843</v>
      </c>
      <c r="AG228" t="s">
        <v>823</v>
      </c>
      <c r="AH228" t="s">
        <v>118</v>
      </c>
    </row>
    <row r="229" spans="1:34" ht="15">
      <c r="A229" t="s">
        <v>818</v>
      </c>
      <c r="B229" t="s">
        <v>842</v>
      </c>
      <c r="C229" t="s">
        <v>822</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820</v>
      </c>
      <c r="AF229" t="s">
        <v>843</v>
      </c>
      <c r="AG229" t="s">
        <v>823</v>
      </c>
      <c r="AH229" t="s">
        <v>118</v>
      </c>
    </row>
    <row r="230" spans="1:34" ht="15">
      <c r="A230" t="s">
        <v>818</v>
      </c>
      <c r="B230" t="s">
        <v>842</v>
      </c>
      <c r="C230" t="s">
        <v>822</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820</v>
      </c>
      <c r="AF230" t="s">
        <v>843</v>
      </c>
      <c r="AG230" t="s">
        <v>823</v>
      </c>
      <c r="AH230" t="s">
        <v>118</v>
      </c>
    </row>
    <row r="231" spans="1:34" ht="15">
      <c r="A231" t="s">
        <v>818</v>
      </c>
      <c r="B231" t="s">
        <v>842</v>
      </c>
      <c r="C231" t="s">
        <v>822</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820</v>
      </c>
      <c r="AF231" t="s">
        <v>843</v>
      </c>
      <c r="AG231" t="s">
        <v>823</v>
      </c>
      <c r="AH231" t="s">
        <v>118</v>
      </c>
    </row>
    <row r="232" spans="1:34" ht="15">
      <c r="A232" t="s">
        <v>818</v>
      </c>
      <c r="B232" t="s">
        <v>842</v>
      </c>
      <c r="C232" t="s">
        <v>822</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820</v>
      </c>
      <c r="AF232" t="s">
        <v>843</v>
      </c>
      <c r="AG232" t="s">
        <v>823</v>
      </c>
      <c r="AH232" t="s">
        <v>118</v>
      </c>
    </row>
    <row r="233" spans="1:34" ht="15">
      <c r="A233" t="s">
        <v>818</v>
      </c>
      <c r="B233" t="s">
        <v>842</v>
      </c>
      <c r="C233" t="s">
        <v>822</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820</v>
      </c>
      <c r="AF233" t="s">
        <v>843</v>
      </c>
      <c r="AG233" t="s">
        <v>823</v>
      </c>
      <c r="AH233" t="s">
        <v>118</v>
      </c>
    </row>
    <row r="234" spans="1:34" ht="15">
      <c r="A234" t="s">
        <v>818</v>
      </c>
      <c r="B234" t="s">
        <v>842</v>
      </c>
      <c r="C234" t="s">
        <v>822</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820</v>
      </c>
      <c r="AF234" t="s">
        <v>843</v>
      </c>
      <c r="AG234" t="s">
        <v>823</v>
      </c>
      <c r="AH234" t="s">
        <v>118</v>
      </c>
    </row>
    <row r="235" spans="1:34" ht="15">
      <c r="A235" t="s">
        <v>818</v>
      </c>
      <c r="B235" t="s">
        <v>842</v>
      </c>
      <c r="C235" t="s">
        <v>822</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820</v>
      </c>
      <c r="AF235" t="s">
        <v>843</v>
      </c>
      <c r="AG235" t="s">
        <v>823</v>
      </c>
      <c r="AH235" t="s">
        <v>118</v>
      </c>
    </row>
    <row r="236" spans="1:34" ht="15">
      <c r="A236" t="s">
        <v>818</v>
      </c>
      <c r="B236" t="s">
        <v>842</v>
      </c>
      <c r="C236" t="s">
        <v>822</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820</v>
      </c>
      <c r="AF236" t="s">
        <v>843</v>
      </c>
      <c r="AG236" t="s">
        <v>823</v>
      </c>
      <c r="AH236" t="s">
        <v>118</v>
      </c>
    </row>
    <row r="237" spans="1:34" ht="15">
      <c r="A237" t="s">
        <v>818</v>
      </c>
      <c r="B237" t="s">
        <v>842</v>
      </c>
      <c r="C237" t="s">
        <v>822</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820</v>
      </c>
      <c r="AF237" t="s">
        <v>843</v>
      </c>
      <c r="AG237" t="s">
        <v>823</v>
      </c>
      <c r="AH237" t="s">
        <v>118</v>
      </c>
    </row>
    <row r="238" spans="1:34" ht="15">
      <c r="A238" t="s">
        <v>818</v>
      </c>
      <c r="B238" t="s">
        <v>842</v>
      </c>
      <c r="C238" t="s">
        <v>822</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820</v>
      </c>
      <c r="AF238" t="s">
        <v>843</v>
      </c>
      <c r="AG238" t="s">
        <v>823</v>
      </c>
      <c r="AH238" t="s">
        <v>118</v>
      </c>
    </row>
    <row r="239" spans="1:34" ht="15">
      <c r="A239" t="s">
        <v>818</v>
      </c>
      <c r="B239" t="s">
        <v>842</v>
      </c>
      <c r="C239" t="s">
        <v>822</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820</v>
      </c>
      <c r="AF239" t="s">
        <v>843</v>
      </c>
      <c r="AG239" t="s">
        <v>823</v>
      </c>
      <c r="AH239" t="s">
        <v>118</v>
      </c>
    </row>
    <row r="240" spans="1:34" ht="15">
      <c r="A240" t="s">
        <v>818</v>
      </c>
      <c r="B240" t="s">
        <v>842</v>
      </c>
      <c r="C240" t="s">
        <v>822</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820</v>
      </c>
      <c r="AF240" t="s">
        <v>843</v>
      </c>
      <c r="AG240" t="s">
        <v>823</v>
      </c>
      <c r="AH240" t="s">
        <v>118</v>
      </c>
    </row>
    <row r="241" spans="1:34" ht="15">
      <c r="A241" t="s">
        <v>818</v>
      </c>
      <c r="B241" t="s">
        <v>842</v>
      </c>
      <c r="C241" t="s">
        <v>822</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820</v>
      </c>
      <c r="AF241" t="s">
        <v>843</v>
      </c>
      <c r="AG241" t="s">
        <v>823</v>
      </c>
      <c r="AH241" t="s">
        <v>118</v>
      </c>
    </row>
    <row r="242" spans="1:34" ht="15">
      <c r="A242" t="s">
        <v>818</v>
      </c>
      <c r="B242" t="s">
        <v>842</v>
      </c>
      <c r="C242" t="s">
        <v>822</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820</v>
      </c>
      <c r="AF242" t="s">
        <v>843</v>
      </c>
      <c r="AG242" t="s">
        <v>823</v>
      </c>
      <c r="AH242" t="s">
        <v>118</v>
      </c>
    </row>
    <row r="243" spans="1:34" ht="15">
      <c r="A243" t="s">
        <v>818</v>
      </c>
      <c r="B243" t="s">
        <v>842</v>
      </c>
      <c r="C243" t="s">
        <v>822</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820</v>
      </c>
      <c r="AF243" t="s">
        <v>843</v>
      </c>
      <c r="AG243" t="s">
        <v>823</v>
      </c>
      <c r="AH243" t="s">
        <v>118</v>
      </c>
    </row>
    <row r="244" spans="1:34" ht="15">
      <c r="A244" t="s">
        <v>818</v>
      </c>
      <c r="B244" t="s">
        <v>842</v>
      </c>
      <c r="C244" t="s">
        <v>822</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820</v>
      </c>
      <c r="AF244" t="s">
        <v>843</v>
      </c>
      <c r="AG244" t="s">
        <v>823</v>
      </c>
      <c r="AH244" t="s">
        <v>118</v>
      </c>
    </row>
    <row r="245" spans="1:34" ht="15">
      <c r="A245" t="s">
        <v>818</v>
      </c>
      <c r="B245" t="s">
        <v>842</v>
      </c>
      <c r="C245" t="s">
        <v>822</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820</v>
      </c>
      <c r="AF245" t="s">
        <v>843</v>
      </c>
      <c r="AG245" t="s">
        <v>823</v>
      </c>
      <c r="AH245" t="s">
        <v>118</v>
      </c>
    </row>
    <row r="246" spans="1:34" ht="15">
      <c r="A246" t="s">
        <v>818</v>
      </c>
      <c r="B246" t="s">
        <v>113</v>
      </c>
      <c r="C246" t="s">
        <v>819</v>
      </c>
      <c r="D246" t="s">
        <v>181</v>
      </c>
      <c r="E246" t="s">
        <v>113</v>
      </c>
      <c r="F246">
        <v>2012</v>
      </c>
      <c r="G246" t="s">
        <v>132</v>
      </c>
      <c r="H246" t="s">
        <v>182</v>
      </c>
      <c r="I246" t="s">
        <v>134</v>
      </c>
      <c r="J246" t="s">
        <v>135</v>
      </c>
      <c r="L246">
        <v>-3723367</v>
      </c>
      <c r="M246">
        <v>-3723367</v>
      </c>
      <c r="N246">
        <v>-3647368</v>
      </c>
      <c r="O246">
        <v>0</v>
      </c>
      <c r="P246">
        <v>-75999</v>
      </c>
      <c r="Q246" t="s">
        <v>844</v>
      </c>
      <c r="R246">
        <v>0</v>
      </c>
      <c r="S246">
        <v>-906261</v>
      </c>
      <c r="T246">
        <v>-8306</v>
      </c>
      <c r="U246">
        <v>-914567</v>
      </c>
      <c r="V246">
        <v>0</v>
      </c>
      <c r="W246">
        <v>0</v>
      </c>
      <c r="X246">
        <v>-909117</v>
      </c>
      <c r="Y246">
        <v>0</v>
      </c>
      <c r="Z246">
        <v>0</v>
      </c>
      <c r="AA246">
        <v>-909117</v>
      </c>
      <c r="AB246">
        <v>0</v>
      </c>
      <c r="AC246">
        <v>0</v>
      </c>
      <c r="AD246">
        <v>0</v>
      </c>
      <c r="AE246" t="s">
        <v>820</v>
      </c>
      <c r="AF246" t="s">
        <v>116</v>
      </c>
      <c r="AG246" t="s">
        <v>821</v>
      </c>
      <c r="AH246" t="s">
        <v>116</v>
      </c>
    </row>
    <row r="247" spans="1:34" ht="15">
      <c r="A247" t="s">
        <v>818</v>
      </c>
      <c r="B247" t="s">
        <v>113</v>
      </c>
      <c r="C247" t="s">
        <v>819</v>
      </c>
      <c r="D247" t="s">
        <v>808</v>
      </c>
      <c r="E247" t="s">
        <v>113</v>
      </c>
      <c r="F247">
        <v>2012</v>
      </c>
      <c r="G247" t="s">
        <v>132</v>
      </c>
      <c r="H247" t="s">
        <v>845</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820</v>
      </c>
      <c r="AF247" t="s">
        <v>116</v>
      </c>
      <c r="AG247" t="s">
        <v>821</v>
      </c>
      <c r="AH247" t="s">
        <v>116</v>
      </c>
    </row>
    <row r="248" spans="1:34" ht="15">
      <c r="A248" t="s">
        <v>818</v>
      </c>
      <c r="B248" t="s">
        <v>113</v>
      </c>
      <c r="C248" t="s">
        <v>819</v>
      </c>
      <c r="D248" t="s">
        <v>811</v>
      </c>
      <c r="E248" t="s">
        <v>113</v>
      </c>
      <c r="F248">
        <v>2012</v>
      </c>
      <c r="G248" t="s">
        <v>132</v>
      </c>
      <c r="H248" t="s">
        <v>846</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820</v>
      </c>
      <c r="AF248" t="s">
        <v>116</v>
      </c>
      <c r="AG248" t="s">
        <v>821</v>
      </c>
      <c r="AH248" t="s">
        <v>116</v>
      </c>
    </row>
    <row r="249" spans="1:34" ht="15">
      <c r="A249" t="s">
        <v>818</v>
      </c>
      <c r="B249" t="s">
        <v>113</v>
      </c>
      <c r="C249" t="s">
        <v>819</v>
      </c>
      <c r="D249" t="s">
        <v>847</v>
      </c>
      <c r="E249" t="s">
        <v>113</v>
      </c>
      <c r="F249">
        <v>2012</v>
      </c>
      <c r="G249" t="s">
        <v>132</v>
      </c>
      <c r="H249" t="s">
        <v>848</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820</v>
      </c>
      <c r="AF249" t="s">
        <v>116</v>
      </c>
      <c r="AG249" t="s">
        <v>821</v>
      </c>
      <c r="AH249" t="s">
        <v>116</v>
      </c>
    </row>
    <row r="250" spans="1:34" ht="15">
      <c r="A250" t="s">
        <v>818</v>
      </c>
      <c r="B250" t="s">
        <v>113</v>
      </c>
      <c r="C250" t="s">
        <v>819</v>
      </c>
      <c r="D250" t="s">
        <v>849</v>
      </c>
      <c r="E250" t="s">
        <v>113</v>
      </c>
      <c r="F250">
        <v>2012</v>
      </c>
      <c r="G250" t="s">
        <v>132</v>
      </c>
      <c r="H250" t="s">
        <v>850</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820</v>
      </c>
      <c r="AF250" t="s">
        <v>116</v>
      </c>
      <c r="AG250" t="s">
        <v>821</v>
      </c>
      <c r="AH250" t="s">
        <v>116</v>
      </c>
    </row>
    <row r="251" spans="1:34" ht="15">
      <c r="A251" t="s">
        <v>818</v>
      </c>
      <c r="B251" t="s">
        <v>113</v>
      </c>
      <c r="C251" t="s">
        <v>819</v>
      </c>
      <c r="D251" t="s">
        <v>851</v>
      </c>
      <c r="E251" t="s">
        <v>113</v>
      </c>
      <c r="F251">
        <v>2012</v>
      </c>
      <c r="G251" t="s">
        <v>132</v>
      </c>
      <c r="H251" t="s">
        <v>852</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820</v>
      </c>
      <c r="AF251" t="s">
        <v>116</v>
      </c>
      <c r="AG251" t="s">
        <v>821</v>
      </c>
      <c r="AH251" t="s">
        <v>116</v>
      </c>
    </row>
    <row r="252" spans="1:34" ht="15">
      <c r="A252" t="s">
        <v>818</v>
      </c>
      <c r="B252" t="s">
        <v>113</v>
      </c>
      <c r="C252" t="s">
        <v>819</v>
      </c>
      <c r="D252" t="s">
        <v>813</v>
      </c>
      <c r="E252" t="s">
        <v>113</v>
      </c>
      <c r="F252">
        <v>2012</v>
      </c>
      <c r="G252" t="s">
        <v>132</v>
      </c>
      <c r="H252" t="s">
        <v>853</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820</v>
      </c>
      <c r="AF252" t="s">
        <v>116</v>
      </c>
      <c r="AG252" t="s">
        <v>821</v>
      </c>
      <c r="AH252" t="s">
        <v>116</v>
      </c>
    </row>
    <row r="253" spans="1:34" ht="15">
      <c r="A253" t="s">
        <v>818</v>
      </c>
      <c r="B253" t="s">
        <v>113</v>
      </c>
      <c r="C253" t="s">
        <v>819</v>
      </c>
      <c r="D253" t="s">
        <v>854</v>
      </c>
      <c r="E253" t="s">
        <v>113</v>
      </c>
      <c r="F253">
        <v>2012</v>
      </c>
      <c r="G253" t="s">
        <v>132</v>
      </c>
      <c r="H253" t="s">
        <v>855</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820</v>
      </c>
      <c r="AF253" t="s">
        <v>116</v>
      </c>
      <c r="AG253" t="s">
        <v>821</v>
      </c>
      <c r="AH253" t="s">
        <v>116</v>
      </c>
    </row>
    <row r="254" spans="1:34" ht="15">
      <c r="A254" t="s">
        <v>818</v>
      </c>
      <c r="B254" t="s">
        <v>113</v>
      </c>
      <c r="C254" t="s">
        <v>819</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820</v>
      </c>
      <c r="AF254" t="s">
        <v>116</v>
      </c>
      <c r="AG254" t="s">
        <v>821</v>
      </c>
      <c r="AH254" t="s">
        <v>116</v>
      </c>
    </row>
    <row r="255" spans="1:34" ht="15">
      <c r="A255" t="s">
        <v>818</v>
      </c>
      <c r="B255" t="s">
        <v>113</v>
      </c>
      <c r="C255" t="s">
        <v>819</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820</v>
      </c>
      <c r="AF255" t="s">
        <v>116</v>
      </c>
      <c r="AG255" t="s">
        <v>821</v>
      </c>
      <c r="AH255" t="s">
        <v>116</v>
      </c>
    </row>
    <row r="256" spans="1:34" ht="15">
      <c r="A256" t="s">
        <v>818</v>
      </c>
      <c r="B256" t="s">
        <v>113</v>
      </c>
      <c r="C256" t="s">
        <v>819</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820</v>
      </c>
      <c r="AF256" t="s">
        <v>116</v>
      </c>
      <c r="AG256" t="s">
        <v>821</v>
      </c>
      <c r="AH256" t="s">
        <v>116</v>
      </c>
    </row>
    <row r="257" spans="1:34" ht="15">
      <c r="A257" t="s">
        <v>818</v>
      </c>
      <c r="B257" t="s">
        <v>113</v>
      </c>
      <c r="C257" t="s">
        <v>819</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820</v>
      </c>
      <c r="AF257" t="s">
        <v>116</v>
      </c>
      <c r="AG257" t="s">
        <v>821</v>
      </c>
      <c r="AH257" t="s">
        <v>116</v>
      </c>
    </row>
    <row r="258" spans="1:34" ht="15">
      <c r="A258" t="s">
        <v>818</v>
      </c>
      <c r="B258" t="s">
        <v>113</v>
      </c>
      <c r="C258" t="s">
        <v>819</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820</v>
      </c>
      <c r="AF258" t="s">
        <v>116</v>
      </c>
      <c r="AG258" t="s">
        <v>821</v>
      </c>
      <c r="AH258" t="s">
        <v>116</v>
      </c>
    </row>
    <row r="259" spans="1:34" ht="15">
      <c r="A259" t="s">
        <v>818</v>
      </c>
      <c r="B259" t="s">
        <v>113</v>
      </c>
      <c r="C259" t="s">
        <v>819</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820</v>
      </c>
      <c r="AF259" t="s">
        <v>116</v>
      </c>
      <c r="AG259" t="s">
        <v>821</v>
      </c>
      <c r="AH259" t="s">
        <v>116</v>
      </c>
    </row>
    <row r="260" spans="1:34" ht="15">
      <c r="A260" t="s">
        <v>818</v>
      </c>
      <c r="B260" t="s">
        <v>113</v>
      </c>
      <c r="C260" t="s">
        <v>819</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820</v>
      </c>
      <c r="AF260" t="s">
        <v>116</v>
      </c>
      <c r="AG260" t="s">
        <v>821</v>
      </c>
      <c r="AH260" t="s">
        <v>116</v>
      </c>
    </row>
    <row r="261" spans="1:34" ht="15">
      <c r="A261" t="s">
        <v>818</v>
      </c>
      <c r="B261" t="s">
        <v>834</v>
      </c>
      <c r="C261" t="s">
        <v>819</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820</v>
      </c>
      <c r="AF261" t="s">
        <v>835</v>
      </c>
      <c r="AG261" t="s">
        <v>821</v>
      </c>
      <c r="AH261" t="s">
        <v>116</v>
      </c>
    </row>
    <row r="262" spans="1:34" ht="15">
      <c r="A262" t="s">
        <v>818</v>
      </c>
      <c r="B262" t="s">
        <v>834</v>
      </c>
      <c r="C262" t="s">
        <v>819</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820</v>
      </c>
      <c r="AF262" t="s">
        <v>835</v>
      </c>
      <c r="AG262" t="s">
        <v>821</v>
      </c>
      <c r="AH262" t="s">
        <v>116</v>
      </c>
    </row>
    <row r="263" spans="1:34" ht="15">
      <c r="A263" t="s">
        <v>818</v>
      </c>
      <c r="B263" t="s">
        <v>834</v>
      </c>
      <c r="C263" t="s">
        <v>819</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820</v>
      </c>
      <c r="AF263" t="s">
        <v>835</v>
      </c>
      <c r="AG263" t="s">
        <v>821</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808</v>
      </c>
      <c r="B272" t="s">
        <v>845</v>
      </c>
      <c r="C272" s="32">
        <v>-11697.47</v>
      </c>
    </row>
    <row r="273" spans="1:3" ht="15">
      <c r="A273" t="s">
        <v>811</v>
      </c>
      <c r="B273" t="s">
        <v>846</v>
      </c>
      <c r="C273" s="32">
        <v>175.45000000000002</v>
      </c>
    </row>
    <row r="274" spans="1:3" ht="15">
      <c r="A274" t="s">
        <v>847</v>
      </c>
      <c r="B274" t="s">
        <v>848</v>
      </c>
      <c r="C274" s="32">
        <v>193.99</v>
      </c>
    </row>
    <row r="275" spans="1:4" ht="15">
      <c r="A275" t="s">
        <v>849</v>
      </c>
      <c r="B275" t="s">
        <v>850</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851</v>
      </c>
      <c r="B276" t="s">
        <v>852</v>
      </c>
      <c r="C276" s="32">
        <v>0</v>
      </c>
    </row>
    <row r="277" spans="1:3" ht="15">
      <c r="A277" t="s">
        <v>813</v>
      </c>
      <c r="B277" t="s">
        <v>853</v>
      </c>
      <c r="C277" s="32">
        <v>-777</v>
      </c>
    </row>
    <row r="278" spans="1:3" ht="15">
      <c r="A278" t="s">
        <v>854</v>
      </c>
      <c r="B278" t="s">
        <v>855</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826</v>
      </c>
      <c r="B345" t="s">
        <v>827</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828</v>
      </c>
      <c r="B357" t="s">
        <v>829</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893</v>
      </c>
      <c r="B2" t="s">
        <v>113</v>
      </c>
      <c r="C2" t="s">
        <v>894</v>
      </c>
      <c r="D2" t="s">
        <v>895</v>
      </c>
      <c r="E2" t="s">
        <v>113</v>
      </c>
      <c r="F2">
        <v>2012</v>
      </c>
      <c r="G2" t="s">
        <v>124</v>
      </c>
      <c r="H2" t="s">
        <v>896</v>
      </c>
      <c r="I2" t="s">
        <v>897</v>
      </c>
      <c r="J2" t="s">
        <v>898</v>
      </c>
      <c r="L2">
        <v>0</v>
      </c>
      <c r="M2">
        <v>0</v>
      </c>
      <c r="N2">
        <v>0</v>
      </c>
      <c r="O2">
        <v>0</v>
      </c>
      <c r="P2">
        <v>0</v>
      </c>
      <c r="Q2" t="s">
        <v>114</v>
      </c>
      <c r="R2">
        <v>0</v>
      </c>
      <c r="S2">
        <v>0</v>
      </c>
      <c r="T2">
        <v>0</v>
      </c>
      <c r="U2">
        <v>0</v>
      </c>
      <c r="V2">
        <v>0</v>
      </c>
      <c r="W2">
        <v>0</v>
      </c>
      <c r="X2">
        <v>0</v>
      </c>
      <c r="Y2">
        <v>0</v>
      </c>
      <c r="Z2">
        <v>11926.81</v>
      </c>
      <c r="AA2">
        <v>0</v>
      </c>
      <c r="AB2">
        <v>0</v>
      </c>
      <c r="AC2">
        <v>-11926.81</v>
      </c>
      <c r="AD2">
        <v>0</v>
      </c>
      <c r="AE2" t="s">
        <v>899</v>
      </c>
      <c r="AF2" t="s">
        <v>116</v>
      </c>
      <c r="AG2" t="s">
        <v>900</v>
      </c>
      <c r="AH2" t="s">
        <v>116</v>
      </c>
    </row>
    <row r="3" spans="1:34" ht="15">
      <c r="A3" t="s">
        <v>893</v>
      </c>
      <c r="B3" t="s">
        <v>901</v>
      </c>
      <c r="C3" t="s">
        <v>902</v>
      </c>
      <c r="D3" t="s">
        <v>903</v>
      </c>
      <c r="E3" t="s">
        <v>113</v>
      </c>
      <c r="F3">
        <v>2012</v>
      </c>
      <c r="G3" t="s">
        <v>132</v>
      </c>
      <c r="H3" t="s">
        <v>904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899</v>
      </c>
      <c r="AF3" t="s">
        <v>905</v>
      </c>
      <c r="AG3" t="s">
        <v>906</v>
      </c>
      <c r="AH3" t="s">
        <v>116</v>
      </c>
    </row>
    <row r="4" spans="1:34" ht="15">
      <c r="A4" t="s">
        <v>893</v>
      </c>
      <c r="B4" t="s">
        <v>113</v>
      </c>
      <c r="C4" t="s">
        <v>902</v>
      </c>
      <c r="D4" t="s">
        <v>907</v>
      </c>
      <c r="E4" t="s">
        <v>113</v>
      </c>
      <c r="F4">
        <v>2012</v>
      </c>
      <c r="G4" t="s">
        <v>132</v>
      </c>
      <c r="H4" t="s">
        <v>908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899</v>
      </c>
      <c r="AF4" t="s">
        <v>116</v>
      </c>
      <c r="AG4" t="s">
        <v>906</v>
      </c>
      <c r="AH4" t="s">
        <v>116</v>
      </c>
    </row>
    <row r="5" spans="1:34" ht="15">
      <c r="A5" t="s">
        <v>893</v>
      </c>
      <c r="B5" t="s">
        <v>901</v>
      </c>
      <c r="C5" t="s">
        <v>902</v>
      </c>
      <c r="D5" t="s">
        <v>907</v>
      </c>
      <c r="E5" t="s">
        <v>113</v>
      </c>
      <c r="F5">
        <v>2012</v>
      </c>
      <c r="G5" t="s">
        <v>132</v>
      </c>
      <c r="H5" t="s">
        <v>908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899</v>
      </c>
      <c r="AF5" t="s">
        <v>905</v>
      </c>
      <c r="AG5" t="s">
        <v>906</v>
      </c>
      <c r="AH5" t="s">
        <v>116</v>
      </c>
    </row>
    <row r="6" spans="1:34" ht="15">
      <c r="A6" t="s">
        <v>893</v>
      </c>
      <c r="B6" t="s">
        <v>113</v>
      </c>
      <c r="C6" t="s">
        <v>902</v>
      </c>
      <c r="D6" t="s">
        <v>909</v>
      </c>
      <c r="E6" t="s">
        <v>113</v>
      </c>
      <c r="F6">
        <v>2012</v>
      </c>
      <c r="G6" t="s">
        <v>132</v>
      </c>
      <c r="H6" t="s">
        <v>910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899</v>
      </c>
      <c r="AF6" t="s">
        <v>116</v>
      </c>
      <c r="AG6" t="s">
        <v>906</v>
      </c>
      <c r="AH6" t="s">
        <v>116</v>
      </c>
    </row>
    <row r="7" spans="1:34" ht="15">
      <c r="A7" t="s">
        <v>893</v>
      </c>
      <c r="B7" t="s">
        <v>901</v>
      </c>
      <c r="C7" t="s">
        <v>902</v>
      </c>
      <c r="D7" t="s">
        <v>909</v>
      </c>
      <c r="E7" t="s">
        <v>113</v>
      </c>
      <c r="F7">
        <v>2012</v>
      </c>
      <c r="G7" t="s">
        <v>132</v>
      </c>
      <c r="H7" t="s">
        <v>910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899</v>
      </c>
      <c r="AF7" t="s">
        <v>905</v>
      </c>
      <c r="AG7" t="s">
        <v>906</v>
      </c>
      <c r="AH7" t="s">
        <v>116</v>
      </c>
    </row>
    <row r="8" spans="1:34" ht="15">
      <c r="A8" t="s">
        <v>893</v>
      </c>
      <c r="B8" t="s">
        <v>113</v>
      </c>
      <c r="C8" t="s">
        <v>902</v>
      </c>
      <c r="D8" t="s">
        <v>808</v>
      </c>
      <c r="E8" t="s">
        <v>113</v>
      </c>
      <c r="F8">
        <v>2012</v>
      </c>
      <c r="G8" t="s">
        <v>132</v>
      </c>
      <c r="H8" t="s">
        <v>845</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899</v>
      </c>
      <c r="AF8" t="s">
        <v>116</v>
      </c>
      <c r="AG8" t="s">
        <v>906</v>
      </c>
      <c r="AH8" t="s">
        <v>116</v>
      </c>
    </row>
    <row r="9" spans="1:34" ht="15">
      <c r="A9" t="s">
        <v>893</v>
      </c>
      <c r="B9" t="s">
        <v>113</v>
      </c>
      <c r="C9" t="s">
        <v>902</v>
      </c>
      <c r="D9" t="s">
        <v>811</v>
      </c>
      <c r="E9" t="s">
        <v>113</v>
      </c>
      <c r="F9">
        <v>2012</v>
      </c>
      <c r="G9" t="s">
        <v>132</v>
      </c>
      <c r="H9" t="s">
        <v>846</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899</v>
      </c>
      <c r="AF9" t="s">
        <v>116</v>
      </c>
      <c r="AG9" t="s">
        <v>906</v>
      </c>
      <c r="AH9" t="s">
        <v>116</v>
      </c>
    </row>
    <row r="10" spans="1:34" ht="15">
      <c r="A10" t="s">
        <v>893</v>
      </c>
      <c r="B10" t="s">
        <v>113</v>
      </c>
      <c r="C10" t="s">
        <v>902</v>
      </c>
      <c r="D10" t="s">
        <v>847</v>
      </c>
      <c r="E10" t="s">
        <v>113</v>
      </c>
      <c r="F10">
        <v>2012</v>
      </c>
      <c r="G10" t="s">
        <v>132</v>
      </c>
      <c r="H10" t="s">
        <v>848</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899</v>
      </c>
      <c r="AF10" t="s">
        <v>116</v>
      </c>
      <c r="AG10" t="s">
        <v>906</v>
      </c>
      <c r="AH10" t="s">
        <v>116</v>
      </c>
    </row>
    <row r="11" spans="1:34" ht="15">
      <c r="A11" t="s">
        <v>893</v>
      </c>
      <c r="B11" t="s">
        <v>113</v>
      </c>
      <c r="C11" t="s">
        <v>902</v>
      </c>
      <c r="D11" t="s">
        <v>849</v>
      </c>
      <c r="E11" t="s">
        <v>113</v>
      </c>
      <c r="F11">
        <v>2012</v>
      </c>
      <c r="G11" t="s">
        <v>132</v>
      </c>
      <c r="H11" t="s">
        <v>850</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899</v>
      </c>
      <c r="AF11" t="s">
        <v>116</v>
      </c>
      <c r="AG11" t="s">
        <v>906</v>
      </c>
      <c r="AH11" t="s">
        <v>116</v>
      </c>
    </row>
    <row r="12" spans="1:34" ht="15">
      <c r="A12" t="s">
        <v>893</v>
      </c>
      <c r="B12" t="s">
        <v>113</v>
      </c>
      <c r="C12" t="s">
        <v>902</v>
      </c>
      <c r="D12" t="s">
        <v>851</v>
      </c>
      <c r="E12" t="s">
        <v>113</v>
      </c>
      <c r="F12">
        <v>2012</v>
      </c>
      <c r="G12" t="s">
        <v>132</v>
      </c>
      <c r="H12" t="s">
        <v>852</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899</v>
      </c>
      <c r="AF12" t="s">
        <v>116</v>
      </c>
      <c r="AG12" t="s">
        <v>906</v>
      </c>
      <c r="AH12" t="s">
        <v>116</v>
      </c>
    </row>
    <row r="13" spans="1:34" ht="15">
      <c r="A13" t="s">
        <v>893</v>
      </c>
      <c r="B13" t="s">
        <v>113</v>
      </c>
      <c r="C13" t="s">
        <v>902</v>
      </c>
      <c r="D13" t="s">
        <v>813</v>
      </c>
      <c r="E13" t="s">
        <v>113</v>
      </c>
      <c r="F13">
        <v>2012</v>
      </c>
      <c r="G13" t="s">
        <v>132</v>
      </c>
      <c r="H13" t="s">
        <v>853</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899</v>
      </c>
      <c r="AF13" t="s">
        <v>116</v>
      </c>
      <c r="AG13" t="s">
        <v>906</v>
      </c>
      <c r="AH13" t="s">
        <v>116</v>
      </c>
    </row>
    <row r="14" spans="1:34" ht="15">
      <c r="A14" t="s">
        <v>893</v>
      </c>
      <c r="B14" t="s">
        <v>113</v>
      </c>
      <c r="C14" t="s">
        <v>902</v>
      </c>
      <c r="D14" t="s">
        <v>854</v>
      </c>
      <c r="E14" t="s">
        <v>113</v>
      </c>
      <c r="F14">
        <v>2012</v>
      </c>
      <c r="G14" t="s">
        <v>132</v>
      </c>
      <c r="H14" t="s">
        <v>855</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899</v>
      </c>
      <c r="AF14" t="s">
        <v>116</v>
      </c>
      <c r="AG14" t="s">
        <v>906</v>
      </c>
      <c r="AH14" t="s">
        <v>116</v>
      </c>
    </row>
    <row r="15" spans="1:34" ht="15">
      <c r="A15" t="s">
        <v>893</v>
      </c>
      <c r="B15" t="s">
        <v>113</v>
      </c>
      <c r="C15" t="s">
        <v>902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899</v>
      </c>
      <c r="AF15" t="s">
        <v>116</v>
      </c>
      <c r="AG15" t="s">
        <v>906</v>
      </c>
      <c r="AH15" t="s">
        <v>116</v>
      </c>
    </row>
    <row r="16" spans="1:34" ht="15">
      <c r="A16" t="s">
        <v>893</v>
      </c>
      <c r="B16" t="s">
        <v>113</v>
      </c>
      <c r="C16" t="s">
        <v>902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899</v>
      </c>
      <c r="AF16" t="s">
        <v>116</v>
      </c>
      <c r="AG16" t="s">
        <v>906</v>
      </c>
      <c r="AH16" t="s">
        <v>118</v>
      </c>
    </row>
    <row r="17" spans="1:34" ht="15">
      <c r="A17" t="s">
        <v>893</v>
      </c>
      <c r="B17" t="s">
        <v>113</v>
      </c>
      <c r="C17" t="s">
        <v>902</v>
      </c>
      <c r="D17" t="s">
        <v>911</v>
      </c>
      <c r="E17" t="s">
        <v>113</v>
      </c>
      <c r="F17">
        <v>2012</v>
      </c>
      <c r="G17" t="s">
        <v>132</v>
      </c>
      <c r="H17" t="s">
        <v>912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899</v>
      </c>
      <c r="AF17" t="s">
        <v>116</v>
      </c>
      <c r="AG17" t="s">
        <v>906</v>
      </c>
      <c r="AH17" t="s">
        <v>116</v>
      </c>
    </row>
    <row r="18" spans="1:34" ht="15">
      <c r="A18" t="s">
        <v>893</v>
      </c>
      <c r="B18" t="s">
        <v>113</v>
      </c>
      <c r="C18" t="s">
        <v>902</v>
      </c>
      <c r="D18" t="s">
        <v>913</v>
      </c>
      <c r="E18" t="s">
        <v>113</v>
      </c>
      <c r="F18">
        <v>2012</v>
      </c>
      <c r="G18" t="s">
        <v>132</v>
      </c>
      <c r="H18" t="s">
        <v>904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899</v>
      </c>
      <c r="AF18" t="s">
        <v>116</v>
      </c>
      <c r="AG18" t="s">
        <v>906</v>
      </c>
      <c r="AH18" t="s">
        <v>116</v>
      </c>
    </row>
    <row r="19" spans="1:34" ht="15">
      <c r="A19" t="s">
        <v>893</v>
      </c>
      <c r="B19" t="s">
        <v>113</v>
      </c>
      <c r="C19" t="s">
        <v>902</v>
      </c>
      <c r="D19" t="s">
        <v>914</v>
      </c>
      <c r="E19" t="s">
        <v>113</v>
      </c>
      <c r="F19">
        <v>2012</v>
      </c>
      <c r="G19" t="s">
        <v>132</v>
      </c>
      <c r="H19" t="s">
        <v>908</v>
      </c>
      <c r="I19" t="s">
        <v>134</v>
      </c>
      <c r="J19" t="s">
        <v>135</v>
      </c>
      <c r="L19">
        <v>-1316774</v>
      </c>
      <c r="M19">
        <v>-1316774</v>
      </c>
      <c r="N19">
        <v>-580449.46</v>
      </c>
      <c r="O19">
        <v>0</v>
      </c>
      <c r="P19">
        <v>-736324.54</v>
      </c>
      <c r="Q19" t="s">
        <v>915</v>
      </c>
      <c r="R19">
        <v>0</v>
      </c>
      <c r="S19">
        <v>-199006.13</v>
      </c>
      <c r="T19">
        <v>-85522.11</v>
      </c>
      <c r="U19">
        <v>-28095.36</v>
      </c>
      <c r="V19">
        <v>-24660.72</v>
      </c>
      <c r="W19">
        <v>-50729.47</v>
      </c>
      <c r="X19">
        <v>-27414.02</v>
      </c>
      <c r="Y19">
        <v>-29451.16</v>
      </c>
      <c r="Z19">
        <v>-34289.49</v>
      </c>
      <c r="AA19">
        <v>-32256.31</v>
      </c>
      <c r="AB19">
        <v>-27949.27</v>
      </c>
      <c r="AC19">
        <v>-41075.42</v>
      </c>
      <c r="AD19">
        <v>0</v>
      </c>
      <c r="AE19" t="s">
        <v>899</v>
      </c>
      <c r="AF19" t="s">
        <v>116</v>
      </c>
      <c r="AG19" t="s">
        <v>906</v>
      </c>
      <c r="AH19" t="s">
        <v>116</v>
      </c>
    </row>
    <row r="20" spans="1:34" ht="15">
      <c r="A20" t="s">
        <v>893</v>
      </c>
      <c r="B20" t="s">
        <v>901</v>
      </c>
      <c r="C20" t="s">
        <v>902</v>
      </c>
      <c r="D20" t="s">
        <v>914</v>
      </c>
      <c r="E20" t="s">
        <v>113</v>
      </c>
      <c r="F20">
        <v>2012</v>
      </c>
      <c r="G20" t="s">
        <v>132</v>
      </c>
      <c r="H20" t="s">
        <v>908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899</v>
      </c>
      <c r="AF20" t="s">
        <v>905</v>
      </c>
      <c r="AG20" t="s">
        <v>906</v>
      </c>
      <c r="AH20" t="s">
        <v>116</v>
      </c>
    </row>
    <row r="21" spans="1:34" ht="15">
      <c r="A21" t="s">
        <v>893</v>
      </c>
      <c r="B21" t="s">
        <v>113</v>
      </c>
      <c r="C21" t="s">
        <v>902</v>
      </c>
      <c r="D21" t="s">
        <v>916</v>
      </c>
      <c r="E21" t="s">
        <v>113</v>
      </c>
      <c r="F21">
        <v>2012</v>
      </c>
      <c r="G21" t="s">
        <v>132</v>
      </c>
      <c r="H21" t="s">
        <v>917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899</v>
      </c>
      <c r="AF21" t="s">
        <v>116</v>
      </c>
      <c r="AG21" t="s">
        <v>906</v>
      </c>
      <c r="AH21" t="s">
        <v>116</v>
      </c>
    </row>
    <row r="22" spans="1:34" ht="15">
      <c r="A22" t="s">
        <v>893</v>
      </c>
      <c r="B22" t="s">
        <v>113</v>
      </c>
      <c r="C22" t="s">
        <v>902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899</v>
      </c>
      <c r="AF22" t="s">
        <v>116</v>
      </c>
      <c r="AG22" t="s">
        <v>906</v>
      </c>
      <c r="AH22" t="s">
        <v>116</v>
      </c>
    </row>
    <row r="23" spans="1:34" ht="15">
      <c r="A23" t="s">
        <v>893</v>
      </c>
      <c r="B23" t="s">
        <v>901</v>
      </c>
      <c r="C23" t="s">
        <v>902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899</v>
      </c>
      <c r="AF23" t="s">
        <v>905</v>
      </c>
      <c r="AG23" t="s">
        <v>906</v>
      </c>
      <c r="AH23" t="s">
        <v>118</v>
      </c>
    </row>
    <row r="24" spans="1:34" ht="15">
      <c r="A24" t="s">
        <v>893</v>
      </c>
      <c r="B24" t="s">
        <v>901</v>
      </c>
      <c r="C24" t="s">
        <v>902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899</v>
      </c>
      <c r="AF24" t="s">
        <v>905</v>
      </c>
      <c r="AG24" t="s">
        <v>906</v>
      </c>
      <c r="AH24" t="s">
        <v>118</v>
      </c>
    </row>
    <row r="25" spans="1:34" ht="15">
      <c r="A25" t="s">
        <v>893</v>
      </c>
      <c r="B25" t="s">
        <v>113</v>
      </c>
      <c r="C25" t="s">
        <v>902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899</v>
      </c>
      <c r="AF25" t="s">
        <v>116</v>
      </c>
      <c r="AG25" t="s">
        <v>906</v>
      </c>
      <c r="AH25" t="s">
        <v>116</v>
      </c>
    </row>
    <row r="26" spans="1:34" ht="15">
      <c r="A26" t="s">
        <v>893</v>
      </c>
      <c r="B26" t="s">
        <v>113</v>
      </c>
      <c r="C26" t="s">
        <v>902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899</v>
      </c>
      <c r="AF26" t="s">
        <v>116</v>
      </c>
      <c r="AG26" t="s">
        <v>906</v>
      </c>
      <c r="AH26" t="s">
        <v>116</v>
      </c>
    </row>
    <row r="27" spans="1:34" ht="15">
      <c r="A27" t="s">
        <v>893</v>
      </c>
      <c r="B27" t="s">
        <v>901</v>
      </c>
      <c r="C27" t="s">
        <v>902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899</v>
      </c>
      <c r="AF27" t="s">
        <v>905</v>
      </c>
      <c r="AG27" t="s">
        <v>906</v>
      </c>
      <c r="AH27" t="s">
        <v>118</v>
      </c>
    </row>
    <row r="28" spans="1:34" ht="15">
      <c r="A28" t="s">
        <v>893</v>
      </c>
      <c r="B28" t="s">
        <v>901</v>
      </c>
      <c r="C28" t="s">
        <v>902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899</v>
      </c>
      <c r="AF28" t="s">
        <v>905</v>
      </c>
      <c r="AG28" t="s">
        <v>906</v>
      </c>
      <c r="AH28" t="s">
        <v>118</v>
      </c>
    </row>
    <row r="29" spans="1:34" ht="15">
      <c r="A29" t="s">
        <v>893</v>
      </c>
      <c r="B29" t="s">
        <v>113</v>
      </c>
      <c r="C29" t="s">
        <v>902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899</v>
      </c>
      <c r="AF29" t="s">
        <v>116</v>
      </c>
      <c r="AG29" t="s">
        <v>906</v>
      </c>
      <c r="AH29" t="s">
        <v>116</v>
      </c>
    </row>
    <row r="30" spans="1:34" ht="15">
      <c r="A30" t="s">
        <v>893</v>
      </c>
      <c r="B30" t="s">
        <v>901</v>
      </c>
      <c r="C30" t="s">
        <v>902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899</v>
      </c>
      <c r="AF30" t="s">
        <v>905</v>
      </c>
      <c r="AG30" t="s">
        <v>906</v>
      </c>
      <c r="AH30" t="s">
        <v>118</v>
      </c>
    </row>
    <row r="31" spans="1:34" ht="15">
      <c r="A31" t="s">
        <v>893</v>
      </c>
      <c r="B31" t="s">
        <v>113</v>
      </c>
      <c r="C31" t="s">
        <v>902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899</v>
      </c>
      <c r="AF31" t="s">
        <v>116</v>
      </c>
      <c r="AG31" t="s">
        <v>906</v>
      </c>
      <c r="AH31" t="s">
        <v>116</v>
      </c>
    </row>
    <row r="32" spans="1:34" ht="15">
      <c r="A32" t="s">
        <v>893</v>
      </c>
      <c r="B32" t="s">
        <v>901</v>
      </c>
      <c r="C32" t="s">
        <v>902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899</v>
      </c>
      <c r="AF32" t="s">
        <v>905</v>
      </c>
      <c r="AG32" t="s">
        <v>906</v>
      </c>
      <c r="AH32" t="s">
        <v>118</v>
      </c>
    </row>
    <row r="33" spans="1:34" ht="15">
      <c r="A33" t="s">
        <v>893</v>
      </c>
      <c r="B33" t="s">
        <v>113</v>
      </c>
      <c r="C33" t="s">
        <v>902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899</v>
      </c>
      <c r="AF33" t="s">
        <v>116</v>
      </c>
      <c r="AG33" t="s">
        <v>906</v>
      </c>
      <c r="AH33" t="s">
        <v>116</v>
      </c>
    </row>
    <row r="34" spans="1:34" ht="15">
      <c r="A34" t="s">
        <v>893</v>
      </c>
      <c r="B34" t="s">
        <v>901</v>
      </c>
      <c r="C34" t="s">
        <v>902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899</v>
      </c>
      <c r="AF34" t="s">
        <v>905</v>
      </c>
      <c r="AG34" t="s">
        <v>906</v>
      </c>
      <c r="AH34" t="s">
        <v>118</v>
      </c>
    </row>
    <row r="35" spans="1:34" ht="15">
      <c r="A35" t="s">
        <v>893</v>
      </c>
      <c r="B35" t="s">
        <v>113</v>
      </c>
      <c r="C35" t="s">
        <v>902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899</v>
      </c>
      <c r="AF35" t="s">
        <v>116</v>
      </c>
      <c r="AG35" t="s">
        <v>906</v>
      </c>
      <c r="AH35" t="s">
        <v>116</v>
      </c>
    </row>
    <row r="36" spans="1:34" ht="15">
      <c r="A36" t="s">
        <v>893</v>
      </c>
      <c r="B36" t="s">
        <v>901</v>
      </c>
      <c r="C36" t="s">
        <v>902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899</v>
      </c>
      <c r="AF36" t="s">
        <v>905</v>
      </c>
      <c r="AG36" t="s">
        <v>906</v>
      </c>
      <c r="AH36" t="s">
        <v>118</v>
      </c>
    </row>
    <row r="37" spans="1:34" ht="15">
      <c r="A37" t="s">
        <v>893</v>
      </c>
      <c r="B37" t="s">
        <v>113</v>
      </c>
      <c r="C37" t="s">
        <v>902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899</v>
      </c>
      <c r="AF37" t="s">
        <v>116</v>
      </c>
      <c r="AG37" t="s">
        <v>906</v>
      </c>
      <c r="AH37" t="s">
        <v>116</v>
      </c>
    </row>
    <row r="38" spans="1:34" ht="15">
      <c r="A38" t="s">
        <v>893</v>
      </c>
      <c r="B38" t="s">
        <v>901</v>
      </c>
      <c r="C38" t="s">
        <v>902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899</v>
      </c>
      <c r="AF38" t="s">
        <v>905</v>
      </c>
      <c r="AG38" t="s">
        <v>906</v>
      </c>
      <c r="AH38" t="s">
        <v>118</v>
      </c>
    </row>
    <row r="39" spans="1:34" ht="15">
      <c r="A39" t="s">
        <v>893</v>
      </c>
      <c r="B39" t="s">
        <v>901</v>
      </c>
      <c r="C39" t="s">
        <v>902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899</v>
      </c>
      <c r="AF39" t="s">
        <v>905</v>
      </c>
      <c r="AG39" t="s">
        <v>906</v>
      </c>
      <c r="AH39" t="s">
        <v>118</v>
      </c>
    </row>
    <row r="40" spans="1:34" ht="15">
      <c r="A40" t="s">
        <v>893</v>
      </c>
      <c r="B40" t="s">
        <v>113</v>
      </c>
      <c r="C40" t="s">
        <v>902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899</v>
      </c>
      <c r="AF40" t="s">
        <v>116</v>
      </c>
      <c r="AG40" t="s">
        <v>906</v>
      </c>
      <c r="AH40" t="s">
        <v>116</v>
      </c>
    </row>
    <row r="41" spans="1:34" ht="15">
      <c r="A41" t="s">
        <v>893</v>
      </c>
      <c r="B41" t="s">
        <v>901</v>
      </c>
      <c r="C41" t="s">
        <v>902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899</v>
      </c>
      <c r="AF41" t="s">
        <v>905</v>
      </c>
      <c r="AG41" t="s">
        <v>906</v>
      </c>
      <c r="AH41" t="s">
        <v>118</v>
      </c>
    </row>
    <row r="42" spans="1:34" ht="15">
      <c r="A42" t="s">
        <v>893</v>
      </c>
      <c r="B42" t="s">
        <v>901</v>
      </c>
      <c r="C42" t="s">
        <v>902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899</v>
      </c>
      <c r="AF42" t="s">
        <v>905</v>
      </c>
      <c r="AG42" t="s">
        <v>906</v>
      </c>
      <c r="AH42" t="s">
        <v>118</v>
      </c>
    </row>
    <row r="43" spans="1:34" ht="15">
      <c r="A43" t="s">
        <v>893</v>
      </c>
      <c r="B43" t="s">
        <v>901</v>
      </c>
      <c r="C43" t="s">
        <v>902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899</v>
      </c>
      <c r="AF43" t="s">
        <v>905</v>
      </c>
      <c r="AG43" t="s">
        <v>906</v>
      </c>
      <c r="AH43" t="s">
        <v>120</v>
      </c>
    </row>
    <row r="44" spans="1:34" ht="15">
      <c r="A44" t="s">
        <v>893</v>
      </c>
      <c r="B44" t="s">
        <v>901</v>
      </c>
      <c r="C44" t="s">
        <v>902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899</v>
      </c>
      <c r="AF44" t="s">
        <v>905</v>
      </c>
      <c r="AG44" t="s">
        <v>906</v>
      </c>
      <c r="AH44" t="s">
        <v>118</v>
      </c>
    </row>
    <row r="45" spans="1:34" ht="15">
      <c r="A45" t="s">
        <v>893</v>
      </c>
      <c r="B45" t="s">
        <v>901</v>
      </c>
      <c r="C45" t="s">
        <v>902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899</v>
      </c>
      <c r="AF45" t="s">
        <v>905</v>
      </c>
      <c r="AG45" t="s">
        <v>906</v>
      </c>
      <c r="AH45" t="s">
        <v>118</v>
      </c>
    </row>
    <row r="46" spans="1:34" ht="15">
      <c r="A46" t="s">
        <v>893</v>
      </c>
      <c r="B46" t="s">
        <v>901</v>
      </c>
      <c r="C46" t="s">
        <v>902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899</v>
      </c>
      <c r="AF46" t="s">
        <v>905</v>
      </c>
      <c r="AG46" t="s">
        <v>906</v>
      </c>
      <c r="AH46" t="s">
        <v>118</v>
      </c>
    </row>
    <row r="47" spans="1:34" ht="15">
      <c r="A47" t="s">
        <v>893</v>
      </c>
      <c r="B47" t="s">
        <v>113</v>
      </c>
      <c r="C47" t="s">
        <v>902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899</v>
      </c>
      <c r="AF47" t="s">
        <v>116</v>
      </c>
      <c r="AG47" t="s">
        <v>906</v>
      </c>
      <c r="AH47" t="s">
        <v>116</v>
      </c>
    </row>
    <row r="48" spans="1:34" ht="15">
      <c r="A48" t="s">
        <v>893</v>
      </c>
      <c r="B48" t="s">
        <v>901</v>
      </c>
      <c r="C48" t="s">
        <v>902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899</v>
      </c>
      <c r="AF48" t="s">
        <v>905</v>
      </c>
      <c r="AG48" t="s">
        <v>906</v>
      </c>
      <c r="AH48" t="s">
        <v>118</v>
      </c>
    </row>
    <row r="49" spans="1:34" ht="15">
      <c r="A49" t="s">
        <v>893</v>
      </c>
      <c r="B49" t="s">
        <v>113</v>
      </c>
      <c r="C49" t="s">
        <v>902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899</v>
      </c>
      <c r="AF49" t="s">
        <v>116</v>
      </c>
      <c r="AG49" t="s">
        <v>906</v>
      </c>
      <c r="AH49" t="s">
        <v>116</v>
      </c>
    </row>
    <row r="50" spans="1:34" ht="15">
      <c r="A50" t="s">
        <v>893</v>
      </c>
      <c r="B50" t="s">
        <v>901</v>
      </c>
      <c r="C50" t="s">
        <v>902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899</v>
      </c>
      <c r="AF50" t="s">
        <v>905</v>
      </c>
      <c r="AG50" t="s">
        <v>906</v>
      </c>
      <c r="AH50" t="s">
        <v>116</v>
      </c>
    </row>
    <row r="51" spans="1:34" ht="15">
      <c r="A51" t="s">
        <v>893</v>
      </c>
      <c r="B51" t="s">
        <v>901</v>
      </c>
      <c r="C51" t="s">
        <v>902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899</v>
      </c>
      <c r="AF51" t="s">
        <v>905</v>
      </c>
      <c r="AG51" t="s">
        <v>906</v>
      </c>
      <c r="AH51" t="s">
        <v>118</v>
      </c>
    </row>
    <row r="52" spans="1:34" ht="15">
      <c r="A52" t="s">
        <v>893</v>
      </c>
      <c r="B52" t="s">
        <v>901</v>
      </c>
      <c r="C52" t="s">
        <v>902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899</v>
      </c>
      <c r="AF52" t="s">
        <v>905</v>
      </c>
      <c r="AG52" t="s">
        <v>906</v>
      </c>
      <c r="AH52" t="s">
        <v>120</v>
      </c>
    </row>
    <row r="53" spans="1:34" ht="15">
      <c r="A53" t="s">
        <v>893</v>
      </c>
      <c r="B53" t="s">
        <v>918</v>
      </c>
      <c r="C53" t="s">
        <v>902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899</v>
      </c>
      <c r="AF53" t="s">
        <v>919</v>
      </c>
      <c r="AG53" t="s">
        <v>906</v>
      </c>
      <c r="AH53" t="s">
        <v>116</v>
      </c>
    </row>
    <row r="54" spans="1:34" ht="15">
      <c r="A54" t="s">
        <v>893</v>
      </c>
      <c r="B54" t="s">
        <v>901</v>
      </c>
      <c r="C54" t="s">
        <v>902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899</v>
      </c>
      <c r="AF54" t="s">
        <v>905</v>
      </c>
      <c r="AG54" t="s">
        <v>906</v>
      </c>
      <c r="AH54" t="s">
        <v>118</v>
      </c>
    </row>
    <row r="55" spans="1:34" ht="15">
      <c r="A55" t="s">
        <v>893</v>
      </c>
      <c r="B55" t="s">
        <v>113</v>
      </c>
      <c r="C55" t="s">
        <v>902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899</v>
      </c>
      <c r="AF55" t="s">
        <v>116</v>
      </c>
      <c r="AG55" t="s">
        <v>906</v>
      </c>
      <c r="AH55" t="s">
        <v>116</v>
      </c>
    </row>
    <row r="56" spans="1:34" ht="15">
      <c r="A56" t="s">
        <v>893</v>
      </c>
      <c r="B56" t="s">
        <v>901</v>
      </c>
      <c r="C56" t="s">
        <v>902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899</v>
      </c>
      <c r="AF56" t="s">
        <v>905</v>
      </c>
      <c r="AG56" t="s">
        <v>906</v>
      </c>
      <c r="AH56" t="s">
        <v>118</v>
      </c>
    </row>
    <row r="57" spans="1:34" ht="15">
      <c r="A57" t="s">
        <v>893</v>
      </c>
      <c r="B57" t="s">
        <v>901</v>
      </c>
      <c r="C57" t="s">
        <v>902</v>
      </c>
      <c r="D57" t="s">
        <v>920</v>
      </c>
      <c r="E57" t="s">
        <v>117</v>
      </c>
      <c r="F57">
        <v>2012</v>
      </c>
      <c r="G57" t="s">
        <v>124</v>
      </c>
      <c r="H57" t="s">
        <v>921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899</v>
      </c>
      <c r="AF57" t="s">
        <v>905</v>
      </c>
      <c r="AG57" t="s">
        <v>906</v>
      </c>
      <c r="AH57" t="s">
        <v>118</v>
      </c>
    </row>
    <row r="58" spans="1:34" ht="15">
      <c r="A58" t="s">
        <v>893</v>
      </c>
      <c r="B58" t="s">
        <v>113</v>
      </c>
      <c r="C58" t="s">
        <v>902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899</v>
      </c>
      <c r="AF58" t="s">
        <v>116</v>
      </c>
      <c r="AG58" t="s">
        <v>906</v>
      </c>
      <c r="AH58" t="s">
        <v>116</v>
      </c>
    </row>
    <row r="59" spans="1:34" ht="15">
      <c r="A59" t="s">
        <v>893</v>
      </c>
      <c r="B59" t="s">
        <v>901</v>
      </c>
      <c r="C59" t="s">
        <v>902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899</v>
      </c>
      <c r="AF59" t="s">
        <v>905</v>
      </c>
      <c r="AG59" t="s">
        <v>906</v>
      </c>
      <c r="AH59" t="s">
        <v>118</v>
      </c>
    </row>
    <row r="60" spans="1:34" ht="15">
      <c r="A60" t="s">
        <v>893</v>
      </c>
      <c r="B60" t="s">
        <v>901</v>
      </c>
      <c r="C60" t="s">
        <v>902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899</v>
      </c>
      <c r="AF60" t="s">
        <v>905</v>
      </c>
      <c r="AG60" t="s">
        <v>906</v>
      </c>
      <c r="AH60" t="s">
        <v>118</v>
      </c>
    </row>
    <row r="61" spans="1:34" ht="15">
      <c r="A61" t="s">
        <v>893</v>
      </c>
      <c r="B61" t="s">
        <v>113</v>
      </c>
      <c r="C61" t="s">
        <v>902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899</v>
      </c>
      <c r="AF61" t="s">
        <v>116</v>
      </c>
      <c r="AG61" t="s">
        <v>906</v>
      </c>
      <c r="AH61" t="s">
        <v>116</v>
      </c>
    </row>
    <row r="62" spans="1:34" ht="15">
      <c r="A62" t="s">
        <v>893</v>
      </c>
      <c r="B62" t="s">
        <v>901</v>
      </c>
      <c r="C62" t="s">
        <v>902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899</v>
      </c>
      <c r="AF62" t="s">
        <v>905</v>
      </c>
      <c r="AG62" t="s">
        <v>906</v>
      </c>
      <c r="AH62" t="s">
        <v>118</v>
      </c>
    </row>
    <row r="63" spans="1:34" ht="15">
      <c r="A63" t="s">
        <v>893</v>
      </c>
      <c r="B63" t="s">
        <v>113</v>
      </c>
      <c r="C63" t="s">
        <v>902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899</v>
      </c>
      <c r="AF63" t="s">
        <v>116</v>
      </c>
      <c r="AG63" t="s">
        <v>906</v>
      </c>
      <c r="AH63" t="s">
        <v>116</v>
      </c>
    </row>
    <row r="64" spans="1:34" ht="15">
      <c r="A64" t="s">
        <v>893</v>
      </c>
      <c r="B64" t="s">
        <v>901</v>
      </c>
      <c r="C64" t="s">
        <v>902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899</v>
      </c>
      <c r="AF64" t="s">
        <v>905</v>
      </c>
      <c r="AG64" t="s">
        <v>906</v>
      </c>
      <c r="AH64" t="s">
        <v>118</v>
      </c>
    </row>
    <row r="65" spans="1:34" ht="15">
      <c r="A65" t="s">
        <v>893</v>
      </c>
      <c r="B65" t="s">
        <v>901</v>
      </c>
      <c r="C65" t="s">
        <v>902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899</v>
      </c>
      <c r="AF65" t="s">
        <v>905</v>
      </c>
      <c r="AG65" t="s">
        <v>906</v>
      </c>
      <c r="AH65" t="s">
        <v>120</v>
      </c>
    </row>
    <row r="66" spans="1:34" ht="15">
      <c r="A66" t="s">
        <v>893</v>
      </c>
      <c r="B66" t="s">
        <v>113</v>
      </c>
      <c r="C66" t="s">
        <v>902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899</v>
      </c>
      <c r="AF66" t="s">
        <v>116</v>
      </c>
      <c r="AG66" t="s">
        <v>906</v>
      </c>
      <c r="AH66" t="s">
        <v>116</v>
      </c>
    </row>
    <row r="67" spans="1:34" ht="15">
      <c r="A67" t="s">
        <v>893</v>
      </c>
      <c r="B67" t="s">
        <v>901</v>
      </c>
      <c r="C67" t="s">
        <v>902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899</v>
      </c>
      <c r="AF67" t="s">
        <v>905</v>
      </c>
      <c r="AG67" t="s">
        <v>906</v>
      </c>
      <c r="AH67" t="s">
        <v>118</v>
      </c>
    </row>
    <row r="68" spans="1:34" ht="15">
      <c r="A68" t="s">
        <v>893</v>
      </c>
      <c r="B68" t="s">
        <v>113</v>
      </c>
      <c r="C68" t="s">
        <v>902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899</v>
      </c>
      <c r="AF68" t="s">
        <v>116</v>
      </c>
      <c r="AG68" t="s">
        <v>906</v>
      </c>
      <c r="AH68" t="s">
        <v>116</v>
      </c>
    </row>
    <row r="69" spans="1:34" ht="15">
      <c r="A69" t="s">
        <v>893</v>
      </c>
      <c r="B69" t="s">
        <v>901</v>
      </c>
      <c r="C69" t="s">
        <v>902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899</v>
      </c>
      <c r="AF69" t="s">
        <v>905</v>
      </c>
      <c r="AG69" t="s">
        <v>906</v>
      </c>
      <c r="AH69" t="s">
        <v>118</v>
      </c>
    </row>
    <row r="70" spans="1:34" ht="15">
      <c r="A70" t="s">
        <v>893</v>
      </c>
      <c r="B70" t="s">
        <v>113</v>
      </c>
      <c r="C70" t="s">
        <v>902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899</v>
      </c>
      <c r="AF70" t="s">
        <v>116</v>
      </c>
      <c r="AG70" t="s">
        <v>906</v>
      </c>
      <c r="AH70" t="s">
        <v>116</v>
      </c>
    </row>
    <row r="71" spans="1:34" ht="15">
      <c r="A71" t="s">
        <v>893</v>
      </c>
      <c r="B71" t="s">
        <v>901</v>
      </c>
      <c r="C71" t="s">
        <v>902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899</v>
      </c>
      <c r="AF71" t="s">
        <v>905</v>
      </c>
      <c r="AG71" t="s">
        <v>906</v>
      </c>
      <c r="AH71" t="s">
        <v>118</v>
      </c>
    </row>
    <row r="72" spans="1:34" ht="15">
      <c r="A72" t="s">
        <v>893</v>
      </c>
      <c r="B72" t="s">
        <v>113</v>
      </c>
      <c r="C72" t="s">
        <v>902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899</v>
      </c>
      <c r="AF72" t="s">
        <v>116</v>
      </c>
      <c r="AG72" t="s">
        <v>906</v>
      </c>
      <c r="AH72" t="s">
        <v>116</v>
      </c>
    </row>
    <row r="73" spans="1:34" ht="15">
      <c r="A73" t="s">
        <v>893</v>
      </c>
      <c r="B73" t="s">
        <v>901</v>
      </c>
      <c r="C73" t="s">
        <v>902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899</v>
      </c>
      <c r="AF73" t="s">
        <v>905</v>
      </c>
      <c r="AG73" t="s">
        <v>906</v>
      </c>
      <c r="AH73" t="s">
        <v>118</v>
      </c>
    </row>
    <row r="74" spans="1:34" ht="15">
      <c r="A74" t="s">
        <v>893</v>
      </c>
      <c r="B74" t="s">
        <v>901</v>
      </c>
      <c r="C74" t="s">
        <v>902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899</v>
      </c>
      <c r="AF74" t="s">
        <v>905</v>
      </c>
      <c r="AG74" t="s">
        <v>906</v>
      </c>
      <c r="AH74" t="s">
        <v>118</v>
      </c>
    </row>
    <row r="75" spans="1:34" ht="15">
      <c r="A75" t="s">
        <v>893</v>
      </c>
      <c r="B75" t="s">
        <v>901</v>
      </c>
      <c r="C75" t="s">
        <v>902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899</v>
      </c>
      <c r="AF75" t="s">
        <v>905</v>
      </c>
      <c r="AG75" t="s">
        <v>906</v>
      </c>
      <c r="AH75" t="s">
        <v>118</v>
      </c>
    </row>
    <row r="76" spans="1:34" ht="15">
      <c r="A76" t="s">
        <v>893</v>
      </c>
      <c r="B76" t="s">
        <v>901</v>
      </c>
      <c r="C76" t="s">
        <v>902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899</v>
      </c>
      <c r="AF76" t="s">
        <v>905</v>
      </c>
      <c r="AG76" t="s">
        <v>906</v>
      </c>
      <c r="AH76" t="s">
        <v>118</v>
      </c>
    </row>
    <row r="77" spans="1:34" ht="15">
      <c r="A77" t="s">
        <v>893</v>
      </c>
      <c r="B77" t="s">
        <v>113</v>
      </c>
      <c r="C77" t="s">
        <v>902</v>
      </c>
      <c r="D77" t="s">
        <v>922</v>
      </c>
      <c r="E77" t="s">
        <v>113</v>
      </c>
      <c r="F77">
        <v>2012</v>
      </c>
      <c r="G77" t="s">
        <v>124</v>
      </c>
      <c r="H77" t="s">
        <v>923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899</v>
      </c>
      <c r="AF77" t="s">
        <v>116</v>
      </c>
      <c r="AG77" t="s">
        <v>906</v>
      </c>
      <c r="AH77" t="s">
        <v>116</v>
      </c>
    </row>
    <row r="78" spans="1:34" ht="15">
      <c r="A78" t="s">
        <v>893</v>
      </c>
      <c r="B78" t="s">
        <v>901</v>
      </c>
      <c r="C78" t="s">
        <v>902</v>
      </c>
      <c r="D78" t="s">
        <v>922</v>
      </c>
      <c r="E78" t="s">
        <v>117</v>
      </c>
      <c r="F78">
        <v>2012</v>
      </c>
      <c r="G78" t="s">
        <v>124</v>
      </c>
      <c r="H78" t="s">
        <v>923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899</v>
      </c>
      <c r="AF78" t="s">
        <v>905</v>
      </c>
      <c r="AG78" t="s">
        <v>906</v>
      </c>
      <c r="AH78" t="s">
        <v>118</v>
      </c>
    </row>
    <row r="79" spans="1:34" ht="15">
      <c r="A79" t="s">
        <v>893</v>
      </c>
      <c r="B79" t="s">
        <v>113</v>
      </c>
      <c r="C79" t="s">
        <v>902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899</v>
      </c>
      <c r="AF79" t="s">
        <v>116</v>
      </c>
      <c r="AG79" t="s">
        <v>906</v>
      </c>
      <c r="AH79" t="s">
        <v>116</v>
      </c>
    </row>
    <row r="80" spans="1:34" ht="15">
      <c r="A80" t="s">
        <v>893</v>
      </c>
      <c r="B80" t="s">
        <v>901</v>
      </c>
      <c r="C80" t="s">
        <v>902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899</v>
      </c>
      <c r="AF80" t="s">
        <v>905</v>
      </c>
      <c r="AG80" t="s">
        <v>906</v>
      </c>
      <c r="AH80" t="s">
        <v>118</v>
      </c>
    </row>
    <row r="81" spans="1:34" ht="15">
      <c r="A81" t="s">
        <v>893</v>
      </c>
      <c r="B81" t="s">
        <v>901</v>
      </c>
      <c r="C81" t="s">
        <v>902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899</v>
      </c>
      <c r="AF81" t="s">
        <v>905</v>
      </c>
      <c r="AG81" t="s">
        <v>906</v>
      </c>
      <c r="AH81" t="s">
        <v>118</v>
      </c>
    </row>
    <row r="82" spans="1:34" ht="15">
      <c r="A82" t="s">
        <v>893</v>
      </c>
      <c r="B82" t="s">
        <v>901</v>
      </c>
      <c r="C82" t="s">
        <v>902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899</v>
      </c>
      <c r="AF82" t="s">
        <v>905</v>
      </c>
      <c r="AG82" t="s">
        <v>906</v>
      </c>
      <c r="AH82" t="s">
        <v>118</v>
      </c>
    </row>
    <row r="83" spans="1:34" ht="15">
      <c r="A83" t="s">
        <v>893</v>
      </c>
      <c r="B83" t="s">
        <v>113</v>
      </c>
      <c r="C83" t="s">
        <v>902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899</v>
      </c>
      <c r="AF83" t="s">
        <v>116</v>
      </c>
      <c r="AG83" t="s">
        <v>906</v>
      </c>
      <c r="AH83" t="s">
        <v>116</v>
      </c>
    </row>
    <row r="84" spans="1:34" ht="15">
      <c r="A84" t="s">
        <v>893</v>
      </c>
      <c r="B84" t="s">
        <v>901</v>
      </c>
      <c r="C84" t="s">
        <v>902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899</v>
      </c>
      <c r="AF84" t="s">
        <v>905</v>
      </c>
      <c r="AG84" t="s">
        <v>906</v>
      </c>
      <c r="AH84" t="s">
        <v>118</v>
      </c>
    </row>
    <row r="85" spans="1:34" ht="15">
      <c r="A85" t="s">
        <v>893</v>
      </c>
      <c r="B85" t="s">
        <v>113</v>
      </c>
      <c r="C85" t="s">
        <v>902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899</v>
      </c>
      <c r="AF85" t="s">
        <v>116</v>
      </c>
      <c r="AG85" t="s">
        <v>906</v>
      </c>
      <c r="AH85" t="s">
        <v>116</v>
      </c>
    </row>
    <row r="86" spans="1:34" ht="15">
      <c r="A86" t="s">
        <v>893</v>
      </c>
      <c r="B86" t="s">
        <v>113</v>
      </c>
      <c r="C86" t="s">
        <v>902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899</v>
      </c>
      <c r="AF86" t="s">
        <v>116</v>
      </c>
      <c r="AG86" t="s">
        <v>906</v>
      </c>
      <c r="AH86" t="s">
        <v>116</v>
      </c>
    </row>
    <row r="87" spans="1:34" ht="15">
      <c r="A87" t="s">
        <v>893</v>
      </c>
      <c r="B87" t="s">
        <v>901</v>
      </c>
      <c r="C87" t="s">
        <v>902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899</v>
      </c>
      <c r="AF87" t="s">
        <v>905</v>
      </c>
      <c r="AG87" t="s">
        <v>906</v>
      </c>
      <c r="AH87" t="s">
        <v>118</v>
      </c>
    </row>
    <row r="88" spans="1:34" ht="15">
      <c r="A88" t="s">
        <v>893</v>
      </c>
      <c r="B88" t="s">
        <v>113</v>
      </c>
      <c r="C88" t="s">
        <v>902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899</v>
      </c>
      <c r="AF88" t="s">
        <v>116</v>
      </c>
      <c r="AG88" t="s">
        <v>906</v>
      </c>
      <c r="AH88" t="s">
        <v>116</v>
      </c>
    </row>
    <row r="89" spans="1:34" ht="15">
      <c r="A89" t="s">
        <v>893</v>
      </c>
      <c r="B89" t="s">
        <v>901</v>
      </c>
      <c r="C89" t="s">
        <v>902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899</v>
      </c>
      <c r="AF89" t="s">
        <v>905</v>
      </c>
      <c r="AG89" t="s">
        <v>906</v>
      </c>
      <c r="AH89" t="s">
        <v>118</v>
      </c>
    </row>
    <row r="90" spans="1:34" ht="15">
      <c r="A90" t="s">
        <v>893</v>
      </c>
      <c r="B90" t="s">
        <v>901</v>
      </c>
      <c r="C90" t="s">
        <v>902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899</v>
      </c>
      <c r="AF90" t="s">
        <v>905</v>
      </c>
      <c r="AG90" t="s">
        <v>906</v>
      </c>
      <c r="AH90" t="s">
        <v>118</v>
      </c>
    </row>
    <row r="91" spans="1:34" ht="15">
      <c r="A91" t="s">
        <v>893</v>
      </c>
      <c r="B91" t="s">
        <v>113</v>
      </c>
      <c r="C91" t="s">
        <v>902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899</v>
      </c>
      <c r="AF91" t="s">
        <v>116</v>
      </c>
      <c r="AG91" t="s">
        <v>906</v>
      </c>
      <c r="AH91" t="s">
        <v>116</v>
      </c>
    </row>
    <row r="92" spans="1:34" ht="15">
      <c r="A92" t="s">
        <v>893</v>
      </c>
      <c r="B92" t="s">
        <v>901</v>
      </c>
      <c r="C92" t="s">
        <v>902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899</v>
      </c>
      <c r="AF92" t="s">
        <v>905</v>
      </c>
      <c r="AG92" t="s">
        <v>906</v>
      </c>
      <c r="AH92" t="s">
        <v>118</v>
      </c>
    </row>
    <row r="93" spans="1:34" ht="15">
      <c r="A93" t="s">
        <v>893</v>
      </c>
      <c r="B93" t="s">
        <v>113</v>
      </c>
      <c r="C93" t="s">
        <v>902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899</v>
      </c>
      <c r="AF93" t="s">
        <v>116</v>
      </c>
      <c r="AG93" t="s">
        <v>906</v>
      </c>
      <c r="AH93" t="s">
        <v>116</v>
      </c>
    </row>
    <row r="94" spans="1:34" ht="15">
      <c r="A94" t="s">
        <v>893</v>
      </c>
      <c r="B94" t="s">
        <v>901</v>
      </c>
      <c r="C94" t="s">
        <v>902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899</v>
      </c>
      <c r="AF94" t="s">
        <v>905</v>
      </c>
      <c r="AG94" t="s">
        <v>906</v>
      </c>
      <c r="AH94" t="s">
        <v>118</v>
      </c>
    </row>
    <row r="95" spans="1:34" ht="15">
      <c r="A95" t="s">
        <v>893</v>
      </c>
      <c r="B95" t="s">
        <v>113</v>
      </c>
      <c r="C95" t="s">
        <v>902</v>
      </c>
      <c r="D95" t="s">
        <v>122</v>
      </c>
      <c r="E95" t="s">
        <v>924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899</v>
      </c>
      <c r="AF95" t="s">
        <v>116</v>
      </c>
      <c r="AG95" t="s">
        <v>906</v>
      </c>
      <c r="AH95" t="s">
        <v>925</v>
      </c>
    </row>
    <row r="96" spans="1:34" ht="15">
      <c r="A96" t="s">
        <v>893</v>
      </c>
      <c r="B96" t="s">
        <v>113</v>
      </c>
      <c r="C96" t="s">
        <v>902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899</v>
      </c>
      <c r="AF96" t="s">
        <v>116</v>
      </c>
      <c r="AG96" t="s">
        <v>906</v>
      </c>
      <c r="AH96" t="s">
        <v>116</v>
      </c>
    </row>
    <row r="97" spans="1:34" ht="15">
      <c r="A97" t="s">
        <v>893</v>
      </c>
      <c r="B97" t="s">
        <v>113</v>
      </c>
      <c r="C97" t="s">
        <v>902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899</v>
      </c>
      <c r="AF97" t="s">
        <v>116</v>
      </c>
      <c r="AG97" t="s">
        <v>906</v>
      </c>
      <c r="AH97" t="s">
        <v>116</v>
      </c>
    </row>
    <row r="98" spans="1:34" ht="15">
      <c r="A98" t="s">
        <v>893</v>
      </c>
      <c r="B98" t="s">
        <v>113</v>
      </c>
      <c r="C98" t="s">
        <v>902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899</v>
      </c>
      <c r="AF98" t="s">
        <v>116</v>
      </c>
      <c r="AG98" t="s">
        <v>906</v>
      </c>
      <c r="AH98" t="s">
        <v>116</v>
      </c>
    </row>
    <row r="99" spans="1:34" ht="15">
      <c r="A99" t="s">
        <v>893</v>
      </c>
      <c r="B99" t="s">
        <v>918</v>
      </c>
      <c r="C99" t="s">
        <v>926</v>
      </c>
      <c r="D99" t="s">
        <v>927</v>
      </c>
      <c r="E99" t="s">
        <v>113</v>
      </c>
      <c r="F99">
        <v>2012</v>
      </c>
      <c r="G99" t="s">
        <v>132</v>
      </c>
      <c r="H99" t="s">
        <v>928</v>
      </c>
      <c r="I99" t="s">
        <v>134</v>
      </c>
      <c r="J99" t="s">
        <v>929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899</v>
      </c>
      <c r="AF99" t="s">
        <v>919</v>
      </c>
      <c r="AG99" t="s">
        <v>930</v>
      </c>
      <c r="AH99" t="s">
        <v>116</v>
      </c>
    </row>
    <row r="100" spans="1:34" ht="15">
      <c r="A100" t="s">
        <v>893</v>
      </c>
      <c r="B100" t="s">
        <v>918</v>
      </c>
      <c r="C100" t="s">
        <v>926</v>
      </c>
      <c r="D100" t="s">
        <v>931</v>
      </c>
      <c r="E100" t="s">
        <v>113</v>
      </c>
      <c r="F100">
        <v>2012</v>
      </c>
      <c r="G100" t="s">
        <v>132</v>
      </c>
      <c r="H100" t="s">
        <v>932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899</v>
      </c>
      <c r="AF100" t="s">
        <v>919</v>
      </c>
      <c r="AG100" t="s">
        <v>930</v>
      </c>
      <c r="AH100" t="s">
        <v>116</v>
      </c>
    </row>
    <row r="101" spans="1:34" ht="15">
      <c r="A101" t="s">
        <v>893</v>
      </c>
      <c r="B101" t="s">
        <v>113</v>
      </c>
      <c r="C101" t="s">
        <v>926</v>
      </c>
      <c r="D101" t="s">
        <v>933</v>
      </c>
      <c r="E101" t="s">
        <v>113</v>
      </c>
      <c r="F101">
        <v>2012</v>
      </c>
      <c r="G101" t="s">
        <v>132</v>
      </c>
      <c r="H101" t="s">
        <v>934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899</v>
      </c>
      <c r="AF101" t="s">
        <v>116</v>
      </c>
      <c r="AG101" t="s">
        <v>930</v>
      </c>
      <c r="AH101" t="s">
        <v>116</v>
      </c>
    </row>
    <row r="102" spans="1:34" ht="15">
      <c r="A102" t="s">
        <v>893</v>
      </c>
      <c r="B102" t="s">
        <v>918</v>
      </c>
      <c r="C102" t="s">
        <v>926</v>
      </c>
      <c r="D102" t="s">
        <v>933</v>
      </c>
      <c r="E102" t="s">
        <v>113</v>
      </c>
      <c r="F102">
        <v>2012</v>
      </c>
      <c r="G102" t="s">
        <v>132</v>
      </c>
      <c r="H102" t="s">
        <v>934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899</v>
      </c>
      <c r="AF102" t="s">
        <v>919</v>
      </c>
      <c r="AG102" t="s">
        <v>930</v>
      </c>
      <c r="AH102" t="s">
        <v>116</v>
      </c>
    </row>
    <row r="103" spans="1:34" ht="15">
      <c r="A103" t="s">
        <v>893</v>
      </c>
      <c r="B103" t="s">
        <v>935</v>
      </c>
      <c r="C103" t="s">
        <v>926</v>
      </c>
      <c r="D103" t="s">
        <v>933</v>
      </c>
      <c r="E103" t="s">
        <v>113</v>
      </c>
      <c r="F103">
        <v>2012</v>
      </c>
      <c r="G103" t="s">
        <v>132</v>
      </c>
      <c r="H103" t="s">
        <v>934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899</v>
      </c>
      <c r="AF103" t="s">
        <v>936</v>
      </c>
      <c r="AG103" t="s">
        <v>930</v>
      </c>
      <c r="AH103" t="s">
        <v>116</v>
      </c>
    </row>
    <row r="104" spans="1:34" ht="15">
      <c r="A104" t="s">
        <v>893</v>
      </c>
      <c r="B104" t="s">
        <v>113</v>
      </c>
      <c r="C104" t="s">
        <v>926</v>
      </c>
      <c r="D104" t="s">
        <v>903</v>
      </c>
      <c r="E104" t="s">
        <v>113</v>
      </c>
      <c r="F104">
        <v>2012</v>
      </c>
      <c r="G104" t="s">
        <v>132</v>
      </c>
      <c r="H104" t="s">
        <v>904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899</v>
      </c>
      <c r="AF104" t="s">
        <v>116</v>
      </c>
      <c r="AG104" t="s">
        <v>930</v>
      </c>
      <c r="AH104" t="s">
        <v>116</v>
      </c>
    </row>
    <row r="105" spans="1:34" ht="15">
      <c r="A105" t="s">
        <v>893</v>
      </c>
      <c r="B105" t="s">
        <v>901</v>
      </c>
      <c r="C105" t="s">
        <v>926</v>
      </c>
      <c r="D105" t="s">
        <v>903</v>
      </c>
      <c r="E105" t="s">
        <v>113</v>
      </c>
      <c r="F105">
        <v>2012</v>
      </c>
      <c r="G105" t="s">
        <v>132</v>
      </c>
      <c r="H105" t="s">
        <v>904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899</v>
      </c>
      <c r="AF105" t="s">
        <v>905</v>
      </c>
      <c r="AG105" t="s">
        <v>930</v>
      </c>
      <c r="AH105" t="s">
        <v>116</v>
      </c>
    </row>
    <row r="106" spans="1:34" ht="15">
      <c r="A106" t="s">
        <v>893</v>
      </c>
      <c r="B106" t="s">
        <v>918</v>
      </c>
      <c r="C106" t="s">
        <v>926</v>
      </c>
      <c r="D106" t="s">
        <v>903</v>
      </c>
      <c r="E106" t="s">
        <v>113</v>
      </c>
      <c r="F106">
        <v>2012</v>
      </c>
      <c r="G106" t="s">
        <v>132</v>
      </c>
      <c r="H106" t="s">
        <v>904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899</v>
      </c>
      <c r="AF106" t="s">
        <v>919</v>
      </c>
      <c r="AG106" t="s">
        <v>930</v>
      </c>
      <c r="AH106" t="s">
        <v>116</v>
      </c>
    </row>
    <row r="107" spans="1:34" ht="15">
      <c r="A107" t="s">
        <v>893</v>
      </c>
      <c r="B107" t="s">
        <v>113</v>
      </c>
      <c r="C107" t="s">
        <v>926</v>
      </c>
      <c r="D107" t="s">
        <v>907</v>
      </c>
      <c r="E107" t="s">
        <v>113</v>
      </c>
      <c r="F107">
        <v>2012</v>
      </c>
      <c r="G107" t="s">
        <v>132</v>
      </c>
      <c r="H107" t="s">
        <v>908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899</v>
      </c>
      <c r="AF107" t="s">
        <v>116</v>
      </c>
      <c r="AG107" t="s">
        <v>930</v>
      </c>
      <c r="AH107" t="s">
        <v>116</v>
      </c>
    </row>
    <row r="108" spans="1:34" ht="15">
      <c r="A108" t="s">
        <v>893</v>
      </c>
      <c r="B108" t="s">
        <v>918</v>
      </c>
      <c r="C108" t="s">
        <v>926</v>
      </c>
      <c r="D108" t="s">
        <v>907</v>
      </c>
      <c r="E108" t="s">
        <v>113</v>
      </c>
      <c r="F108">
        <v>2012</v>
      </c>
      <c r="G108" t="s">
        <v>132</v>
      </c>
      <c r="H108" t="s">
        <v>908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899</v>
      </c>
      <c r="AF108" t="s">
        <v>919</v>
      </c>
      <c r="AG108" t="s">
        <v>930</v>
      </c>
      <c r="AH108" t="s">
        <v>116</v>
      </c>
    </row>
    <row r="109" spans="1:34" ht="15">
      <c r="A109" t="s">
        <v>893</v>
      </c>
      <c r="B109" t="s">
        <v>113</v>
      </c>
      <c r="C109" t="s">
        <v>926</v>
      </c>
      <c r="D109" t="s">
        <v>909</v>
      </c>
      <c r="E109" t="s">
        <v>113</v>
      </c>
      <c r="F109">
        <v>2012</v>
      </c>
      <c r="G109" t="s">
        <v>132</v>
      </c>
      <c r="H109" t="s">
        <v>910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899</v>
      </c>
      <c r="AF109" t="s">
        <v>116</v>
      </c>
      <c r="AG109" t="s">
        <v>930</v>
      </c>
      <c r="AH109" t="s">
        <v>116</v>
      </c>
    </row>
    <row r="110" spans="1:34" ht="15">
      <c r="A110" t="s">
        <v>893</v>
      </c>
      <c r="B110" t="s">
        <v>113</v>
      </c>
      <c r="C110" t="s">
        <v>926</v>
      </c>
      <c r="D110" t="s">
        <v>808</v>
      </c>
      <c r="E110" t="s">
        <v>113</v>
      </c>
      <c r="F110">
        <v>2012</v>
      </c>
      <c r="G110" t="s">
        <v>132</v>
      </c>
      <c r="H110" t="s">
        <v>845</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899</v>
      </c>
      <c r="AF110" t="s">
        <v>116</v>
      </c>
      <c r="AG110" t="s">
        <v>930</v>
      </c>
      <c r="AH110" t="s">
        <v>116</v>
      </c>
    </row>
    <row r="111" spans="1:34" ht="15">
      <c r="A111" t="s">
        <v>893</v>
      </c>
      <c r="B111" t="s">
        <v>918</v>
      </c>
      <c r="C111" t="s">
        <v>926</v>
      </c>
      <c r="D111" t="s">
        <v>937</v>
      </c>
      <c r="E111" t="s">
        <v>113</v>
      </c>
      <c r="F111">
        <v>2012</v>
      </c>
      <c r="G111" t="s">
        <v>132</v>
      </c>
      <c r="H111" t="s">
        <v>938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899</v>
      </c>
      <c r="AF111" t="s">
        <v>919</v>
      </c>
      <c r="AG111" t="s">
        <v>930</v>
      </c>
      <c r="AH111" t="s">
        <v>116</v>
      </c>
    </row>
    <row r="112" spans="1:34" ht="15">
      <c r="A112" t="s">
        <v>893</v>
      </c>
      <c r="B112" t="s">
        <v>113</v>
      </c>
      <c r="C112" t="s">
        <v>926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899</v>
      </c>
      <c r="AF112" t="s">
        <v>116</v>
      </c>
      <c r="AG112" t="s">
        <v>930</v>
      </c>
      <c r="AH112" t="s">
        <v>116</v>
      </c>
    </row>
    <row r="113" spans="1:34" ht="15">
      <c r="A113" t="s">
        <v>893</v>
      </c>
      <c r="B113" t="s">
        <v>113</v>
      </c>
      <c r="C113" t="s">
        <v>926</v>
      </c>
      <c r="D113" t="s">
        <v>911</v>
      </c>
      <c r="E113" t="s">
        <v>113</v>
      </c>
      <c r="F113">
        <v>2012</v>
      </c>
      <c r="G113" t="s">
        <v>132</v>
      </c>
      <c r="H113" t="s">
        <v>912</v>
      </c>
      <c r="I113" t="s">
        <v>134</v>
      </c>
      <c r="J113" t="s">
        <v>135</v>
      </c>
      <c r="L113">
        <v>-298022</v>
      </c>
      <c r="M113">
        <v>-298022</v>
      </c>
      <c r="N113">
        <v>5368</v>
      </c>
      <c r="O113">
        <v>0</v>
      </c>
      <c r="P113">
        <v>-303390</v>
      </c>
      <c r="Q113" t="s">
        <v>939</v>
      </c>
      <c r="R113">
        <v>0</v>
      </c>
      <c r="S113">
        <v>0</v>
      </c>
      <c r="T113">
        <v>0</v>
      </c>
      <c r="U113">
        <v>0</v>
      </c>
      <c r="V113">
        <v>0</v>
      </c>
      <c r="W113">
        <v>0</v>
      </c>
      <c r="X113">
        <v>0</v>
      </c>
      <c r="Y113">
        <v>0</v>
      </c>
      <c r="Z113">
        <v>0</v>
      </c>
      <c r="AA113">
        <v>0</v>
      </c>
      <c r="AB113">
        <v>0</v>
      </c>
      <c r="AC113">
        <v>5368</v>
      </c>
      <c r="AD113">
        <v>0</v>
      </c>
      <c r="AE113" t="s">
        <v>899</v>
      </c>
      <c r="AF113" t="s">
        <v>116</v>
      </c>
      <c r="AG113" t="s">
        <v>930</v>
      </c>
      <c r="AH113" t="s">
        <v>116</v>
      </c>
    </row>
    <row r="114" spans="1:34" ht="15">
      <c r="A114" t="s">
        <v>893</v>
      </c>
      <c r="B114" t="s">
        <v>918</v>
      </c>
      <c r="C114" t="s">
        <v>926</v>
      </c>
      <c r="D114" t="s">
        <v>911</v>
      </c>
      <c r="E114" t="s">
        <v>113</v>
      </c>
      <c r="F114">
        <v>2012</v>
      </c>
      <c r="G114" t="s">
        <v>132</v>
      </c>
      <c r="H114" t="s">
        <v>912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899</v>
      </c>
      <c r="AF114" t="s">
        <v>919</v>
      </c>
      <c r="AG114" t="s">
        <v>930</v>
      </c>
      <c r="AH114" t="s">
        <v>116</v>
      </c>
    </row>
    <row r="115" spans="1:34" ht="15">
      <c r="A115" t="s">
        <v>893</v>
      </c>
      <c r="B115" t="s">
        <v>113</v>
      </c>
      <c r="C115" t="s">
        <v>926</v>
      </c>
      <c r="D115" t="s">
        <v>940</v>
      </c>
      <c r="E115" t="s">
        <v>113</v>
      </c>
      <c r="F115">
        <v>2012</v>
      </c>
      <c r="G115" t="s">
        <v>132</v>
      </c>
      <c r="H115" t="s">
        <v>941</v>
      </c>
      <c r="I115" t="s">
        <v>134</v>
      </c>
      <c r="J115" t="s">
        <v>135</v>
      </c>
      <c r="L115">
        <v>-1758898</v>
      </c>
      <c r="M115">
        <v>-1758898</v>
      </c>
      <c r="N115">
        <v>-1185619.74</v>
      </c>
      <c r="O115">
        <v>0</v>
      </c>
      <c r="P115">
        <v>-573278.26</v>
      </c>
      <c r="Q115" t="s">
        <v>942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899</v>
      </c>
      <c r="AF115" t="s">
        <v>116</v>
      </c>
      <c r="AG115" t="s">
        <v>930</v>
      </c>
      <c r="AH115" t="s">
        <v>116</v>
      </c>
    </row>
    <row r="116" spans="1:34" ht="15">
      <c r="A116" t="s">
        <v>893</v>
      </c>
      <c r="B116" t="s">
        <v>113</v>
      </c>
      <c r="C116" t="s">
        <v>926</v>
      </c>
      <c r="D116" t="s">
        <v>913</v>
      </c>
      <c r="E116" t="s">
        <v>113</v>
      </c>
      <c r="F116">
        <v>2012</v>
      </c>
      <c r="G116" t="s">
        <v>132</v>
      </c>
      <c r="H116" t="s">
        <v>904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899</v>
      </c>
      <c r="AF116" t="s">
        <v>116</v>
      </c>
      <c r="AG116" t="s">
        <v>930</v>
      </c>
      <c r="AH116" t="s">
        <v>116</v>
      </c>
    </row>
    <row r="117" spans="1:34" ht="15">
      <c r="A117" t="s">
        <v>893</v>
      </c>
      <c r="B117" t="s">
        <v>113</v>
      </c>
      <c r="C117" t="s">
        <v>926</v>
      </c>
      <c r="D117" t="s">
        <v>914</v>
      </c>
      <c r="E117" t="s">
        <v>113</v>
      </c>
      <c r="F117">
        <v>2012</v>
      </c>
      <c r="G117" t="s">
        <v>132</v>
      </c>
      <c r="H117" t="s">
        <v>908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899</v>
      </c>
      <c r="AF117" t="s">
        <v>116</v>
      </c>
      <c r="AG117" t="s">
        <v>930</v>
      </c>
      <c r="AH117" t="s">
        <v>116</v>
      </c>
    </row>
    <row r="118" spans="1:34" ht="15">
      <c r="A118" t="s">
        <v>893</v>
      </c>
      <c r="B118" t="s">
        <v>113</v>
      </c>
      <c r="C118" t="s">
        <v>926</v>
      </c>
      <c r="D118" t="s">
        <v>916</v>
      </c>
      <c r="E118" t="s">
        <v>113</v>
      </c>
      <c r="F118">
        <v>2012</v>
      </c>
      <c r="G118" t="s">
        <v>132</v>
      </c>
      <c r="H118" t="s">
        <v>917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899</v>
      </c>
      <c r="AF118" t="s">
        <v>116</v>
      </c>
      <c r="AG118" t="s">
        <v>930</v>
      </c>
      <c r="AH118" t="s">
        <v>116</v>
      </c>
    </row>
    <row r="119" spans="1:34" ht="15">
      <c r="A119" t="s">
        <v>893</v>
      </c>
      <c r="B119" t="s">
        <v>113</v>
      </c>
      <c r="C119" t="s">
        <v>926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899</v>
      </c>
      <c r="AF119" t="s">
        <v>116</v>
      </c>
      <c r="AG119" t="s">
        <v>930</v>
      </c>
      <c r="AH119" t="s">
        <v>116</v>
      </c>
    </row>
    <row r="120" spans="1:34" ht="15">
      <c r="A120" t="s">
        <v>893</v>
      </c>
      <c r="B120" t="s">
        <v>918</v>
      </c>
      <c r="C120" t="s">
        <v>926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899</v>
      </c>
      <c r="AF120" t="s">
        <v>919</v>
      </c>
      <c r="AG120" t="s">
        <v>930</v>
      </c>
      <c r="AH120" t="s">
        <v>118</v>
      </c>
    </row>
    <row r="121" spans="1:34" ht="15">
      <c r="A121" t="s">
        <v>893</v>
      </c>
      <c r="B121" t="s">
        <v>918</v>
      </c>
      <c r="C121" t="s">
        <v>926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899</v>
      </c>
      <c r="AF121" t="s">
        <v>919</v>
      </c>
      <c r="AG121" t="s">
        <v>930</v>
      </c>
      <c r="AH121" t="s">
        <v>118</v>
      </c>
    </row>
    <row r="122" spans="1:34" ht="15">
      <c r="A122" t="s">
        <v>893</v>
      </c>
      <c r="B122" t="s">
        <v>113</v>
      </c>
      <c r="C122" t="s">
        <v>926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899</v>
      </c>
      <c r="AF122" t="s">
        <v>116</v>
      </c>
      <c r="AG122" t="s">
        <v>930</v>
      </c>
      <c r="AH122" t="s">
        <v>116</v>
      </c>
    </row>
    <row r="123" spans="1:34" ht="15">
      <c r="A123" t="s">
        <v>893</v>
      </c>
      <c r="B123" t="s">
        <v>113</v>
      </c>
      <c r="C123" t="s">
        <v>926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899</v>
      </c>
      <c r="AF123" t="s">
        <v>116</v>
      </c>
      <c r="AG123" t="s">
        <v>930</v>
      </c>
      <c r="AH123" t="s">
        <v>116</v>
      </c>
    </row>
    <row r="124" spans="1:34" ht="15">
      <c r="A124" t="s">
        <v>893</v>
      </c>
      <c r="B124" t="s">
        <v>918</v>
      </c>
      <c r="C124" t="s">
        <v>926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899</v>
      </c>
      <c r="AF124" t="s">
        <v>919</v>
      </c>
      <c r="AG124" t="s">
        <v>930</v>
      </c>
      <c r="AH124" t="s">
        <v>118</v>
      </c>
    </row>
    <row r="125" spans="1:34" ht="15">
      <c r="A125" t="s">
        <v>893</v>
      </c>
      <c r="B125" t="s">
        <v>113</v>
      </c>
      <c r="C125" t="s">
        <v>926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899</v>
      </c>
      <c r="AF125" t="s">
        <v>116</v>
      </c>
      <c r="AG125" t="s">
        <v>930</v>
      </c>
      <c r="AH125" t="s">
        <v>116</v>
      </c>
    </row>
    <row r="126" spans="1:34" ht="15">
      <c r="A126" t="s">
        <v>893</v>
      </c>
      <c r="B126" t="s">
        <v>918</v>
      </c>
      <c r="C126" t="s">
        <v>926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899</v>
      </c>
      <c r="AF126" t="s">
        <v>919</v>
      </c>
      <c r="AG126" t="s">
        <v>930</v>
      </c>
      <c r="AH126" t="s">
        <v>118</v>
      </c>
    </row>
    <row r="127" spans="1:34" ht="15">
      <c r="A127" t="s">
        <v>893</v>
      </c>
      <c r="B127" t="s">
        <v>113</v>
      </c>
      <c r="C127" t="s">
        <v>926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899</v>
      </c>
      <c r="AF127" t="s">
        <v>116</v>
      </c>
      <c r="AG127" t="s">
        <v>930</v>
      </c>
      <c r="AH127" t="s">
        <v>116</v>
      </c>
    </row>
    <row r="128" spans="1:34" ht="15">
      <c r="A128" t="s">
        <v>893</v>
      </c>
      <c r="B128" t="s">
        <v>918</v>
      </c>
      <c r="C128" t="s">
        <v>926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899</v>
      </c>
      <c r="AF128" t="s">
        <v>919</v>
      </c>
      <c r="AG128" t="s">
        <v>930</v>
      </c>
      <c r="AH128" t="s">
        <v>118</v>
      </c>
    </row>
    <row r="129" spans="1:34" ht="15">
      <c r="A129" t="s">
        <v>893</v>
      </c>
      <c r="B129" t="s">
        <v>113</v>
      </c>
      <c r="C129" t="s">
        <v>926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899</v>
      </c>
      <c r="AF129" t="s">
        <v>116</v>
      </c>
      <c r="AG129" t="s">
        <v>930</v>
      </c>
      <c r="AH129" t="s">
        <v>116</v>
      </c>
    </row>
    <row r="130" spans="1:34" ht="15">
      <c r="A130" t="s">
        <v>893</v>
      </c>
      <c r="B130" t="s">
        <v>918</v>
      </c>
      <c r="C130" t="s">
        <v>926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899</v>
      </c>
      <c r="AF130" t="s">
        <v>919</v>
      </c>
      <c r="AG130" t="s">
        <v>930</v>
      </c>
      <c r="AH130" t="s">
        <v>118</v>
      </c>
    </row>
    <row r="131" spans="1:34" ht="15">
      <c r="A131" t="s">
        <v>893</v>
      </c>
      <c r="B131" t="s">
        <v>113</v>
      </c>
      <c r="C131" t="s">
        <v>926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899</v>
      </c>
      <c r="AF131" t="s">
        <v>116</v>
      </c>
      <c r="AG131" t="s">
        <v>930</v>
      </c>
      <c r="AH131" t="s">
        <v>116</v>
      </c>
    </row>
    <row r="132" spans="1:34" ht="15">
      <c r="A132" t="s">
        <v>893</v>
      </c>
      <c r="B132" t="s">
        <v>918</v>
      </c>
      <c r="C132" t="s">
        <v>926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899</v>
      </c>
      <c r="AF132" t="s">
        <v>919</v>
      </c>
      <c r="AG132" t="s">
        <v>930</v>
      </c>
      <c r="AH132" t="s">
        <v>118</v>
      </c>
    </row>
    <row r="133" spans="1:34" ht="15">
      <c r="A133" t="s">
        <v>893</v>
      </c>
      <c r="B133" t="s">
        <v>113</v>
      </c>
      <c r="C133" t="s">
        <v>926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899</v>
      </c>
      <c r="AF133" t="s">
        <v>116</v>
      </c>
      <c r="AG133" t="s">
        <v>930</v>
      </c>
      <c r="AH133" t="s">
        <v>116</v>
      </c>
    </row>
    <row r="134" spans="1:34" ht="15">
      <c r="A134" t="s">
        <v>893</v>
      </c>
      <c r="B134" t="s">
        <v>918</v>
      </c>
      <c r="C134" t="s">
        <v>926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899</v>
      </c>
      <c r="AF134" t="s">
        <v>919</v>
      </c>
      <c r="AG134" t="s">
        <v>930</v>
      </c>
      <c r="AH134" t="s">
        <v>118</v>
      </c>
    </row>
    <row r="135" spans="1:34" ht="15">
      <c r="A135" t="s">
        <v>893</v>
      </c>
      <c r="B135" t="s">
        <v>918</v>
      </c>
      <c r="C135" t="s">
        <v>926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899</v>
      </c>
      <c r="AF135" t="s">
        <v>919</v>
      </c>
      <c r="AG135" t="s">
        <v>930</v>
      </c>
      <c r="AH135" t="s">
        <v>118</v>
      </c>
    </row>
    <row r="136" spans="1:34" ht="15">
      <c r="A136" t="s">
        <v>893</v>
      </c>
      <c r="B136" t="s">
        <v>113</v>
      </c>
      <c r="C136" t="s">
        <v>926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899</v>
      </c>
      <c r="AF136" t="s">
        <v>116</v>
      </c>
      <c r="AG136" t="s">
        <v>930</v>
      </c>
      <c r="AH136" t="s">
        <v>116</v>
      </c>
    </row>
    <row r="137" spans="1:34" ht="15">
      <c r="A137" t="s">
        <v>893</v>
      </c>
      <c r="B137" t="s">
        <v>918</v>
      </c>
      <c r="C137" t="s">
        <v>926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899</v>
      </c>
      <c r="AF137" t="s">
        <v>919</v>
      </c>
      <c r="AG137" t="s">
        <v>930</v>
      </c>
      <c r="AH137" t="s">
        <v>118</v>
      </c>
    </row>
    <row r="138" spans="1:34" ht="15">
      <c r="A138" t="s">
        <v>893</v>
      </c>
      <c r="B138" t="s">
        <v>113</v>
      </c>
      <c r="C138" t="s">
        <v>926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899</v>
      </c>
      <c r="AF138" t="s">
        <v>116</v>
      </c>
      <c r="AG138" t="s">
        <v>930</v>
      </c>
      <c r="AH138" t="s">
        <v>116</v>
      </c>
    </row>
    <row r="139" spans="1:34" ht="15">
      <c r="A139" t="s">
        <v>893</v>
      </c>
      <c r="B139" t="s">
        <v>918</v>
      </c>
      <c r="C139" t="s">
        <v>926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899</v>
      </c>
      <c r="AF139" t="s">
        <v>919</v>
      </c>
      <c r="AG139" t="s">
        <v>930</v>
      </c>
      <c r="AH139" t="s">
        <v>118</v>
      </c>
    </row>
    <row r="140" spans="1:34" ht="15">
      <c r="A140" t="s">
        <v>893</v>
      </c>
      <c r="B140" t="s">
        <v>113</v>
      </c>
      <c r="C140" t="s">
        <v>926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899</v>
      </c>
      <c r="AF140" t="s">
        <v>116</v>
      </c>
      <c r="AG140" t="s">
        <v>930</v>
      </c>
      <c r="AH140" t="s">
        <v>116</v>
      </c>
    </row>
    <row r="141" spans="1:34" ht="15">
      <c r="A141" t="s">
        <v>893</v>
      </c>
      <c r="B141" t="s">
        <v>918</v>
      </c>
      <c r="C141" t="s">
        <v>926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899</v>
      </c>
      <c r="AF141" t="s">
        <v>919</v>
      </c>
      <c r="AG141" t="s">
        <v>930</v>
      </c>
      <c r="AH141" t="s">
        <v>118</v>
      </c>
    </row>
    <row r="142" spans="1:34" ht="15">
      <c r="A142" t="s">
        <v>893</v>
      </c>
      <c r="B142" t="s">
        <v>918</v>
      </c>
      <c r="C142" t="s">
        <v>926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899</v>
      </c>
      <c r="AF142" t="s">
        <v>919</v>
      </c>
      <c r="AG142" t="s">
        <v>930</v>
      </c>
      <c r="AH142" t="s">
        <v>120</v>
      </c>
    </row>
    <row r="143" spans="1:34" ht="15">
      <c r="A143" t="s">
        <v>893</v>
      </c>
      <c r="B143" t="s">
        <v>918</v>
      </c>
      <c r="C143" t="s">
        <v>926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899</v>
      </c>
      <c r="AF143" t="s">
        <v>919</v>
      </c>
      <c r="AG143" t="s">
        <v>930</v>
      </c>
      <c r="AH143" t="s">
        <v>118</v>
      </c>
    </row>
    <row r="144" spans="1:34" ht="15">
      <c r="A144" t="s">
        <v>893</v>
      </c>
      <c r="B144" t="s">
        <v>113</v>
      </c>
      <c r="C144" t="s">
        <v>926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899</v>
      </c>
      <c r="AF144" t="s">
        <v>116</v>
      </c>
      <c r="AG144" t="s">
        <v>930</v>
      </c>
      <c r="AH144" t="s">
        <v>116</v>
      </c>
    </row>
    <row r="145" spans="1:34" ht="15">
      <c r="A145" t="s">
        <v>893</v>
      </c>
      <c r="B145" t="s">
        <v>918</v>
      </c>
      <c r="C145" t="s">
        <v>926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899</v>
      </c>
      <c r="AF145" t="s">
        <v>919</v>
      </c>
      <c r="AG145" t="s">
        <v>930</v>
      </c>
      <c r="AH145" t="s">
        <v>118</v>
      </c>
    </row>
    <row r="146" spans="1:34" ht="15">
      <c r="A146" t="s">
        <v>893</v>
      </c>
      <c r="B146" t="s">
        <v>918</v>
      </c>
      <c r="C146" t="s">
        <v>926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899</v>
      </c>
      <c r="AF146" t="s">
        <v>919</v>
      </c>
      <c r="AG146" t="s">
        <v>930</v>
      </c>
      <c r="AH146" t="s">
        <v>116</v>
      </c>
    </row>
    <row r="147" spans="1:34" ht="15">
      <c r="A147" t="s">
        <v>893</v>
      </c>
      <c r="B147" t="s">
        <v>918</v>
      </c>
      <c r="C147" t="s">
        <v>926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899</v>
      </c>
      <c r="AF147" t="s">
        <v>919</v>
      </c>
      <c r="AG147" t="s">
        <v>930</v>
      </c>
      <c r="AH147" t="s">
        <v>118</v>
      </c>
    </row>
    <row r="148" spans="1:34" ht="15">
      <c r="A148" t="s">
        <v>893</v>
      </c>
      <c r="B148" t="s">
        <v>113</v>
      </c>
      <c r="C148" t="s">
        <v>926</v>
      </c>
      <c r="D148" t="s">
        <v>943</v>
      </c>
      <c r="E148" t="s">
        <v>113</v>
      </c>
      <c r="F148">
        <v>2012</v>
      </c>
      <c r="G148" t="s">
        <v>124</v>
      </c>
      <c r="H148" t="s">
        <v>944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899</v>
      </c>
      <c r="AF148" t="s">
        <v>116</v>
      </c>
      <c r="AG148" t="s">
        <v>930</v>
      </c>
      <c r="AH148" t="s">
        <v>116</v>
      </c>
    </row>
    <row r="149" spans="1:34" ht="15">
      <c r="A149" t="s">
        <v>893</v>
      </c>
      <c r="B149" t="s">
        <v>918</v>
      </c>
      <c r="C149" t="s">
        <v>926</v>
      </c>
      <c r="D149" t="s">
        <v>943</v>
      </c>
      <c r="E149" t="s">
        <v>117</v>
      </c>
      <c r="F149">
        <v>2012</v>
      </c>
      <c r="G149" t="s">
        <v>124</v>
      </c>
      <c r="H149" t="s">
        <v>944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899</v>
      </c>
      <c r="AF149" t="s">
        <v>919</v>
      </c>
      <c r="AG149" t="s">
        <v>930</v>
      </c>
      <c r="AH149" t="s">
        <v>118</v>
      </c>
    </row>
    <row r="150" spans="1:34" ht="15">
      <c r="A150" t="s">
        <v>893</v>
      </c>
      <c r="B150" t="s">
        <v>918</v>
      </c>
      <c r="C150" t="s">
        <v>926</v>
      </c>
      <c r="D150" t="s">
        <v>920</v>
      </c>
      <c r="E150" t="s">
        <v>117</v>
      </c>
      <c r="F150">
        <v>2012</v>
      </c>
      <c r="G150" t="s">
        <v>124</v>
      </c>
      <c r="H150" t="s">
        <v>921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899</v>
      </c>
      <c r="AF150" t="s">
        <v>919</v>
      </c>
      <c r="AG150" t="s">
        <v>930</v>
      </c>
      <c r="AH150" t="s">
        <v>118</v>
      </c>
    </row>
    <row r="151" spans="1:34" ht="15">
      <c r="A151" t="s">
        <v>893</v>
      </c>
      <c r="B151" t="s">
        <v>918</v>
      </c>
      <c r="C151" t="s">
        <v>926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899</v>
      </c>
      <c r="AF151" t="s">
        <v>919</v>
      </c>
      <c r="AG151" t="s">
        <v>930</v>
      </c>
      <c r="AH151" t="s">
        <v>118</v>
      </c>
    </row>
    <row r="152" spans="1:34" ht="15">
      <c r="A152" t="s">
        <v>893</v>
      </c>
      <c r="B152" t="s">
        <v>113</v>
      </c>
      <c r="C152" t="s">
        <v>926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899</v>
      </c>
      <c r="AF152" t="s">
        <v>116</v>
      </c>
      <c r="AG152" t="s">
        <v>930</v>
      </c>
      <c r="AH152" t="s">
        <v>116</v>
      </c>
    </row>
    <row r="153" spans="1:34" ht="15">
      <c r="A153" t="s">
        <v>893</v>
      </c>
      <c r="B153" t="s">
        <v>918</v>
      </c>
      <c r="C153" t="s">
        <v>926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899</v>
      </c>
      <c r="AF153" t="s">
        <v>919</v>
      </c>
      <c r="AG153" t="s">
        <v>930</v>
      </c>
      <c r="AH153" t="s">
        <v>118</v>
      </c>
    </row>
    <row r="154" spans="1:34" ht="15">
      <c r="A154" t="s">
        <v>893</v>
      </c>
      <c r="B154" t="s">
        <v>918</v>
      </c>
      <c r="C154" t="s">
        <v>926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899</v>
      </c>
      <c r="AF154" t="s">
        <v>919</v>
      </c>
      <c r="AG154" t="s">
        <v>930</v>
      </c>
      <c r="AH154" t="s">
        <v>118</v>
      </c>
    </row>
    <row r="155" spans="1:34" ht="15">
      <c r="A155" t="s">
        <v>893</v>
      </c>
      <c r="B155" t="s">
        <v>113</v>
      </c>
      <c r="C155" t="s">
        <v>926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899</v>
      </c>
      <c r="AF155" t="s">
        <v>116</v>
      </c>
      <c r="AG155" t="s">
        <v>930</v>
      </c>
      <c r="AH155" t="s">
        <v>116</v>
      </c>
    </row>
    <row r="156" spans="1:34" ht="15">
      <c r="A156" t="s">
        <v>893</v>
      </c>
      <c r="B156" t="s">
        <v>918</v>
      </c>
      <c r="C156" t="s">
        <v>926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899</v>
      </c>
      <c r="AF156" t="s">
        <v>919</v>
      </c>
      <c r="AG156" t="s">
        <v>930</v>
      </c>
      <c r="AH156" t="s">
        <v>118</v>
      </c>
    </row>
    <row r="157" spans="1:34" ht="15">
      <c r="A157" t="s">
        <v>893</v>
      </c>
      <c r="B157" t="s">
        <v>113</v>
      </c>
      <c r="C157" t="s">
        <v>926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899</v>
      </c>
      <c r="AF157" t="s">
        <v>116</v>
      </c>
      <c r="AG157" t="s">
        <v>930</v>
      </c>
      <c r="AH157" t="s">
        <v>116</v>
      </c>
    </row>
    <row r="158" spans="1:34" ht="15">
      <c r="A158" t="s">
        <v>893</v>
      </c>
      <c r="B158" t="s">
        <v>113</v>
      </c>
      <c r="C158" t="s">
        <v>926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899</v>
      </c>
      <c r="AF158" t="s">
        <v>116</v>
      </c>
      <c r="AG158" t="s">
        <v>930</v>
      </c>
      <c r="AH158" t="s">
        <v>116</v>
      </c>
    </row>
    <row r="159" spans="1:34" ht="15">
      <c r="A159" t="s">
        <v>893</v>
      </c>
      <c r="B159" t="s">
        <v>918</v>
      </c>
      <c r="C159" t="s">
        <v>926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899</v>
      </c>
      <c r="AF159" t="s">
        <v>919</v>
      </c>
      <c r="AG159" t="s">
        <v>930</v>
      </c>
      <c r="AH159" t="s">
        <v>118</v>
      </c>
    </row>
    <row r="160" spans="1:34" ht="15">
      <c r="A160" t="s">
        <v>893</v>
      </c>
      <c r="B160" t="s">
        <v>113</v>
      </c>
      <c r="C160" t="s">
        <v>926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899</v>
      </c>
      <c r="AF160" t="s">
        <v>116</v>
      </c>
      <c r="AG160" t="s">
        <v>930</v>
      </c>
      <c r="AH160" t="s">
        <v>116</v>
      </c>
    </row>
    <row r="161" spans="1:34" ht="15">
      <c r="A161" t="s">
        <v>893</v>
      </c>
      <c r="B161" t="s">
        <v>113</v>
      </c>
      <c r="C161" t="s">
        <v>926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899</v>
      </c>
      <c r="AF161" t="s">
        <v>116</v>
      </c>
      <c r="AG161" t="s">
        <v>930</v>
      </c>
      <c r="AH161" t="s">
        <v>116</v>
      </c>
    </row>
    <row r="162" spans="1:34" ht="15">
      <c r="A162" t="s">
        <v>893</v>
      </c>
      <c r="B162" t="s">
        <v>113</v>
      </c>
      <c r="C162" t="s">
        <v>926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899</v>
      </c>
      <c r="AF162" t="s">
        <v>116</v>
      </c>
      <c r="AG162" t="s">
        <v>930</v>
      </c>
      <c r="AH162" t="s">
        <v>116</v>
      </c>
    </row>
    <row r="163" spans="1:34" ht="15">
      <c r="A163" t="s">
        <v>893</v>
      </c>
      <c r="B163" t="s">
        <v>918</v>
      </c>
      <c r="C163" t="s">
        <v>926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899</v>
      </c>
      <c r="AF163" t="s">
        <v>919</v>
      </c>
      <c r="AG163" t="s">
        <v>930</v>
      </c>
      <c r="AH163" t="s">
        <v>118</v>
      </c>
    </row>
    <row r="164" spans="1:34" ht="15">
      <c r="A164" t="s">
        <v>893</v>
      </c>
      <c r="B164" t="s">
        <v>918</v>
      </c>
      <c r="C164" t="s">
        <v>926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899</v>
      </c>
      <c r="AF164" t="s">
        <v>919</v>
      </c>
      <c r="AG164" t="s">
        <v>930</v>
      </c>
      <c r="AH164" t="s">
        <v>118</v>
      </c>
    </row>
    <row r="165" spans="1:34" ht="15">
      <c r="A165" t="s">
        <v>893</v>
      </c>
      <c r="B165" t="s">
        <v>918</v>
      </c>
      <c r="C165" t="s">
        <v>926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899</v>
      </c>
      <c r="AF165" t="s">
        <v>919</v>
      </c>
      <c r="AG165" t="s">
        <v>930</v>
      </c>
      <c r="AH165" t="s">
        <v>118</v>
      </c>
    </row>
    <row r="166" spans="1:34" ht="15">
      <c r="A166" t="s">
        <v>893</v>
      </c>
      <c r="B166" t="s">
        <v>918</v>
      </c>
      <c r="C166" t="s">
        <v>926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899</v>
      </c>
      <c r="AF166" t="s">
        <v>919</v>
      </c>
      <c r="AG166" t="s">
        <v>930</v>
      </c>
      <c r="AH166" t="s">
        <v>120</v>
      </c>
    </row>
    <row r="167" spans="1:34" ht="15">
      <c r="A167" t="s">
        <v>893</v>
      </c>
      <c r="B167" t="s">
        <v>113</v>
      </c>
      <c r="C167" t="s">
        <v>926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899</v>
      </c>
      <c r="AF167" t="s">
        <v>116</v>
      </c>
      <c r="AG167" t="s">
        <v>930</v>
      </c>
      <c r="AH167" t="s">
        <v>116</v>
      </c>
    </row>
    <row r="168" spans="1:34" ht="15">
      <c r="A168" t="s">
        <v>893</v>
      </c>
      <c r="B168" t="s">
        <v>918</v>
      </c>
      <c r="C168" t="s">
        <v>926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899</v>
      </c>
      <c r="AF168" t="s">
        <v>919</v>
      </c>
      <c r="AG168" t="s">
        <v>930</v>
      </c>
      <c r="AH168" t="s">
        <v>118</v>
      </c>
    </row>
    <row r="169" spans="1:34" ht="15">
      <c r="A169" t="s">
        <v>893</v>
      </c>
      <c r="B169" t="s">
        <v>113</v>
      </c>
      <c r="C169" t="s">
        <v>926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899</v>
      </c>
      <c r="AF169" t="s">
        <v>116</v>
      </c>
      <c r="AG169" t="s">
        <v>930</v>
      </c>
      <c r="AH169" t="s">
        <v>116</v>
      </c>
    </row>
    <row r="170" spans="1:34" ht="15">
      <c r="A170" t="s">
        <v>893</v>
      </c>
      <c r="B170" t="s">
        <v>918</v>
      </c>
      <c r="C170" t="s">
        <v>926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899</v>
      </c>
      <c r="AF170" t="s">
        <v>919</v>
      </c>
      <c r="AG170" t="s">
        <v>930</v>
      </c>
      <c r="AH170" t="s">
        <v>118</v>
      </c>
    </row>
    <row r="171" spans="1:34" ht="15">
      <c r="A171" t="s">
        <v>893</v>
      </c>
      <c r="B171" t="s">
        <v>918</v>
      </c>
      <c r="C171" t="s">
        <v>926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899</v>
      </c>
      <c r="AF171" t="s">
        <v>919</v>
      </c>
      <c r="AG171" t="s">
        <v>930</v>
      </c>
      <c r="AH171" t="s">
        <v>120</v>
      </c>
    </row>
    <row r="172" spans="1:34" ht="15">
      <c r="A172" t="s">
        <v>893</v>
      </c>
      <c r="B172" t="s">
        <v>113</v>
      </c>
      <c r="C172" t="s">
        <v>926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899</v>
      </c>
      <c r="AF172" t="s">
        <v>116</v>
      </c>
      <c r="AG172" t="s">
        <v>930</v>
      </c>
      <c r="AH172" t="s">
        <v>116</v>
      </c>
    </row>
    <row r="173" spans="1:34" ht="15">
      <c r="A173" t="s">
        <v>893</v>
      </c>
      <c r="B173" t="s">
        <v>918</v>
      </c>
      <c r="C173" t="s">
        <v>926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899</v>
      </c>
      <c r="AF173" t="s">
        <v>919</v>
      </c>
      <c r="AG173" t="s">
        <v>930</v>
      </c>
      <c r="AH173" t="s">
        <v>118</v>
      </c>
    </row>
    <row r="174" spans="1:34" ht="15">
      <c r="A174" t="s">
        <v>893</v>
      </c>
      <c r="B174" t="s">
        <v>113</v>
      </c>
      <c r="C174" t="s">
        <v>926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899</v>
      </c>
      <c r="AF174" t="s">
        <v>116</v>
      </c>
      <c r="AG174" t="s">
        <v>930</v>
      </c>
      <c r="AH174" t="s">
        <v>116</v>
      </c>
    </row>
    <row r="175" spans="1:34" ht="15">
      <c r="A175" t="s">
        <v>893</v>
      </c>
      <c r="B175" t="s">
        <v>918</v>
      </c>
      <c r="C175" t="s">
        <v>926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899</v>
      </c>
      <c r="AF175" t="s">
        <v>919</v>
      </c>
      <c r="AG175" t="s">
        <v>930</v>
      </c>
      <c r="AH175" t="s">
        <v>118</v>
      </c>
    </row>
    <row r="176" spans="1:34" ht="15">
      <c r="A176" t="s">
        <v>893</v>
      </c>
      <c r="B176" t="s">
        <v>918</v>
      </c>
      <c r="C176" t="s">
        <v>926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899</v>
      </c>
      <c r="AF176" t="s">
        <v>919</v>
      </c>
      <c r="AG176" t="s">
        <v>930</v>
      </c>
      <c r="AH176" t="s">
        <v>118</v>
      </c>
    </row>
    <row r="177" spans="1:34" ht="15">
      <c r="A177" t="s">
        <v>893</v>
      </c>
      <c r="B177" t="s">
        <v>113</v>
      </c>
      <c r="C177" t="s">
        <v>926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899</v>
      </c>
      <c r="AF177" t="s">
        <v>116</v>
      </c>
      <c r="AG177" t="s">
        <v>930</v>
      </c>
      <c r="AH177" t="s">
        <v>116</v>
      </c>
    </row>
    <row r="178" spans="1:34" ht="15">
      <c r="A178" t="s">
        <v>893</v>
      </c>
      <c r="B178" t="s">
        <v>918</v>
      </c>
      <c r="C178" t="s">
        <v>926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899</v>
      </c>
      <c r="AF178" t="s">
        <v>919</v>
      </c>
      <c r="AG178" t="s">
        <v>930</v>
      </c>
      <c r="AH178" t="s">
        <v>118</v>
      </c>
    </row>
    <row r="179" spans="1:34" ht="15">
      <c r="A179" t="s">
        <v>893</v>
      </c>
      <c r="B179" t="s">
        <v>918</v>
      </c>
      <c r="C179" t="s">
        <v>926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899</v>
      </c>
      <c r="AF179" t="s">
        <v>919</v>
      </c>
      <c r="AG179" t="s">
        <v>930</v>
      </c>
      <c r="AH179" t="s">
        <v>118</v>
      </c>
    </row>
    <row r="180" spans="1:34" ht="15">
      <c r="A180" t="s">
        <v>893</v>
      </c>
      <c r="B180" t="s">
        <v>113</v>
      </c>
      <c r="C180" t="s">
        <v>926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899</v>
      </c>
      <c r="AF180" t="s">
        <v>116</v>
      </c>
      <c r="AG180" t="s">
        <v>930</v>
      </c>
      <c r="AH180" t="s">
        <v>116</v>
      </c>
    </row>
    <row r="181" spans="1:34" ht="15">
      <c r="A181" t="s">
        <v>893</v>
      </c>
      <c r="B181" t="s">
        <v>918</v>
      </c>
      <c r="C181" t="s">
        <v>926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899</v>
      </c>
      <c r="AF181" t="s">
        <v>919</v>
      </c>
      <c r="AG181" t="s">
        <v>930</v>
      </c>
      <c r="AH181" t="s">
        <v>118</v>
      </c>
    </row>
    <row r="182" spans="1:34" ht="15">
      <c r="A182" t="s">
        <v>893</v>
      </c>
      <c r="B182" t="s">
        <v>918</v>
      </c>
      <c r="C182" t="s">
        <v>926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899</v>
      </c>
      <c r="AF182" t="s">
        <v>919</v>
      </c>
      <c r="AG182" t="s">
        <v>930</v>
      </c>
      <c r="AH182" t="s">
        <v>116</v>
      </c>
    </row>
    <row r="183" spans="1:34" ht="15">
      <c r="A183" t="s">
        <v>893</v>
      </c>
      <c r="B183" t="s">
        <v>918</v>
      </c>
      <c r="C183" t="s">
        <v>926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899</v>
      </c>
      <c r="AF183" t="s">
        <v>919</v>
      </c>
      <c r="AG183" t="s">
        <v>930</v>
      </c>
      <c r="AH183" t="s">
        <v>118</v>
      </c>
    </row>
    <row r="184" spans="1:34" ht="15">
      <c r="A184" t="s">
        <v>893</v>
      </c>
      <c r="B184" t="s">
        <v>113</v>
      </c>
      <c r="C184" t="s">
        <v>926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899</v>
      </c>
      <c r="AF184" t="s">
        <v>116</v>
      </c>
      <c r="AG184" t="s">
        <v>930</v>
      </c>
      <c r="AH184" t="s">
        <v>116</v>
      </c>
    </row>
    <row r="185" spans="1:34" ht="15">
      <c r="A185" t="s">
        <v>893</v>
      </c>
      <c r="B185" t="s">
        <v>918</v>
      </c>
      <c r="C185" t="s">
        <v>926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899</v>
      </c>
      <c r="AF185" t="s">
        <v>919</v>
      </c>
      <c r="AG185" t="s">
        <v>930</v>
      </c>
      <c r="AH185" t="s">
        <v>118</v>
      </c>
    </row>
    <row r="186" spans="1:34" ht="15">
      <c r="A186" t="s">
        <v>893</v>
      </c>
      <c r="B186" t="s">
        <v>113</v>
      </c>
      <c r="C186" t="s">
        <v>926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899</v>
      </c>
      <c r="AF186" t="s">
        <v>116</v>
      </c>
      <c r="AG186" t="s">
        <v>930</v>
      </c>
      <c r="AH186" t="s">
        <v>116</v>
      </c>
    </row>
    <row r="187" spans="1:34" ht="15">
      <c r="A187" t="s">
        <v>893</v>
      </c>
      <c r="B187" t="s">
        <v>113</v>
      </c>
      <c r="C187" t="s">
        <v>926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899</v>
      </c>
      <c r="AF187" t="s">
        <v>116</v>
      </c>
      <c r="AG187" t="s">
        <v>930</v>
      </c>
      <c r="AH187" t="s">
        <v>116</v>
      </c>
    </row>
    <row r="188" spans="1:34" ht="15">
      <c r="A188" t="s">
        <v>893</v>
      </c>
      <c r="B188" t="s">
        <v>918</v>
      </c>
      <c r="C188" t="s">
        <v>926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899</v>
      </c>
      <c r="AF188" t="s">
        <v>919</v>
      </c>
      <c r="AG188" t="s">
        <v>930</v>
      </c>
      <c r="AH188" t="s">
        <v>118</v>
      </c>
    </row>
    <row r="189" spans="1:34" ht="15">
      <c r="A189" t="s">
        <v>893</v>
      </c>
      <c r="B189" t="s">
        <v>113</v>
      </c>
      <c r="C189" t="s">
        <v>926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899</v>
      </c>
      <c r="AF189" t="s">
        <v>116</v>
      </c>
      <c r="AG189" t="s">
        <v>930</v>
      </c>
      <c r="AH189" t="s">
        <v>116</v>
      </c>
    </row>
    <row r="190" spans="1:34" ht="15">
      <c r="A190" t="s">
        <v>893</v>
      </c>
      <c r="B190" t="s">
        <v>918</v>
      </c>
      <c r="C190" t="s">
        <v>926</v>
      </c>
      <c r="D190" t="s">
        <v>945</v>
      </c>
      <c r="E190" t="s">
        <v>117</v>
      </c>
      <c r="F190">
        <v>2012</v>
      </c>
      <c r="G190" t="s">
        <v>124</v>
      </c>
      <c r="H190" t="s">
        <v>946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899</v>
      </c>
      <c r="AF190" t="s">
        <v>919</v>
      </c>
      <c r="AG190" t="s">
        <v>930</v>
      </c>
      <c r="AH190" t="s">
        <v>118</v>
      </c>
    </row>
    <row r="191" spans="1:34" ht="15">
      <c r="A191" t="s">
        <v>893</v>
      </c>
      <c r="B191" t="s">
        <v>113</v>
      </c>
      <c r="C191" t="s">
        <v>926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899</v>
      </c>
      <c r="AF191" t="s">
        <v>116</v>
      </c>
      <c r="AG191" t="s">
        <v>930</v>
      </c>
      <c r="AH191" t="s">
        <v>116</v>
      </c>
    </row>
    <row r="192" spans="1:34" ht="15">
      <c r="A192" t="s">
        <v>893</v>
      </c>
      <c r="B192" t="s">
        <v>918</v>
      </c>
      <c r="C192" t="s">
        <v>926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899</v>
      </c>
      <c r="AF192" t="s">
        <v>919</v>
      </c>
      <c r="AG192" t="s">
        <v>930</v>
      </c>
      <c r="AH192" t="s">
        <v>118</v>
      </c>
    </row>
    <row r="193" spans="1:34" ht="15">
      <c r="A193" t="s">
        <v>893</v>
      </c>
      <c r="B193" t="s">
        <v>918</v>
      </c>
      <c r="C193" t="s">
        <v>926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899</v>
      </c>
      <c r="AF193" t="s">
        <v>919</v>
      </c>
      <c r="AG193" t="s">
        <v>930</v>
      </c>
      <c r="AH193" t="s">
        <v>118</v>
      </c>
    </row>
    <row r="194" spans="1:34" ht="15">
      <c r="A194" t="s">
        <v>893</v>
      </c>
      <c r="B194" t="s">
        <v>113</v>
      </c>
      <c r="C194" t="s">
        <v>926</v>
      </c>
      <c r="D194" t="s">
        <v>947</v>
      </c>
      <c r="E194" t="s">
        <v>113</v>
      </c>
      <c r="F194">
        <v>2012</v>
      </c>
      <c r="G194" t="s">
        <v>124</v>
      </c>
      <c r="H194" t="s">
        <v>948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899</v>
      </c>
      <c r="AF194" t="s">
        <v>116</v>
      </c>
      <c r="AG194" t="s">
        <v>930</v>
      </c>
      <c r="AH194" t="s">
        <v>116</v>
      </c>
    </row>
    <row r="195" spans="1:34" ht="15">
      <c r="A195" t="s">
        <v>893</v>
      </c>
      <c r="B195" t="s">
        <v>113</v>
      </c>
      <c r="C195" t="s">
        <v>926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899</v>
      </c>
      <c r="AF195" t="s">
        <v>116</v>
      </c>
      <c r="AG195" t="s">
        <v>930</v>
      </c>
      <c r="AH195" t="s">
        <v>116</v>
      </c>
    </row>
    <row r="196" spans="1:34" ht="15">
      <c r="A196" t="s">
        <v>893</v>
      </c>
      <c r="B196" t="s">
        <v>918</v>
      </c>
      <c r="C196" t="s">
        <v>926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899</v>
      </c>
      <c r="AF196" t="s">
        <v>919</v>
      </c>
      <c r="AG196" t="s">
        <v>930</v>
      </c>
      <c r="AH196" t="s">
        <v>118</v>
      </c>
    </row>
    <row r="197" spans="1:34" ht="15">
      <c r="A197" t="s">
        <v>893</v>
      </c>
      <c r="B197" t="s">
        <v>113</v>
      </c>
      <c r="C197" t="s">
        <v>926</v>
      </c>
      <c r="D197" t="s">
        <v>949</v>
      </c>
      <c r="E197" t="s">
        <v>113</v>
      </c>
      <c r="F197">
        <v>2012</v>
      </c>
      <c r="G197" t="s">
        <v>124</v>
      </c>
      <c r="H197" t="s">
        <v>950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899</v>
      </c>
      <c r="AF197" t="s">
        <v>116</v>
      </c>
      <c r="AG197" t="s">
        <v>930</v>
      </c>
      <c r="AH197" t="s">
        <v>116</v>
      </c>
    </row>
    <row r="198" spans="1:34" ht="15">
      <c r="A198" t="s">
        <v>893</v>
      </c>
      <c r="B198" t="s">
        <v>918</v>
      </c>
      <c r="C198" t="s">
        <v>926</v>
      </c>
      <c r="D198" t="s">
        <v>949</v>
      </c>
      <c r="E198" t="s">
        <v>117</v>
      </c>
      <c r="F198">
        <v>2012</v>
      </c>
      <c r="G198" t="s">
        <v>124</v>
      </c>
      <c r="H198" t="s">
        <v>950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899</v>
      </c>
      <c r="AF198" t="s">
        <v>919</v>
      </c>
      <c r="AG198" t="s">
        <v>930</v>
      </c>
      <c r="AH198" t="s">
        <v>118</v>
      </c>
    </row>
    <row r="199" spans="1:34" ht="15">
      <c r="A199" t="s">
        <v>893</v>
      </c>
      <c r="B199" t="s">
        <v>918</v>
      </c>
      <c r="C199" t="s">
        <v>926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899</v>
      </c>
      <c r="AF199" t="s">
        <v>919</v>
      </c>
      <c r="AG199" t="s">
        <v>930</v>
      </c>
      <c r="AH199" t="s">
        <v>118</v>
      </c>
    </row>
    <row r="200" spans="1:34" ht="15">
      <c r="A200" t="s">
        <v>893</v>
      </c>
      <c r="B200" t="s">
        <v>113</v>
      </c>
      <c r="C200" t="s">
        <v>926</v>
      </c>
      <c r="D200" t="s">
        <v>951</v>
      </c>
      <c r="E200" t="s">
        <v>113</v>
      </c>
      <c r="F200">
        <v>2012</v>
      </c>
      <c r="G200" t="s">
        <v>124</v>
      </c>
      <c r="H200" t="s">
        <v>952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899</v>
      </c>
      <c r="AF200" t="s">
        <v>116</v>
      </c>
      <c r="AG200" t="s">
        <v>930</v>
      </c>
      <c r="AH200" t="s">
        <v>116</v>
      </c>
    </row>
    <row r="201" spans="1:34" ht="15">
      <c r="A201" t="s">
        <v>893</v>
      </c>
      <c r="B201" t="s">
        <v>918</v>
      </c>
      <c r="C201" t="s">
        <v>926</v>
      </c>
      <c r="D201" t="s">
        <v>951</v>
      </c>
      <c r="E201" t="s">
        <v>117</v>
      </c>
      <c r="F201">
        <v>2012</v>
      </c>
      <c r="G201" t="s">
        <v>124</v>
      </c>
      <c r="H201" t="s">
        <v>952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899</v>
      </c>
      <c r="AF201" t="s">
        <v>919</v>
      </c>
      <c r="AG201" t="s">
        <v>930</v>
      </c>
      <c r="AH201" t="s">
        <v>118</v>
      </c>
    </row>
    <row r="202" spans="1:34" ht="15">
      <c r="A202" t="s">
        <v>893</v>
      </c>
      <c r="B202" t="s">
        <v>918</v>
      </c>
      <c r="C202" t="s">
        <v>926</v>
      </c>
      <c r="D202" t="s">
        <v>953</v>
      </c>
      <c r="E202" t="s">
        <v>117</v>
      </c>
      <c r="F202">
        <v>2012</v>
      </c>
      <c r="G202" t="s">
        <v>124</v>
      </c>
      <c r="H202" t="s">
        <v>954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899</v>
      </c>
      <c r="AF202" t="s">
        <v>919</v>
      </c>
      <c r="AG202" t="s">
        <v>930</v>
      </c>
      <c r="AH202" t="s">
        <v>118</v>
      </c>
    </row>
    <row r="203" spans="1:34" ht="15">
      <c r="A203" t="s">
        <v>893</v>
      </c>
      <c r="B203" t="s">
        <v>113</v>
      </c>
      <c r="C203" t="s">
        <v>926</v>
      </c>
      <c r="D203" t="s">
        <v>955</v>
      </c>
      <c r="E203" t="s">
        <v>113</v>
      </c>
      <c r="F203">
        <v>2012</v>
      </c>
      <c r="G203" t="s">
        <v>124</v>
      </c>
      <c r="H203" t="s">
        <v>956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899</v>
      </c>
      <c r="AF203" t="s">
        <v>116</v>
      </c>
      <c r="AG203" t="s">
        <v>930</v>
      </c>
      <c r="AH203" t="s">
        <v>116</v>
      </c>
    </row>
    <row r="204" spans="1:34" ht="15">
      <c r="A204" t="s">
        <v>893</v>
      </c>
      <c r="B204" t="s">
        <v>113</v>
      </c>
      <c r="C204" t="s">
        <v>926</v>
      </c>
      <c r="D204" t="s">
        <v>122</v>
      </c>
      <c r="E204" t="s">
        <v>924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899</v>
      </c>
      <c r="AF204" t="s">
        <v>116</v>
      </c>
      <c r="AG204" t="s">
        <v>930</v>
      </c>
      <c r="AH204" t="s">
        <v>925</v>
      </c>
    </row>
    <row r="205" spans="1:34" ht="15">
      <c r="A205" t="s">
        <v>893</v>
      </c>
      <c r="B205" t="s">
        <v>113</v>
      </c>
      <c r="C205" t="s">
        <v>926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899</v>
      </c>
      <c r="AF205" t="s">
        <v>116</v>
      </c>
      <c r="AG205" t="s">
        <v>930</v>
      </c>
      <c r="AH205" t="s">
        <v>116</v>
      </c>
    </row>
    <row r="206" spans="1:34" ht="15">
      <c r="A206" t="s">
        <v>893</v>
      </c>
      <c r="B206" t="s">
        <v>113</v>
      </c>
      <c r="C206" t="s">
        <v>926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899</v>
      </c>
      <c r="AF206" t="s">
        <v>116</v>
      </c>
      <c r="AG206" t="s">
        <v>930</v>
      </c>
      <c r="AH206" t="s">
        <v>116</v>
      </c>
    </row>
    <row r="207" spans="1:34" ht="15">
      <c r="A207" t="s">
        <v>893</v>
      </c>
      <c r="B207" t="s">
        <v>918</v>
      </c>
      <c r="C207" t="s">
        <v>926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899</v>
      </c>
      <c r="AF207" t="s">
        <v>919</v>
      </c>
      <c r="AG207" t="s">
        <v>930</v>
      </c>
      <c r="AH207" t="s">
        <v>118</v>
      </c>
    </row>
    <row r="208" spans="1:34" ht="15">
      <c r="A208" t="s">
        <v>893</v>
      </c>
      <c r="B208" t="s">
        <v>113</v>
      </c>
      <c r="C208" t="s">
        <v>957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899</v>
      </c>
      <c r="AF208" t="s">
        <v>116</v>
      </c>
      <c r="AG208" t="s">
        <v>958</v>
      </c>
      <c r="AH208" t="s">
        <v>116</v>
      </c>
    </row>
    <row r="209" spans="1:34" ht="15">
      <c r="A209" t="s">
        <v>893</v>
      </c>
      <c r="B209" t="s">
        <v>113</v>
      </c>
      <c r="C209" t="s">
        <v>957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899</v>
      </c>
      <c r="AF209" t="s">
        <v>116</v>
      </c>
      <c r="AG209" t="s">
        <v>958</v>
      </c>
      <c r="AH209" t="s">
        <v>116</v>
      </c>
    </row>
    <row r="210" spans="1:34" ht="15">
      <c r="A210" t="s">
        <v>893</v>
      </c>
      <c r="B210" t="s">
        <v>959</v>
      </c>
      <c r="C210" t="s">
        <v>957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899</v>
      </c>
      <c r="AF210" t="s">
        <v>960</v>
      </c>
      <c r="AG210" t="s">
        <v>958</v>
      </c>
      <c r="AH210" t="s">
        <v>118</v>
      </c>
    </row>
    <row r="211" spans="1:34" ht="15">
      <c r="A211" t="s">
        <v>893</v>
      </c>
      <c r="B211" t="s">
        <v>113</v>
      </c>
      <c r="C211" t="s">
        <v>957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899</v>
      </c>
      <c r="AF211" t="s">
        <v>116</v>
      </c>
      <c r="AG211" t="s">
        <v>958</v>
      </c>
      <c r="AH211" t="s">
        <v>116</v>
      </c>
    </row>
    <row r="212" spans="1:34" ht="15">
      <c r="A212" t="s">
        <v>893</v>
      </c>
      <c r="B212" t="s">
        <v>113</v>
      </c>
      <c r="C212" t="s">
        <v>957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899</v>
      </c>
      <c r="AF212" t="s">
        <v>116</v>
      </c>
      <c r="AG212" t="s">
        <v>958</v>
      </c>
      <c r="AH212" t="s">
        <v>116</v>
      </c>
    </row>
    <row r="213" spans="1:34" ht="15">
      <c r="A213" t="s">
        <v>893</v>
      </c>
      <c r="B213" t="s">
        <v>959</v>
      </c>
      <c r="C213" t="s">
        <v>957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899</v>
      </c>
      <c r="AF213" t="s">
        <v>960</v>
      </c>
      <c r="AG213" t="s">
        <v>958</v>
      </c>
      <c r="AH213" t="s">
        <v>118</v>
      </c>
    </row>
    <row r="214" spans="1:34" ht="15">
      <c r="A214" t="s">
        <v>893</v>
      </c>
      <c r="B214" t="s">
        <v>113</v>
      </c>
      <c r="C214" t="s">
        <v>957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899</v>
      </c>
      <c r="AF214" t="s">
        <v>116</v>
      </c>
      <c r="AG214" t="s">
        <v>958</v>
      </c>
      <c r="AH214" t="s">
        <v>116</v>
      </c>
    </row>
    <row r="215" spans="1:34" ht="15">
      <c r="A215" t="s">
        <v>893</v>
      </c>
      <c r="B215" t="s">
        <v>959</v>
      </c>
      <c r="C215" t="s">
        <v>957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899</v>
      </c>
      <c r="AF215" t="s">
        <v>960</v>
      </c>
      <c r="AG215" t="s">
        <v>958</v>
      </c>
      <c r="AH215" t="s">
        <v>118</v>
      </c>
    </row>
    <row r="216" spans="1:34" ht="15">
      <c r="A216" t="s">
        <v>893</v>
      </c>
      <c r="B216" t="s">
        <v>113</v>
      </c>
      <c r="C216" t="s">
        <v>957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899</v>
      </c>
      <c r="AF216" t="s">
        <v>116</v>
      </c>
      <c r="AG216" t="s">
        <v>958</v>
      </c>
      <c r="AH216" t="s">
        <v>116</v>
      </c>
    </row>
    <row r="217" spans="1:34" ht="15">
      <c r="A217" t="s">
        <v>893</v>
      </c>
      <c r="B217" t="s">
        <v>959</v>
      </c>
      <c r="C217" t="s">
        <v>957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899</v>
      </c>
      <c r="AF217" t="s">
        <v>960</v>
      </c>
      <c r="AG217" t="s">
        <v>958</v>
      </c>
      <c r="AH217" t="s">
        <v>118</v>
      </c>
    </row>
    <row r="218" spans="1:34" ht="15">
      <c r="A218" t="s">
        <v>893</v>
      </c>
      <c r="B218" t="s">
        <v>113</v>
      </c>
      <c r="C218" t="s">
        <v>957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899</v>
      </c>
      <c r="AF218" t="s">
        <v>116</v>
      </c>
      <c r="AG218" t="s">
        <v>958</v>
      </c>
      <c r="AH218" t="s">
        <v>116</v>
      </c>
    </row>
    <row r="219" spans="1:34" ht="15">
      <c r="A219" t="s">
        <v>893</v>
      </c>
      <c r="B219" t="s">
        <v>959</v>
      </c>
      <c r="C219" t="s">
        <v>957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899</v>
      </c>
      <c r="AF219" t="s">
        <v>960</v>
      </c>
      <c r="AG219" t="s">
        <v>958</v>
      </c>
      <c r="AH219" t="s">
        <v>118</v>
      </c>
    </row>
    <row r="220" spans="1:34" ht="15">
      <c r="A220" t="s">
        <v>893</v>
      </c>
      <c r="B220" t="s">
        <v>113</v>
      </c>
      <c r="C220" t="s">
        <v>957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899</v>
      </c>
      <c r="AF220" t="s">
        <v>116</v>
      </c>
      <c r="AG220" t="s">
        <v>958</v>
      </c>
      <c r="AH220" t="s">
        <v>116</v>
      </c>
    </row>
    <row r="221" spans="1:34" ht="15">
      <c r="A221" t="s">
        <v>893</v>
      </c>
      <c r="B221" t="s">
        <v>959</v>
      </c>
      <c r="C221" t="s">
        <v>957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899</v>
      </c>
      <c r="AF221" t="s">
        <v>960</v>
      </c>
      <c r="AG221" t="s">
        <v>958</v>
      </c>
      <c r="AH221" t="s">
        <v>118</v>
      </c>
    </row>
    <row r="222" spans="1:34" ht="15">
      <c r="A222" t="s">
        <v>893</v>
      </c>
      <c r="B222" t="s">
        <v>959</v>
      </c>
      <c r="C222" t="s">
        <v>957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899</v>
      </c>
      <c r="AF222" t="s">
        <v>960</v>
      </c>
      <c r="AG222" t="s">
        <v>958</v>
      </c>
      <c r="AH222" t="s">
        <v>118</v>
      </c>
    </row>
    <row r="223" spans="1:34" ht="15">
      <c r="A223" t="s">
        <v>893</v>
      </c>
      <c r="B223" t="s">
        <v>113</v>
      </c>
      <c r="C223" t="s">
        <v>957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899</v>
      </c>
      <c r="AF223" t="s">
        <v>116</v>
      </c>
      <c r="AG223" t="s">
        <v>958</v>
      </c>
      <c r="AH223" t="s">
        <v>116</v>
      </c>
    </row>
    <row r="224" spans="1:34" ht="15">
      <c r="A224" t="s">
        <v>893</v>
      </c>
      <c r="B224" t="s">
        <v>113</v>
      </c>
      <c r="C224" t="s">
        <v>957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899</v>
      </c>
      <c r="AF224" t="s">
        <v>116</v>
      </c>
      <c r="AG224" t="s">
        <v>958</v>
      </c>
      <c r="AH224" t="s">
        <v>116</v>
      </c>
    </row>
    <row r="225" spans="1:34" ht="15">
      <c r="A225" t="s">
        <v>893</v>
      </c>
      <c r="B225" t="s">
        <v>959</v>
      </c>
      <c r="C225" t="s">
        <v>957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899</v>
      </c>
      <c r="AF225" t="s">
        <v>960</v>
      </c>
      <c r="AG225" t="s">
        <v>958</v>
      </c>
      <c r="AH225" t="s">
        <v>118</v>
      </c>
    </row>
    <row r="226" spans="1:34" ht="15">
      <c r="A226" t="s">
        <v>893</v>
      </c>
      <c r="B226" t="s">
        <v>959</v>
      </c>
      <c r="C226" t="s">
        <v>957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899</v>
      </c>
      <c r="AF226" t="s">
        <v>960</v>
      </c>
      <c r="AG226" t="s">
        <v>958</v>
      </c>
      <c r="AH226" t="s">
        <v>118</v>
      </c>
    </row>
    <row r="227" spans="1:34" ht="15">
      <c r="A227" t="s">
        <v>893</v>
      </c>
      <c r="B227" t="s">
        <v>113</v>
      </c>
      <c r="C227" t="s">
        <v>957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899</v>
      </c>
      <c r="AF227" t="s">
        <v>116</v>
      </c>
      <c r="AG227" t="s">
        <v>958</v>
      </c>
      <c r="AH227" t="s">
        <v>116</v>
      </c>
    </row>
    <row r="228" spans="1:34" ht="15">
      <c r="A228" t="s">
        <v>893</v>
      </c>
      <c r="B228" t="s">
        <v>959</v>
      </c>
      <c r="C228" t="s">
        <v>957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899</v>
      </c>
      <c r="AF228" t="s">
        <v>960</v>
      </c>
      <c r="AG228" t="s">
        <v>958</v>
      </c>
      <c r="AH228" t="s">
        <v>118</v>
      </c>
    </row>
    <row r="229" spans="1:34" ht="15">
      <c r="A229" t="s">
        <v>893</v>
      </c>
      <c r="B229" t="s">
        <v>113</v>
      </c>
      <c r="C229" t="s">
        <v>957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899</v>
      </c>
      <c r="AF229" t="s">
        <v>116</v>
      </c>
      <c r="AG229" t="s">
        <v>958</v>
      </c>
      <c r="AH229" t="s">
        <v>116</v>
      </c>
    </row>
    <row r="230" spans="1:34" ht="15">
      <c r="A230" t="s">
        <v>893</v>
      </c>
      <c r="B230" t="s">
        <v>959</v>
      </c>
      <c r="C230" t="s">
        <v>957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899</v>
      </c>
      <c r="AF230" t="s">
        <v>960</v>
      </c>
      <c r="AG230" t="s">
        <v>958</v>
      </c>
      <c r="AH230" t="s">
        <v>118</v>
      </c>
    </row>
    <row r="231" spans="1:34" ht="15">
      <c r="A231" t="s">
        <v>893</v>
      </c>
      <c r="B231" t="s">
        <v>113</v>
      </c>
      <c r="C231" t="s">
        <v>957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899</v>
      </c>
      <c r="AF231" t="s">
        <v>116</v>
      </c>
      <c r="AG231" t="s">
        <v>958</v>
      </c>
      <c r="AH231" t="s">
        <v>116</v>
      </c>
    </row>
    <row r="232" spans="1:34" ht="15">
      <c r="A232" t="s">
        <v>893</v>
      </c>
      <c r="B232" t="s">
        <v>959</v>
      </c>
      <c r="C232" t="s">
        <v>957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899</v>
      </c>
      <c r="AF232" t="s">
        <v>960</v>
      </c>
      <c r="AG232" t="s">
        <v>958</v>
      </c>
      <c r="AH232" t="s">
        <v>118</v>
      </c>
    </row>
    <row r="233" spans="1:34" ht="15">
      <c r="A233" t="s">
        <v>893</v>
      </c>
      <c r="B233" t="s">
        <v>959</v>
      </c>
      <c r="C233" t="s">
        <v>957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899</v>
      </c>
      <c r="AF233" t="s">
        <v>960</v>
      </c>
      <c r="AG233" t="s">
        <v>958</v>
      </c>
      <c r="AH233" t="s">
        <v>118</v>
      </c>
    </row>
    <row r="234" spans="1:34" ht="15">
      <c r="A234" t="s">
        <v>893</v>
      </c>
      <c r="B234" t="s">
        <v>959</v>
      </c>
      <c r="C234" t="s">
        <v>957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899</v>
      </c>
      <c r="AF234" t="s">
        <v>960</v>
      </c>
      <c r="AG234" t="s">
        <v>958</v>
      </c>
      <c r="AH234" t="s">
        <v>118</v>
      </c>
    </row>
    <row r="235" spans="1:34" ht="15">
      <c r="A235" t="s">
        <v>893</v>
      </c>
      <c r="B235" t="s">
        <v>113</v>
      </c>
      <c r="C235" t="s">
        <v>957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899</v>
      </c>
      <c r="AF235" t="s">
        <v>116</v>
      </c>
      <c r="AG235" t="s">
        <v>958</v>
      </c>
      <c r="AH235" t="s">
        <v>116</v>
      </c>
    </row>
    <row r="236" spans="1:34" ht="15">
      <c r="A236" t="s">
        <v>893</v>
      </c>
      <c r="B236" t="s">
        <v>113</v>
      </c>
      <c r="C236" t="s">
        <v>957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899</v>
      </c>
      <c r="AF236" t="s">
        <v>116</v>
      </c>
      <c r="AG236" t="s">
        <v>958</v>
      </c>
      <c r="AH236" t="s">
        <v>116</v>
      </c>
    </row>
    <row r="237" spans="1:34" ht="15">
      <c r="A237" t="s">
        <v>893</v>
      </c>
      <c r="B237" t="s">
        <v>113</v>
      </c>
      <c r="C237" t="s">
        <v>957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899</v>
      </c>
      <c r="AF237" t="s">
        <v>116</v>
      </c>
      <c r="AG237" t="s">
        <v>958</v>
      </c>
      <c r="AH237" t="s">
        <v>116</v>
      </c>
    </row>
    <row r="238" spans="1:34" ht="15">
      <c r="A238" t="s">
        <v>893</v>
      </c>
      <c r="B238" t="s">
        <v>113</v>
      </c>
      <c r="C238" t="s">
        <v>957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899</v>
      </c>
      <c r="AF238" t="s">
        <v>116</v>
      </c>
      <c r="AG238" t="s">
        <v>958</v>
      </c>
      <c r="AH238" t="s">
        <v>116</v>
      </c>
    </row>
    <row r="239" spans="1:34" ht="15">
      <c r="A239" t="s">
        <v>893</v>
      </c>
      <c r="B239" t="s">
        <v>959</v>
      </c>
      <c r="C239" t="s">
        <v>957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899</v>
      </c>
      <c r="AF239" t="s">
        <v>960</v>
      </c>
      <c r="AG239" t="s">
        <v>958</v>
      </c>
      <c r="AH239" t="s">
        <v>118</v>
      </c>
    </row>
    <row r="240" spans="1:34" ht="15">
      <c r="A240" t="s">
        <v>893</v>
      </c>
      <c r="B240" t="s">
        <v>113</v>
      </c>
      <c r="C240" t="s">
        <v>957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899</v>
      </c>
      <c r="AF240" t="s">
        <v>116</v>
      </c>
      <c r="AG240" t="s">
        <v>958</v>
      </c>
      <c r="AH240" t="s">
        <v>116</v>
      </c>
    </row>
    <row r="241" spans="1:34" ht="15">
      <c r="A241" t="s">
        <v>893</v>
      </c>
      <c r="B241" t="s">
        <v>959</v>
      </c>
      <c r="C241" t="s">
        <v>957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899</v>
      </c>
      <c r="AF241" t="s">
        <v>960</v>
      </c>
      <c r="AG241" t="s">
        <v>958</v>
      </c>
      <c r="AH241" t="s">
        <v>118</v>
      </c>
    </row>
    <row r="242" spans="1:34" ht="15">
      <c r="A242" t="s">
        <v>893</v>
      </c>
      <c r="B242" t="s">
        <v>959</v>
      </c>
      <c r="C242" t="s">
        <v>957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899</v>
      </c>
      <c r="AF242" t="s">
        <v>960</v>
      </c>
      <c r="AG242" t="s">
        <v>958</v>
      </c>
      <c r="AH242" t="s">
        <v>118</v>
      </c>
    </row>
    <row r="243" spans="1:34" ht="15">
      <c r="A243" t="s">
        <v>893</v>
      </c>
      <c r="B243" t="s">
        <v>959</v>
      </c>
      <c r="C243" t="s">
        <v>957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899</v>
      </c>
      <c r="AF243" t="s">
        <v>960</v>
      </c>
      <c r="AG243" t="s">
        <v>958</v>
      </c>
      <c r="AH243" t="s">
        <v>118</v>
      </c>
    </row>
    <row r="244" spans="1:34" ht="15">
      <c r="A244" t="s">
        <v>893</v>
      </c>
      <c r="B244" t="s">
        <v>113</v>
      </c>
      <c r="C244" t="s">
        <v>957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899</v>
      </c>
      <c r="AF244" t="s">
        <v>116</v>
      </c>
      <c r="AG244" t="s">
        <v>958</v>
      </c>
      <c r="AH244" t="s">
        <v>116</v>
      </c>
    </row>
    <row r="245" spans="1:34" ht="15">
      <c r="A245" t="s">
        <v>893</v>
      </c>
      <c r="B245" t="s">
        <v>959</v>
      </c>
      <c r="C245" t="s">
        <v>957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899</v>
      </c>
      <c r="AF245" t="s">
        <v>960</v>
      </c>
      <c r="AG245" t="s">
        <v>958</v>
      </c>
      <c r="AH245" t="s">
        <v>118</v>
      </c>
    </row>
    <row r="246" spans="1:34" ht="15">
      <c r="A246" t="s">
        <v>893</v>
      </c>
      <c r="B246" t="s">
        <v>113</v>
      </c>
      <c r="C246" t="s">
        <v>957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899</v>
      </c>
      <c r="AF246" t="s">
        <v>116</v>
      </c>
      <c r="AG246" t="s">
        <v>958</v>
      </c>
      <c r="AH246" t="s">
        <v>116</v>
      </c>
    </row>
    <row r="247" spans="1:34" ht="15">
      <c r="A247" t="s">
        <v>893</v>
      </c>
      <c r="B247" t="s">
        <v>959</v>
      </c>
      <c r="C247" t="s">
        <v>957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899</v>
      </c>
      <c r="AF247" t="s">
        <v>960</v>
      </c>
      <c r="AG247" t="s">
        <v>958</v>
      </c>
      <c r="AH247" t="s">
        <v>118</v>
      </c>
    </row>
    <row r="248" spans="1:34" ht="15">
      <c r="A248" t="s">
        <v>893</v>
      </c>
      <c r="B248" t="s">
        <v>113</v>
      </c>
      <c r="C248" t="s">
        <v>957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899</v>
      </c>
      <c r="AF248" t="s">
        <v>116</v>
      </c>
      <c r="AG248" t="s">
        <v>958</v>
      </c>
      <c r="AH248" t="s">
        <v>116</v>
      </c>
    </row>
    <row r="249" spans="1:34" ht="15">
      <c r="A249" t="s">
        <v>893</v>
      </c>
      <c r="B249" t="s">
        <v>959</v>
      </c>
      <c r="C249" t="s">
        <v>957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899</v>
      </c>
      <c r="AF249" t="s">
        <v>960</v>
      </c>
      <c r="AG249" t="s">
        <v>958</v>
      </c>
      <c r="AH249" t="s">
        <v>118</v>
      </c>
    </row>
    <row r="250" spans="1:34" ht="15">
      <c r="A250" t="s">
        <v>893</v>
      </c>
      <c r="B250" t="s">
        <v>113</v>
      </c>
      <c r="C250" t="s">
        <v>957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899</v>
      </c>
      <c r="AF250" t="s">
        <v>116</v>
      </c>
      <c r="AG250" t="s">
        <v>958</v>
      </c>
      <c r="AH250" t="s">
        <v>116</v>
      </c>
    </row>
    <row r="251" spans="1:34" ht="15">
      <c r="A251" t="s">
        <v>893</v>
      </c>
      <c r="B251" t="s">
        <v>959</v>
      </c>
      <c r="C251" t="s">
        <v>957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899</v>
      </c>
      <c r="AF251" t="s">
        <v>960</v>
      </c>
      <c r="AG251" t="s">
        <v>958</v>
      </c>
      <c r="AH251" t="s">
        <v>118</v>
      </c>
    </row>
    <row r="252" spans="1:34" ht="15">
      <c r="A252" t="s">
        <v>893</v>
      </c>
      <c r="B252" t="s">
        <v>959</v>
      </c>
      <c r="C252" t="s">
        <v>957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899</v>
      </c>
      <c r="AF252" t="s">
        <v>960</v>
      </c>
      <c r="AG252" t="s">
        <v>958</v>
      </c>
      <c r="AH252" t="s">
        <v>118</v>
      </c>
    </row>
    <row r="253" spans="1:34" ht="15">
      <c r="A253" t="s">
        <v>893</v>
      </c>
      <c r="B253" t="s">
        <v>113</v>
      </c>
      <c r="C253" t="s">
        <v>957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899</v>
      </c>
      <c r="AF253" t="s">
        <v>116</v>
      </c>
      <c r="AG253" t="s">
        <v>958</v>
      </c>
      <c r="AH253" t="s">
        <v>116</v>
      </c>
    </row>
    <row r="254" spans="1:34" ht="15">
      <c r="A254" t="s">
        <v>893</v>
      </c>
      <c r="B254" t="s">
        <v>113</v>
      </c>
      <c r="C254" t="s">
        <v>957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899</v>
      </c>
      <c r="AF254" t="s">
        <v>116</v>
      </c>
      <c r="AG254" t="s">
        <v>958</v>
      </c>
      <c r="AH254" t="s">
        <v>116</v>
      </c>
    </row>
    <row r="255" spans="1:34" ht="15">
      <c r="A255" t="s">
        <v>893</v>
      </c>
      <c r="B255" t="s">
        <v>959</v>
      </c>
      <c r="C255" t="s">
        <v>957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899</v>
      </c>
      <c r="AF255" t="s">
        <v>960</v>
      </c>
      <c r="AG255" t="s">
        <v>958</v>
      </c>
      <c r="AH255" t="s">
        <v>118</v>
      </c>
    </row>
    <row r="256" spans="1:34" ht="15">
      <c r="A256" t="s">
        <v>893</v>
      </c>
      <c r="B256" t="s">
        <v>959</v>
      </c>
      <c r="C256" t="s">
        <v>957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899</v>
      </c>
      <c r="AF256" t="s">
        <v>960</v>
      </c>
      <c r="AG256" t="s">
        <v>958</v>
      </c>
      <c r="AH256" t="s">
        <v>118</v>
      </c>
    </row>
    <row r="257" spans="1:34" ht="15">
      <c r="A257" t="s">
        <v>893</v>
      </c>
      <c r="B257" t="s">
        <v>113</v>
      </c>
      <c r="C257" t="s">
        <v>957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899</v>
      </c>
      <c r="AF257" t="s">
        <v>116</v>
      </c>
      <c r="AG257" t="s">
        <v>958</v>
      </c>
      <c r="AH257" t="s">
        <v>116</v>
      </c>
    </row>
    <row r="258" spans="1:34" ht="15">
      <c r="A258" t="s">
        <v>893</v>
      </c>
      <c r="B258" t="s">
        <v>959</v>
      </c>
      <c r="C258" t="s">
        <v>957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899</v>
      </c>
      <c r="AF258" t="s">
        <v>960</v>
      </c>
      <c r="AG258" t="s">
        <v>958</v>
      </c>
      <c r="AH258" t="s">
        <v>118</v>
      </c>
    </row>
    <row r="259" spans="1:34" ht="15">
      <c r="A259" t="s">
        <v>893</v>
      </c>
      <c r="B259" t="s">
        <v>113</v>
      </c>
      <c r="C259" t="s">
        <v>957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899</v>
      </c>
      <c r="AF259" t="s">
        <v>116</v>
      </c>
      <c r="AG259" t="s">
        <v>958</v>
      </c>
      <c r="AH259" t="s">
        <v>116</v>
      </c>
    </row>
    <row r="260" spans="1:34" ht="15">
      <c r="A260" t="s">
        <v>893</v>
      </c>
      <c r="B260" t="s">
        <v>113</v>
      </c>
      <c r="C260" t="s">
        <v>957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899</v>
      </c>
      <c r="AF260" t="s">
        <v>116</v>
      </c>
      <c r="AG260" t="s">
        <v>958</v>
      </c>
      <c r="AH260" t="s">
        <v>116</v>
      </c>
    </row>
    <row r="261" spans="1:34" ht="15">
      <c r="A261" t="s">
        <v>893</v>
      </c>
      <c r="B261" t="s">
        <v>959</v>
      </c>
      <c r="C261" t="s">
        <v>957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899</v>
      </c>
      <c r="AF261" t="s">
        <v>960</v>
      </c>
      <c r="AG261" t="s">
        <v>958</v>
      </c>
      <c r="AH261" t="s">
        <v>118</v>
      </c>
    </row>
    <row r="262" spans="1:34" ht="15">
      <c r="A262" t="s">
        <v>893</v>
      </c>
      <c r="B262" t="s">
        <v>113</v>
      </c>
      <c r="C262" t="s">
        <v>957</v>
      </c>
      <c r="D262" t="s">
        <v>826</v>
      </c>
      <c r="E262" t="s">
        <v>113</v>
      </c>
      <c r="F262">
        <v>2012</v>
      </c>
      <c r="G262" t="s">
        <v>124</v>
      </c>
      <c r="H262" t="s">
        <v>827</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899</v>
      </c>
      <c r="AF262" t="s">
        <v>116</v>
      </c>
      <c r="AG262" t="s">
        <v>958</v>
      </c>
      <c r="AH262" t="s">
        <v>116</v>
      </c>
    </row>
    <row r="263" spans="1:34" ht="15">
      <c r="A263" t="s">
        <v>893</v>
      </c>
      <c r="B263" t="s">
        <v>959</v>
      </c>
      <c r="C263" t="s">
        <v>957</v>
      </c>
      <c r="D263" t="s">
        <v>826</v>
      </c>
      <c r="E263" t="s">
        <v>117</v>
      </c>
      <c r="F263">
        <v>2012</v>
      </c>
      <c r="G263" t="s">
        <v>124</v>
      </c>
      <c r="H263" t="s">
        <v>827</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899</v>
      </c>
      <c r="AF263" t="s">
        <v>960</v>
      </c>
      <c r="AG263" t="s">
        <v>958</v>
      </c>
      <c r="AH263" t="s">
        <v>118</v>
      </c>
    </row>
    <row r="264" spans="1:34" ht="15">
      <c r="A264" t="s">
        <v>893</v>
      </c>
      <c r="B264" t="s">
        <v>113</v>
      </c>
      <c r="C264" t="s">
        <v>957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899</v>
      </c>
      <c r="AF264" t="s">
        <v>116</v>
      </c>
      <c r="AG264" t="s">
        <v>958</v>
      </c>
      <c r="AH264" t="s">
        <v>116</v>
      </c>
    </row>
    <row r="265" spans="1:34" ht="15">
      <c r="A265" t="s">
        <v>893</v>
      </c>
      <c r="B265" t="s">
        <v>959</v>
      </c>
      <c r="C265" t="s">
        <v>957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899</v>
      </c>
      <c r="AF265" t="s">
        <v>960</v>
      </c>
      <c r="AG265" t="s">
        <v>958</v>
      </c>
      <c r="AH265" t="s">
        <v>118</v>
      </c>
    </row>
    <row r="266" spans="1:34" ht="15">
      <c r="A266" t="s">
        <v>893</v>
      </c>
      <c r="B266" t="s">
        <v>113</v>
      </c>
      <c r="C266" t="s">
        <v>957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899</v>
      </c>
      <c r="AF266" t="s">
        <v>116</v>
      </c>
      <c r="AG266" t="s">
        <v>958</v>
      </c>
      <c r="AH266" t="s">
        <v>116</v>
      </c>
    </row>
    <row r="267" spans="1:34" ht="15">
      <c r="A267" t="s">
        <v>893</v>
      </c>
      <c r="B267" t="s">
        <v>959</v>
      </c>
      <c r="C267" t="s">
        <v>957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899</v>
      </c>
      <c r="AF267" t="s">
        <v>960</v>
      </c>
      <c r="AG267" t="s">
        <v>958</v>
      </c>
      <c r="AH267" t="s">
        <v>118</v>
      </c>
    </row>
    <row r="268" spans="1:34" ht="15">
      <c r="A268" t="s">
        <v>893</v>
      </c>
      <c r="B268" t="s">
        <v>113</v>
      </c>
      <c r="C268" t="s">
        <v>957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899</v>
      </c>
      <c r="AF268" t="s">
        <v>116</v>
      </c>
      <c r="AG268" t="s">
        <v>958</v>
      </c>
      <c r="AH268" t="s">
        <v>116</v>
      </c>
    </row>
    <row r="269" spans="1:34" ht="15">
      <c r="A269" t="s">
        <v>893</v>
      </c>
      <c r="B269" t="s">
        <v>959</v>
      </c>
      <c r="C269" t="s">
        <v>957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899</v>
      </c>
      <c r="AF269" t="s">
        <v>960</v>
      </c>
      <c r="AG269" t="s">
        <v>958</v>
      </c>
      <c r="AH269" t="s">
        <v>118</v>
      </c>
    </row>
    <row r="270" spans="1:34" ht="15">
      <c r="A270" t="s">
        <v>893</v>
      </c>
      <c r="B270" t="s">
        <v>113</v>
      </c>
      <c r="C270" t="s">
        <v>957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899</v>
      </c>
      <c r="AF270" t="s">
        <v>116</v>
      </c>
      <c r="AG270" t="s">
        <v>958</v>
      </c>
      <c r="AH270" t="s">
        <v>116</v>
      </c>
    </row>
    <row r="271" spans="1:34" ht="15">
      <c r="A271" t="s">
        <v>893</v>
      </c>
      <c r="B271" t="s">
        <v>959</v>
      </c>
      <c r="C271" t="s">
        <v>957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899</v>
      </c>
      <c r="AF271" t="s">
        <v>960</v>
      </c>
      <c r="AG271" t="s">
        <v>958</v>
      </c>
      <c r="AH271" t="s">
        <v>118</v>
      </c>
    </row>
    <row r="272" spans="1:34" ht="15">
      <c r="A272" t="s">
        <v>893</v>
      </c>
      <c r="B272" t="s">
        <v>113</v>
      </c>
      <c r="C272" t="s">
        <v>957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899</v>
      </c>
      <c r="AF272" t="s">
        <v>116</v>
      </c>
      <c r="AG272" t="s">
        <v>958</v>
      </c>
      <c r="AH272" t="s">
        <v>116</v>
      </c>
    </row>
    <row r="273" spans="1:34" ht="15">
      <c r="A273" t="s">
        <v>893</v>
      </c>
      <c r="B273" t="s">
        <v>959</v>
      </c>
      <c r="C273" t="s">
        <v>957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899</v>
      </c>
      <c r="AF273" t="s">
        <v>960</v>
      </c>
      <c r="AG273" t="s">
        <v>958</v>
      </c>
      <c r="AH273" t="s">
        <v>118</v>
      </c>
    </row>
    <row r="274" spans="1:34" ht="15">
      <c r="A274" t="s">
        <v>893</v>
      </c>
      <c r="B274" t="s">
        <v>113</v>
      </c>
      <c r="C274" t="s">
        <v>957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899</v>
      </c>
      <c r="AF274" t="s">
        <v>116</v>
      </c>
      <c r="AG274" t="s">
        <v>958</v>
      </c>
      <c r="AH274" t="s">
        <v>116</v>
      </c>
    </row>
    <row r="275" spans="1:34" ht="15">
      <c r="A275" t="s">
        <v>893</v>
      </c>
      <c r="B275" t="s">
        <v>959</v>
      </c>
      <c r="C275" t="s">
        <v>957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899</v>
      </c>
      <c r="AF275" t="s">
        <v>960</v>
      </c>
      <c r="AG275" t="s">
        <v>958</v>
      </c>
      <c r="AH275" t="s">
        <v>118</v>
      </c>
    </row>
    <row r="276" spans="1:34" ht="15">
      <c r="A276" t="s">
        <v>893</v>
      </c>
      <c r="B276" t="s">
        <v>959</v>
      </c>
      <c r="C276" t="s">
        <v>957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899</v>
      </c>
      <c r="AF276" t="s">
        <v>960</v>
      </c>
      <c r="AG276" t="s">
        <v>958</v>
      </c>
      <c r="AH276" t="s">
        <v>118</v>
      </c>
    </row>
    <row r="277" spans="1:34" ht="15">
      <c r="A277" t="s">
        <v>893</v>
      </c>
      <c r="B277" t="s">
        <v>113</v>
      </c>
      <c r="C277" t="s">
        <v>957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899</v>
      </c>
      <c r="AF277" t="s">
        <v>116</v>
      </c>
      <c r="AG277" t="s">
        <v>958</v>
      </c>
      <c r="AH277" t="s">
        <v>116</v>
      </c>
    </row>
    <row r="278" spans="1:34" ht="15">
      <c r="A278" t="s">
        <v>893</v>
      </c>
      <c r="B278" t="s">
        <v>959</v>
      </c>
      <c r="C278" t="s">
        <v>957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899</v>
      </c>
      <c r="AF278" t="s">
        <v>960</v>
      </c>
      <c r="AG278" t="s">
        <v>958</v>
      </c>
      <c r="AH278" t="s">
        <v>118</v>
      </c>
    </row>
    <row r="279" spans="1:34" ht="15">
      <c r="A279" t="s">
        <v>893</v>
      </c>
      <c r="B279" t="s">
        <v>113</v>
      </c>
      <c r="C279" t="s">
        <v>957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899</v>
      </c>
      <c r="AF279" t="s">
        <v>116</v>
      </c>
      <c r="AG279" t="s">
        <v>958</v>
      </c>
      <c r="AH279" t="s">
        <v>116</v>
      </c>
    </row>
    <row r="280" spans="1:34" ht="15">
      <c r="A280" t="s">
        <v>893</v>
      </c>
      <c r="B280" t="s">
        <v>959</v>
      </c>
      <c r="C280" t="s">
        <v>957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899</v>
      </c>
      <c r="AF280" t="s">
        <v>960</v>
      </c>
      <c r="AG280" t="s">
        <v>958</v>
      </c>
      <c r="AH280" t="s">
        <v>118</v>
      </c>
    </row>
    <row r="281" spans="1:34" ht="15">
      <c r="A281" t="s">
        <v>893</v>
      </c>
      <c r="B281" t="s">
        <v>959</v>
      </c>
      <c r="C281" t="s">
        <v>957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899</v>
      </c>
      <c r="AF281" t="s">
        <v>960</v>
      </c>
      <c r="AG281" t="s">
        <v>958</v>
      </c>
      <c r="AH281" t="s">
        <v>118</v>
      </c>
    </row>
    <row r="282" spans="1:34" ht="15">
      <c r="A282" t="s">
        <v>893</v>
      </c>
      <c r="B282" t="s">
        <v>113</v>
      </c>
      <c r="C282" t="s">
        <v>957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899</v>
      </c>
      <c r="AF282" t="s">
        <v>116</v>
      </c>
      <c r="AG282" t="s">
        <v>958</v>
      </c>
      <c r="AH282" t="s">
        <v>116</v>
      </c>
    </row>
    <row r="283" spans="1:34" ht="15">
      <c r="A283" t="s">
        <v>893</v>
      </c>
      <c r="B283" t="s">
        <v>959</v>
      </c>
      <c r="C283" t="s">
        <v>957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899</v>
      </c>
      <c r="AF283" t="s">
        <v>960</v>
      </c>
      <c r="AG283" t="s">
        <v>958</v>
      </c>
      <c r="AH283" t="s">
        <v>118</v>
      </c>
    </row>
    <row r="284" spans="1:34" ht="15">
      <c r="A284" t="s">
        <v>893</v>
      </c>
      <c r="B284" t="s">
        <v>113</v>
      </c>
      <c r="C284" t="s">
        <v>957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899</v>
      </c>
      <c r="AF284" t="s">
        <v>116</v>
      </c>
      <c r="AG284" t="s">
        <v>958</v>
      </c>
      <c r="AH284" t="s">
        <v>116</v>
      </c>
    </row>
    <row r="285" spans="1:34" ht="15">
      <c r="A285" t="s">
        <v>893</v>
      </c>
      <c r="B285" t="s">
        <v>959</v>
      </c>
      <c r="C285" t="s">
        <v>957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899</v>
      </c>
      <c r="AF285" t="s">
        <v>960</v>
      </c>
      <c r="AG285" t="s">
        <v>958</v>
      </c>
      <c r="AH285" t="s">
        <v>118</v>
      </c>
    </row>
    <row r="286" spans="1:34" ht="15">
      <c r="A286" t="s">
        <v>893</v>
      </c>
      <c r="B286" t="s">
        <v>113</v>
      </c>
      <c r="C286" t="s">
        <v>957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899</v>
      </c>
      <c r="AF286" t="s">
        <v>116</v>
      </c>
      <c r="AG286" t="s">
        <v>958</v>
      </c>
      <c r="AH286" t="s">
        <v>116</v>
      </c>
    </row>
    <row r="287" spans="1:34" ht="15">
      <c r="A287" t="s">
        <v>893</v>
      </c>
      <c r="B287" t="s">
        <v>113</v>
      </c>
      <c r="C287" t="s">
        <v>957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899</v>
      </c>
      <c r="AF287" t="s">
        <v>116</v>
      </c>
      <c r="AG287" t="s">
        <v>958</v>
      </c>
      <c r="AH287" t="s">
        <v>116</v>
      </c>
    </row>
    <row r="288" spans="1:34" ht="15">
      <c r="A288" t="s">
        <v>893</v>
      </c>
      <c r="B288" t="s">
        <v>959</v>
      </c>
      <c r="C288" t="s">
        <v>957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899</v>
      </c>
      <c r="AF288" t="s">
        <v>960</v>
      </c>
      <c r="AG288" t="s">
        <v>958</v>
      </c>
      <c r="AH288" t="s">
        <v>118</v>
      </c>
    </row>
    <row r="289" spans="1:34" ht="15">
      <c r="A289" t="s">
        <v>893</v>
      </c>
      <c r="B289" t="s">
        <v>959</v>
      </c>
      <c r="C289" t="s">
        <v>957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899</v>
      </c>
      <c r="AF289" t="s">
        <v>960</v>
      </c>
      <c r="AG289" t="s">
        <v>958</v>
      </c>
      <c r="AH289" t="s">
        <v>118</v>
      </c>
    </row>
    <row r="290" spans="1:34" ht="15">
      <c r="A290" t="s">
        <v>893</v>
      </c>
      <c r="B290" t="s">
        <v>959</v>
      </c>
      <c r="C290" t="s">
        <v>957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899</v>
      </c>
      <c r="AF290" t="s">
        <v>960</v>
      </c>
      <c r="AG290" t="s">
        <v>958</v>
      </c>
      <c r="AH290" t="s">
        <v>118</v>
      </c>
    </row>
    <row r="291" spans="1:34" ht="15">
      <c r="A291" t="s">
        <v>893</v>
      </c>
      <c r="B291" t="s">
        <v>113</v>
      </c>
      <c r="C291" t="s">
        <v>957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899</v>
      </c>
      <c r="AF291" t="s">
        <v>116</v>
      </c>
      <c r="AG291" t="s">
        <v>958</v>
      </c>
      <c r="AH291" t="s">
        <v>116</v>
      </c>
    </row>
    <row r="292" spans="1:34" ht="15">
      <c r="A292" t="s">
        <v>893</v>
      </c>
      <c r="B292" t="s">
        <v>113</v>
      </c>
      <c r="C292" t="s">
        <v>957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899</v>
      </c>
      <c r="AF292" t="s">
        <v>116</v>
      </c>
      <c r="AG292" t="s">
        <v>958</v>
      </c>
      <c r="AH292" t="s">
        <v>116</v>
      </c>
    </row>
    <row r="293" spans="1:34" ht="15">
      <c r="A293" t="s">
        <v>893</v>
      </c>
      <c r="B293" t="s">
        <v>113</v>
      </c>
      <c r="C293" t="s">
        <v>957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899</v>
      </c>
      <c r="AF293" t="s">
        <v>116</v>
      </c>
      <c r="AG293" t="s">
        <v>958</v>
      </c>
      <c r="AH293" t="s">
        <v>116</v>
      </c>
    </row>
    <row r="294" spans="1:34" ht="15">
      <c r="A294" t="s">
        <v>893</v>
      </c>
      <c r="B294" t="s">
        <v>113</v>
      </c>
      <c r="C294" t="s">
        <v>957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899</v>
      </c>
      <c r="AF294" t="s">
        <v>116</v>
      </c>
      <c r="AG294" t="s">
        <v>958</v>
      </c>
      <c r="AH294" t="s">
        <v>116</v>
      </c>
    </row>
    <row r="295" spans="1:34" ht="15">
      <c r="A295" t="s">
        <v>893</v>
      </c>
      <c r="B295" t="s">
        <v>113</v>
      </c>
      <c r="C295" t="s">
        <v>957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899</v>
      </c>
      <c r="AF295" t="s">
        <v>116</v>
      </c>
      <c r="AG295" t="s">
        <v>958</v>
      </c>
      <c r="AH295" t="s">
        <v>116</v>
      </c>
    </row>
    <row r="296" spans="1:34" ht="15">
      <c r="A296" t="s">
        <v>893</v>
      </c>
      <c r="B296" t="s">
        <v>113</v>
      </c>
      <c r="C296" t="s">
        <v>957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899</v>
      </c>
      <c r="AF296" t="s">
        <v>116</v>
      </c>
      <c r="AG296" t="s">
        <v>958</v>
      </c>
      <c r="AH296" t="s">
        <v>116</v>
      </c>
    </row>
    <row r="302" spans="1:2" ht="15">
      <c r="A302" s="31" t="s">
        <v>84</v>
      </c>
      <c r="B302" t="s">
        <v>132</v>
      </c>
    </row>
    <row r="304" ht="15">
      <c r="A304" s="31" t="s">
        <v>779</v>
      </c>
    </row>
    <row r="305" spans="1:3" ht="15">
      <c r="A305" s="31" t="s">
        <v>81</v>
      </c>
      <c r="B305" s="31" t="s">
        <v>85</v>
      </c>
      <c r="C305" t="s">
        <v>780</v>
      </c>
    </row>
    <row r="306" spans="1:3" ht="15">
      <c r="A306" t="s">
        <v>927</v>
      </c>
      <c r="B306" t="s">
        <v>928</v>
      </c>
      <c r="C306" s="33">
        <v>-10687.28</v>
      </c>
    </row>
    <row r="307" spans="1:3" ht="15">
      <c r="A307" t="s">
        <v>931</v>
      </c>
      <c r="B307" t="s">
        <v>932</v>
      </c>
      <c r="C307" s="33">
        <v>-1781.21</v>
      </c>
    </row>
    <row r="308" spans="1:4" ht="15">
      <c r="A308" s="119" t="s">
        <v>933</v>
      </c>
      <c r="B308" s="119" t="s">
        <v>934</v>
      </c>
      <c r="C308" s="120">
        <v>-505523.89</v>
      </c>
      <c r="D308" s="35">
        <f>GETPIVOTDATA("Actuals",$A$304,"Account","34281","Account Description","RESERVE RADIO INFRASTRUCTURE")+GETPIVOTDATA("Actuals",$A$304,"Account","44135","Account Description","RESERVE RADIO INFRASTRUCT")</f>
        <v>-1691143.63</v>
      </c>
    </row>
    <row r="309" spans="1:4" ht="15">
      <c r="A309" s="121" t="s">
        <v>903</v>
      </c>
      <c r="B309" s="121" t="s">
        <v>904</v>
      </c>
      <c r="C309" s="122">
        <v>-19283.85</v>
      </c>
      <c r="D309" s="35">
        <f>GETPIVOTDATA("Actuals",$A$304,"Account","34282","Account Description","RESERVE RADIOS")+GETPIVOTDATA("Actuals",$A$304,"Account","44136","Account Description","RESERVE RADIOS")</f>
        <v>-247408.84</v>
      </c>
    </row>
    <row r="310" spans="1:4" ht="15">
      <c r="A310" s="34" t="s">
        <v>907</v>
      </c>
      <c r="B310" s="34" t="s">
        <v>908</v>
      </c>
      <c r="C310" s="39">
        <v>-469493.34</v>
      </c>
      <c r="D310" s="35">
        <f>GETPIVOTDATA("Actuals",$A$304,"Account","34283","Account Description","RADIO SERVICES")+GETPIVOTDATA("Actuals",$A$304,"Account","44137","Account Description","RADIO SERVICES")</f>
        <v>-1061214.44</v>
      </c>
    </row>
    <row r="311" spans="1:4" ht="15">
      <c r="A311" s="37" t="s">
        <v>909</v>
      </c>
      <c r="B311" s="37" t="s">
        <v>910</v>
      </c>
      <c r="C311" s="38">
        <v>-25630.100000000002</v>
      </c>
      <c r="D311" s="35">
        <f>GETPIVOTDATA("Actuals",$A$304,"Account","34284","Account Description","RADIO MAINT EXTERNAL")+GETPIVOTDATA("Actuals",$A$304,"Account","44140","Account Description","RADIO MAIN INTERNAL")</f>
        <v>-540071.0800000001</v>
      </c>
    </row>
    <row r="312" spans="1:4" ht="15">
      <c r="A312" s="123" t="s">
        <v>808</v>
      </c>
      <c r="B312" s="123" t="s">
        <v>845</v>
      </c>
      <c r="C312" s="124">
        <v>-39924.840000000004</v>
      </c>
      <c r="D312" s="35">
        <f>SUM(C312:C317)</f>
        <v>-38833.04000000001</v>
      </c>
    </row>
    <row r="313" spans="1:3" ht="15">
      <c r="A313" s="123" t="s">
        <v>811</v>
      </c>
      <c r="B313" s="123" t="s">
        <v>846</v>
      </c>
      <c r="C313" s="124">
        <v>598.79</v>
      </c>
    </row>
    <row r="314" spans="1:3" ht="15">
      <c r="A314" s="123" t="s">
        <v>847</v>
      </c>
      <c r="B314" s="123" t="s">
        <v>848</v>
      </c>
      <c r="C314" s="124">
        <v>1144.88</v>
      </c>
    </row>
    <row r="315" spans="1:3" ht="15">
      <c r="A315" s="123" t="s">
        <v>849</v>
      </c>
      <c r="B315" s="123" t="s">
        <v>850</v>
      </c>
      <c r="C315" s="124">
        <v>1508.13</v>
      </c>
    </row>
    <row r="316" spans="1:3" ht="15">
      <c r="A316" s="123" t="s">
        <v>851</v>
      </c>
      <c r="B316" s="123" t="s">
        <v>852</v>
      </c>
      <c r="C316" s="124">
        <v>0</v>
      </c>
    </row>
    <row r="317" spans="1:3" ht="15">
      <c r="A317" s="123" t="s">
        <v>813</v>
      </c>
      <c r="B317" s="123" t="s">
        <v>853</v>
      </c>
      <c r="C317" s="124">
        <v>-2160</v>
      </c>
    </row>
    <row r="318" spans="1:3" ht="15">
      <c r="A318" t="s">
        <v>937</v>
      </c>
      <c r="B318" t="s">
        <v>938</v>
      </c>
      <c r="C318" s="33">
        <v>-195286.32</v>
      </c>
    </row>
    <row r="319" spans="1:3" ht="15">
      <c r="A319" t="s">
        <v>854</v>
      </c>
      <c r="B319" t="s">
        <v>855</v>
      </c>
      <c r="C319" s="33">
        <v>-36572.950000000004</v>
      </c>
    </row>
    <row r="320" spans="1:3" ht="15">
      <c r="A320" t="s">
        <v>479</v>
      </c>
      <c r="B320" t="s">
        <v>480</v>
      </c>
      <c r="C320" s="33">
        <v>20114.359999999986</v>
      </c>
    </row>
    <row r="321" spans="1:3" ht="15">
      <c r="A321" t="s">
        <v>911</v>
      </c>
      <c r="B321" t="s">
        <v>912</v>
      </c>
      <c r="C321" s="33">
        <v>-179510.12</v>
      </c>
    </row>
    <row r="322" spans="1:3" ht="15">
      <c r="A322" s="119" t="s">
        <v>940</v>
      </c>
      <c r="B322" s="119" t="s">
        <v>941</v>
      </c>
      <c r="C322" s="120">
        <v>-1185619.74</v>
      </c>
    </row>
    <row r="323" spans="1:3" ht="15">
      <c r="A323" s="121" t="s">
        <v>913</v>
      </c>
      <c r="B323" s="121" t="s">
        <v>904</v>
      </c>
      <c r="C323" s="122">
        <v>-228124.99</v>
      </c>
    </row>
    <row r="324" spans="1:3" ht="15">
      <c r="A324" s="34" t="s">
        <v>914</v>
      </c>
      <c r="B324" s="34" t="s">
        <v>908</v>
      </c>
      <c r="C324" s="39">
        <v>-591721.1</v>
      </c>
    </row>
    <row r="325" spans="1:3" ht="15">
      <c r="A325" s="37" t="s">
        <v>916</v>
      </c>
      <c r="B325" s="37" t="s">
        <v>917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895</v>
      </c>
      <c r="B334" t="s">
        <v>896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943</v>
      </c>
      <c r="B360" t="s">
        <v>944</v>
      </c>
      <c r="C360" s="33">
        <v>11053.99</v>
      </c>
    </row>
    <row r="361" spans="1:3" ht="15">
      <c r="A361" t="s">
        <v>920</v>
      </c>
      <c r="B361" t="s">
        <v>921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922</v>
      </c>
      <c r="B383" t="s">
        <v>923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826</v>
      </c>
      <c r="B394" t="s">
        <v>827</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945</v>
      </c>
      <c r="B400" t="s">
        <v>946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947</v>
      </c>
      <c r="B410" t="s">
        <v>948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949</v>
      </c>
      <c r="B415" t="s">
        <v>950</v>
      </c>
      <c r="C415" s="33">
        <v>28788.65</v>
      </c>
    </row>
    <row r="416" spans="1:3" ht="15">
      <c r="A416" t="s">
        <v>409</v>
      </c>
      <c r="B416" t="s">
        <v>410</v>
      </c>
      <c r="C416" s="33">
        <v>11751.380000000001</v>
      </c>
    </row>
    <row r="417" spans="1:3" ht="15">
      <c r="A417" t="s">
        <v>951</v>
      </c>
      <c r="B417" t="s">
        <v>952</v>
      </c>
      <c r="C417" s="33">
        <v>67598.48</v>
      </c>
    </row>
    <row r="418" spans="1:3" ht="15">
      <c r="A418" t="s">
        <v>363</v>
      </c>
      <c r="B418" t="s">
        <v>364</v>
      </c>
      <c r="C418" s="33">
        <v>3597</v>
      </c>
    </row>
    <row r="419" spans="1:3" ht="15">
      <c r="A419" t="s">
        <v>953</v>
      </c>
      <c r="B419" t="s">
        <v>954</v>
      </c>
      <c r="C419" s="33">
        <v>1250000</v>
      </c>
    </row>
    <row r="420" spans="1:3" ht="15">
      <c r="A420" t="s">
        <v>955</v>
      </c>
      <c r="B420" t="s">
        <v>956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8" customWidth="1"/>
    <col min="14" max="14" width="11.8515625" style="128" bestFit="1" customWidth="1"/>
    <col min="15" max="269" width="9.140625" style="128" customWidth="1"/>
    <col min="270" max="270" width="11.8515625" style="128" bestFit="1" customWidth="1"/>
    <col min="271" max="525" width="9.140625" style="128" customWidth="1"/>
    <col min="526" max="526" width="11.8515625" style="128" bestFit="1" customWidth="1"/>
    <col min="527" max="781" width="9.140625" style="128" customWidth="1"/>
    <col min="782" max="782" width="11.8515625" style="128" bestFit="1" customWidth="1"/>
    <col min="783" max="1037" width="9.140625" style="128" customWidth="1"/>
    <col min="1038" max="1038" width="11.8515625" style="128" bestFit="1" customWidth="1"/>
    <col min="1039" max="1293" width="9.140625" style="128" customWidth="1"/>
    <col min="1294" max="1294" width="11.8515625" style="128" bestFit="1" customWidth="1"/>
    <col min="1295" max="1549" width="9.140625" style="128" customWidth="1"/>
    <col min="1550" max="1550" width="11.8515625" style="128" bestFit="1" customWidth="1"/>
    <col min="1551" max="1805" width="9.140625" style="128" customWidth="1"/>
    <col min="1806" max="1806" width="11.8515625" style="128" bestFit="1" customWidth="1"/>
    <col min="1807" max="2061" width="9.140625" style="128" customWidth="1"/>
    <col min="2062" max="2062" width="11.8515625" style="128" bestFit="1" customWidth="1"/>
    <col min="2063" max="2317" width="9.140625" style="128" customWidth="1"/>
    <col min="2318" max="2318" width="11.8515625" style="128" bestFit="1" customWidth="1"/>
    <col min="2319" max="2573" width="9.140625" style="128" customWidth="1"/>
    <col min="2574" max="2574" width="11.8515625" style="128" bestFit="1" customWidth="1"/>
    <col min="2575" max="2829" width="9.140625" style="128" customWidth="1"/>
    <col min="2830" max="2830" width="11.8515625" style="128" bestFit="1" customWidth="1"/>
    <col min="2831" max="3085" width="9.140625" style="128" customWidth="1"/>
    <col min="3086" max="3086" width="11.8515625" style="128" bestFit="1" customWidth="1"/>
    <col min="3087" max="3341" width="9.140625" style="128" customWidth="1"/>
    <col min="3342" max="3342" width="11.8515625" style="128" bestFit="1" customWidth="1"/>
    <col min="3343" max="3597" width="9.140625" style="128" customWidth="1"/>
    <col min="3598" max="3598" width="11.8515625" style="128" bestFit="1" customWidth="1"/>
    <col min="3599" max="3853" width="9.140625" style="128" customWidth="1"/>
    <col min="3854" max="3854" width="11.8515625" style="128" bestFit="1" customWidth="1"/>
    <col min="3855" max="4109" width="9.140625" style="128" customWidth="1"/>
    <col min="4110" max="4110" width="11.8515625" style="128" bestFit="1" customWidth="1"/>
    <col min="4111" max="4365" width="9.140625" style="128" customWidth="1"/>
    <col min="4366" max="4366" width="11.8515625" style="128" bestFit="1" customWidth="1"/>
    <col min="4367" max="4621" width="9.140625" style="128" customWidth="1"/>
    <col min="4622" max="4622" width="11.8515625" style="128" bestFit="1" customWidth="1"/>
    <col min="4623" max="4877" width="9.140625" style="128" customWidth="1"/>
    <col min="4878" max="4878" width="11.8515625" style="128" bestFit="1" customWidth="1"/>
    <col min="4879" max="5133" width="9.140625" style="128" customWidth="1"/>
    <col min="5134" max="5134" width="11.8515625" style="128" bestFit="1" customWidth="1"/>
    <col min="5135" max="5389" width="9.140625" style="128" customWidth="1"/>
    <col min="5390" max="5390" width="11.8515625" style="128" bestFit="1" customWidth="1"/>
    <col min="5391" max="5645" width="9.140625" style="128" customWidth="1"/>
    <col min="5646" max="5646" width="11.8515625" style="128" bestFit="1" customWidth="1"/>
    <col min="5647" max="5901" width="9.140625" style="128" customWidth="1"/>
    <col min="5902" max="5902" width="11.8515625" style="128" bestFit="1" customWidth="1"/>
    <col min="5903" max="6157" width="9.140625" style="128" customWidth="1"/>
    <col min="6158" max="6158" width="11.8515625" style="128" bestFit="1" customWidth="1"/>
    <col min="6159" max="6413" width="9.140625" style="128" customWidth="1"/>
    <col min="6414" max="6414" width="11.8515625" style="128" bestFit="1" customWidth="1"/>
    <col min="6415" max="6669" width="9.140625" style="128" customWidth="1"/>
    <col min="6670" max="6670" width="11.8515625" style="128" bestFit="1" customWidth="1"/>
    <col min="6671" max="6925" width="9.140625" style="128" customWidth="1"/>
    <col min="6926" max="6926" width="11.8515625" style="128" bestFit="1" customWidth="1"/>
    <col min="6927" max="7181" width="9.140625" style="128" customWidth="1"/>
    <col min="7182" max="7182" width="11.8515625" style="128" bestFit="1" customWidth="1"/>
    <col min="7183" max="7437" width="9.140625" style="128" customWidth="1"/>
    <col min="7438" max="7438" width="11.8515625" style="128" bestFit="1" customWidth="1"/>
    <col min="7439" max="7693" width="9.140625" style="128" customWidth="1"/>
    <col min="7694" max="7694" width="11.8515625" style="128" bestFit="1" customWidth="1"/>
    <col min="7695" max="7949" width="9.140625" style="128" customWidth="1"/>
    <col min="7950" max="7950" width="11.8515625" style="128" bestFit="1" customWidth="1"/>
    <col min="7951" max="8205" width="9.140625" style="128" customWidth="1"/>
    <col min="8206" max="8206" width="11.8515625" style="128" bestFit="1" customWidth="1"/>
    <col min="8207" max="8461" width="9.140625" style="128" customWidth="1"/>
    <col min="8462" max="8462" width="11.8515625" style="128" bestFit="1" customWidth="1"/>
    <col min="8463" max="8717" width="9.140625" style="128" customWidth="1"/>
    <col min="8718" max="8718" width="11.8515625" style="128" bestFit="1" customWidth="1"/>
    <col min="8719" max="8973" width="9.140625" style="128" customWidth="1"/>
    <col min="8974" max="8974" width="11.8515625" style="128" bestFit="1" customWidth="1"/>
    <col min="8975" max="9229" width="9.140625" style="128" customWidth="1"/>
    <col min="9230" max="9230" width="11.8515625" style="128" bestFit="1" customWidth="1"/>
    <col min="9231" max="9485" width="9.140625" style="128" customWidth="1"/>
    <col min="9486" max="9486" width="11.8515625" style="128" bestFit="1" customWidth="1"/>
    <col min="9487" max="9741" width="9.140625" style="128" customWidth="1"/>
    <col min="9742" max="9742" width="11.8515625" style="128" bestFit="1" customWidth="1"/>
    <col min="9743" max="9997" width="9.140625" style="128" customWidth="1"/>
    <col min="9998" max="9998" width="11.8515625" style="128" bestFit="1" customWidth="1"/>
    <col min="9999" max="10253" width="9.140625" style="128" customWidth="1"/>
    <col min="10254" max="10254" width="11.8515625" style="128" bestFit="1" customWidth="1"/>
    <col min="10255" max="10509" width="9.140625" style="128" customWidth="1"/>
    <col min="10510" max="10510" width="11.8515625" style="128" bestFit="1" customWidth="1"/>
    <col min="10511" max="10765" width="9.140625" style="128" customWidth="1"/>
    <col min="10766" max="10766" width="11.8515625" style="128" bestFit="1" customWidth="1"/>
    <col min="10767" max="11021" width="9.140625" style="128" customWidth="1"/>
    <col min="11022" max="11022" width="11.8515625" style="128" bestFit="1" customWidth="1"/>
    <col min="11023" max="11277" width="9.140625" style="128" customWidth="1"/>
    <col min="11278" max="11278" width="11.8515625" style="128" bestFit="1" customWidth="1"/>
    <col min="11279" max="11533" width="9.140625" style="128" customWidth="1"/>
    <col min="11534" max="11534" width="11.8515625" style="128" bestFit="1" customWidth="1"/>
    <col min="11535" max="11789" width="9.140625" style="128" customWidth="1"/>
    <col min="11790" max="11790" width="11.8515625" style="128" bestFit="1" customWidth="1"/>
    <col min="11791" max="12045" width="9.140625" style="128" customWidth="1"/>
    <col min="12046" max="12046" width="11.8515625" style="128" bestFit="1" customWidth="1"/>
    <col min="12047" max="12301" width="9.140625" style="128" customWidth="1"/>
    <col min="12302" max="12302" width="11.8515625" style="128" bestFit="1" customWidth="1"/>
    <col min="12303" max="12557" width="9.140625" style="128" customWidth="1"/>
    <col min="12558" max="12558" width="11.8515625" style="128" bestFit="1" customWidth="1"/>
    <col min="12559" max="12813" width="9.140625" style="128" customWidth="1"/>
    <col min="12814" max="12814" width="11.8515625" style="128" bestFit="1" customWidth="1"/>
    <col min="12815" max="13069" width="9.140625" style="128" customWidth="1"/>
    <col min="13070" max="13070" width="11.8515625" style="128" bestFit="1" customWidth="1"/>
    <col min="13071" max="13325" width="9.140625" style="128" customWidth="1"/>
    <col min="13326" max="13326" width="11.8515625" style="128" bestFit="1" customWidth="1"/>
    <col min="13327" max="13581" width="9.140625" style="128" customWidth="1"/>
    <col min="13582" max="13582" width="11.8515625" style="128" bestFit="1" customWidth="1"/>
    <col min="13583" max="13837" width="9.140625" style="128" customWidth="1"/>
    <col min="13838" max="13838" width="11.8515625" style="128" bestFit="1" customWidth="1"/>
    <col min="13839" max="14093" width="9.140625" style="128" customWidth="1"/>
    <col min="14094" max="14094" width="11.8515625" style="128" bestFit="1" customWidth="1"/>
    <col min="14095" max="14349" width="9.140625" style="128" customWidth="1"/>
    <col min="14350" max="14350" width="11.8515625" style="128" bestFit="1" customWidth="1"/>
    <col min="14351" max="14605" width="9.140625" style="128" customWidth="1"/>
    <col min="14606" max="14606" width="11.8515625" style="128" bestFit="1" customWidth="1"/>
    <col min="14607" max="14861" width="9.140625" style="128" customWidth="1"/>
    <col min="14862" max="14862" width="11.8515625" style="128" bestFit="1" customWidth="1"/>
    <col min="14863" max="15117" width="9.140625" style="128" customWidth="1"/>
    <col min="15118" max="15118" width="11.8515625" style="128" bestFit="1" customWidth="1"/>
    <col min="15119" max="15373" width="9.140625" style="128" customWidth="1"/>
    <col min="15374" max="15374" width="11.8515625" style="128" bestFit="1" customWidth="1"/>
    <col min="15375" max="15629" width="9.140625" style="128" customWidth="1"/>
    <col min="15630" max="15630" width="11.8515625" style="128" bestFit="1" customWidth="1"/>
    <col min="15631" max="15885" width="9.140625" style="128" customWidth="1"/>
    <col min="15886" max="15886" width="11.8515625" style="128" bestFit="1" customWidth="1"/>
    <col min="15887" max="16141" width="9.140625" style="128" customWidth="1"/>
    <col min="16142" max="16142" width="11.8515625" style="128" bestFit="1" customWidth="1"/>
    <col min="16143" max="16384" width="9.140625" style="128" customWidth="1"/>
  </cols>
  <sheetData>
    <row r="1" ht="15">
      <c r="A1" s="128" t="s">
        <v>962</v>
      </c>
    </row>
    <row r="3" spans="1:34" ht="15">
      <c r="A3" s="128" t="s">
        <v>78</v>
      </c>
      <c r="B3" s="128" t="s">
        <v>79</v>
      </c>
      <c r="C3" s="128" t="s">
        <v>80</v>
      </c>
      <c r="D3" s="128" t="s">
        <v>81</v>
      </c>
      <c r="E3" s="128" t="s">
        <v>82</v>
      </c>
      <c r="F3" s="128" t="s">
        <v>83</v>
      </c>
      <c r="G3" s="128" t="s">
        <v>84</v>
      </c>
      <c r="H3" s="128" t="s">
        <v>85</v>
      </c>
      <c r="I3" s="128" t="s">
        <v>86</v>
      </c>
      <c r="J3" s="128" t="s">
        <v>87</v>
      </c>
      <c r="K3" s="128" t="s">
        <v>88</v>
      </c>
      <c r="L3" s="128" t="s">
        <v>89</v>
      </c>
      <c r="M3" s="128" t="s">
        <v>90</v>
      </c>
      <c r="N3" s="128" t="s">
        <v>91</v>
      </c>
      <c r="O3" s="128" t="s">
        <v>92</v>
      </c>
      <c r="P3" s="128" t="s">
        <v>93</v>
      </c>
      <c r="Q3" s="128" t="s">
        <v>94</v>
      </c>
      <c r="R3" s="128" t="s">
        <v>95</v>
      </c>
      <c r="S3" s="128" t="s">
        <v>96</v>
      </c>
      <c r="T3" s="128" t="s">
        <v>97</v>
      </c>
      <c r="U3" s="128" t="s">
        <v>98</v>
      </c>
      <c r="V3" s="128" t="s">
        <v>99</v>
      </c>
      <c r="W3" s="128" t="s">
        <v>100</v>
      </c>
      <c r="X3" s="128" t="s">
        <v>101</v>
      </c>
      <c r="Y3" s="128" t="s">
        <v>102</v>
      </c>
      <c r="Z3" s="128" t="s">
        <v>103</v>
      </c>
      <c r="AA3" s="128" t="s">
        <v>104</v>
      </c>
      <c r="AB3" s="128" t="s">
        <v>105</v>
      </c>
      <c r="AC3" s="128" t="s">
        <v>106</v>
      </c>
      <c r="AD3" s="128" t="s">
        <v>107</v>
      </c>
      <c r="AE3" s="128" t="s">
        <v>108</v>
      </c>
      <c r="AF3" s="128" t="s">
        <v>109</v>
      </c>
      <c r="AG3" s="128" t="s">
        <v>110</v>
      </c>
      <c r="AH3" s="128" t="s">
        <v>111</v>
      </c>
    </row>
    <row r="4" spans="1:34" ht="15">
      <c r="A4" s="128" t="s">
        <v>963</v>
      </c>
      <c r="B4" s="128" t="s">
        <v>113</v>
      </c>
      <c r="C4" s="128" t="s">
        <v>964</v>
      </c>
      <c r="D4" s="128" t="s">
        <v>808</v>
      </c>
      <c r="E4" s="128" t="s">
        <v>113</v>
      </c>
      <c r="F4" s="128">
        <v>2012</v>
      </c>
      <c r="G4" s="128" t="s">
        <v>132</v>
      </c>
      <c r="H4" s="128" t="s">
        <v>845</v>
      </c>
      <c r="I4" s="128" t="s">
        <v>134</v>
      </c>
      <c r="J4" s="128" t="s">
        <v>231</v>
      </c>
      <c r="L4" s="128">
        <v>0</v>
      </c>
      <c r="M4" s="128">
        <v>0</v>
      </c>
      <c r="N4" s="128">
        <v>-22962.420000000002</v>
      </c>
      <c r="O4" s="128">
        <v>0</v>
      </c>
      <c r="P4" s="128">
        <v>22962.420000000002</v>
      </c>
      <c r="Q4" s="128" t="s">
        <v>114</v>
      </c>
      <c r="R4" s="128">
        <v>0</v>
      </c>
      <c r="S4" s="128">
        <v>-3350.01</v>
      </c>
      <c r="T4" s="128">
        <v>-3874.1</v>
      </c>
      <c r="U4" s="128">
        <v>-3559.7000000000003</v>
      </c>
      <c r="V4" s="128">
        <v>-3372.84</v>
      </c>
      <c r="W4" s="128">
        <v>-2196.1</v>
      </c>
      <c r="X4" s="128">
        <v>-1936.33</v>
      </c>
      <c r="Y4" s="128">
        <v>-1588.05</v>
      </c>
      <c r="Z4" s="128">
        <v>-1251.8600000000001</v>
      </c>
      <c r="AA4" s="128">
        <v>-678.65</v>
      </c>
      <c r="AB4" s="128">
        <v>-517.69</v>
      </c>
      <c r="AC4" s="128">
        <v>-452.07</v>
      </c>
      <c r="AD4" s="128">
        <v>-185.02</v>
      </c>
      <c r="AE4" s="128" t="s">
        <v>965</v>
      </c>
      <c r="AF4" s="128" t="s">
        <v>116</v>
      </c>
      <c r="AG4" s="128" t="s">
        <v>965</v>
      </c>
      <c r="AH4" s="128" t="s">
        <v>116</v>
      </c>
    </row>
    <row r="5" spans="1:34" ht="15">
      <c r="A5" s="128" t="s">
        <v>963</v>
      </c>
      <c r="B5" s="128" t="s">
        <v>113</v>
      </c>
      <c r="C5" s="128" t="s">
        <v>964</v>
      </c>
      <c r="D5" s="128" t="s">
        <v>811</v>
      </c>
      <c r="E5" s="128" t="s">
        <v>113</v>
      </c>
      <c r="F5" s="128">
        <v>2012</v>
      </c>
      <c r="G5" s="128" t="s">
        <v>132</v>
      </c>
      <c r="H5" s="128" t="s">
        <v>846</v>
      </c>
      <c r="I5" s="128" t="s">
        <v>134</v>
      </c>
      <c r="J5" s="128" t="s">
        <v>231</v>
      </c>
      <c r="L5" s="128">
        <v>0</v>
      </c>
      <c r="M5" s="128">
        <v>0</v>
      </c>
      <c r="N5" s="128">
        <v>344.43</v>
      </c>
      <c r="O5" s="128">
        <v>0</v>
      </c>
      <c r="P5" s="128">
        <v>-344.43</v>
      </c>
      <c r="Q5" s="128" t="s">
        <v>114</v>
      </c>
      <c r="R5" s="128">
        <v>0</v>
      </c>
      <c r="S5" s="128">
        <v>50.26</v>
      </c>
      <c r="T5" s="128">
        <v>58.13</v>
      </c>
      <c r="U5" s="128">
        <v>53.410000000000004</v>
      </c>
      <c r="V5" s="128">
        <v>50.57</v>
      </c>
      <c r="W5" s="128">
        <v>32.93</v>
      </c>
      <c r="X5" s="128">
        <v>29.04</v>
      </c>
      <c r="Y5" s="128">
        <v>23.82</v>
      </c>
      <c r="Z5" s="128">
        <v>18.77</v>
      </c>
      <c r="AA5" s="128">
        <v>10.18</v>
      </c>
      <c r="AB5" s="128">
        <v>7.76</v>
      </c>
      <c r="AC5" s="128">
        <v>6.78</v>
      </c>
      <c r="AD5" s="128">
        <v>2.7800000000000002</v>
      </c>
      <c r="AE5" s="128" t="s">
        <v>965</v>
      </c>
      <c r="AF5" s="128" t="s">
        <v>116</v>
      </c>
      <c r="AG5" s="128" t="s">
        <v>965</v>
      </c>
      <c r="AH5" s="128" t="s">
        <v>116</v>
      </c>
    </row>
    <row r="6" spans="1:34" ht="15">
      <c r="A6" s="128" t="s">
        <v>963</v>
      </c>
      <c r="B6" s="128" t="s">
        <v>113</v>
      </c>
      <c r="C6" s="128" t="s">
        <v>964</v>
      </c>
      <c r="D6" s="128" t="s">
        <v>847</v>
      </c>
      <c r="E6" s="128" t="s">
        <v>113</v>
      </c>
      <c r="F6" s="128">
        <v>2012</v>
      </c>
      <c r="G6" s="128" t="s">
        <v>132</v>
      </c>
      <c r="H6" s="128" t="s">
        <v>848</v>
      </c>
      <c r="I6" s="128" t="s">
        <v>134</v>
      </c>
      <c r="J6" s="128" t="s">
        <v>231</v>
      </c>
      <c r="L6" s="128">
        <v>0</v>
      </c>
      <c r="M6" s="128">
        <v>0</v>
      </c>
      <c r="N6" s="128">
        <v>-41.34</v>
      </c>
      <c r="O6" s="128">
        <v>0</v>
      </c>
      <c r="P6" s="128">
        <v>41.34</v>
      </c>
      <c r="Q6" s="128" t="s">
        <v>114</v>
      </c>
      <c r="R6" s="128">
        <v>0</v>
      </c>
      <c r="S6" s="128">
        <v>206.21</v>
      </c>
      <c r="T6" s="128">
        <v>218.06</v>
      </c>
      <c r="U6" s="128">
        <v>222.82</v>
      </c>
      <c r="V6" s="128">
        <v>206.29</v>
      </c>
      <c r="W6" s="128">
        <v>153.87</v>
      </c>
      <c r="X6" s="128">
        <v>123.19</v>
      </c>
      <c r="Y6" s="128">
        <v>93.77</v>
      </c>
      <c r="Z6" s="128">
        <v>-1378.05</v>
      </c>
      <c r="AA6" s="128">
        <v>40.29</v>
      </c>
      <c r="AB6" s="128">
        <v>31.240000000000002</v>
      </c>
      <c r="AC6" s="128">
        <v>29.69</v>
      </c>
      <c r="AD6" s="128">
        <v>11.28</v>
      </c>
      <c r="AE6" s="128" t="s">
        <v>965</v>
      </c>
      <c r="AF6" s="128" t="s">
        <v>116</v>
      </c>
      <c r="AG6" s="128" t="s">
        <v>965</v>
      </c>
      <c r="AH6" s="128" t="s">
        <v>116</v>
      </c>
    </row>
    <row r="7" spans="1:34" ht="15">
      <c r="A7" s="128" t="s">
        <v>963</v>
      </c>
      <c r="B7" s="128" t="s">
        <v>113</v>
      </c>
      <c r="C7" s="128" t="s">
        <v>964</v>
      </c>
      <c r="D7" s="128" t="s">
        <v>849</v>
      </c>
      <c r="E7" s="128" t="s">
        <v>113</v>
      </c>
      <c r="F7" s="128">
        <v>2012</v>
      </c>
      <c r="G7" s="128" t="s">
        <v>132</v>
      </c>
      <c r="H7" s="128" t="s">
        <v>850</v>
      </c>
      <c r="I7" s="128" t="s">
        <v>134</v>
      </c>
      <c r="J7" s="128" t="s">
        <v>231</v>
      </c>
      <c r="L7" s="128">
        <v>0</v>
      </c>
      <c r="M7" s="128">
        <v>0</v>
      </c>
      <c r="N7" s="128">
        <v>1831.72</v>
      </c>
      <c r="O7" s="128">
        <v>0</v>
      </c>
      <c r="P7" s="128">
        <v>-1831.72</v>
      </c>
      <c r="Q7" s="128" t="s">
        <v>114</v>
      </c>
      <c r="R7" s="128">
        <v>0</v>
      </c>
      <c r="S7" s="128">
        <v>0</v>
      </c>
      <c r="T7" s="128">
        <v>0</v>
      </c>
      <c r="U7" s="128">
        <v>0</v>
      </c>
      <c r="V7" s="128">
        <v>0</v>
      </c>
      <c r="W7" s="128">
        <v>0</v>
      </c>
      <c r="X7" s="128">
        <v>0</v>
      </c>
      <c r="Y7" s="128">
        <v>0</v>
      </c>
      <c r="Z7" s="128">
        <v>0</v>
      </c>
      <c r="AA7" s="128">
        <v>0</v>
      </c>
      <c r="AB7" s="128">
        <v>0</v>
      </c>
      <c r="AC7" s="128">
        <v>1831.72</v>
      </c>
      <c r="AD7" s="128">
        <v>0</v>
      </c>
      <c r="AE7" s="128" t="s">
        <v>965</v>
      </c>
      <c r="AF7" s="128" t="s">
        <v>116</v>
      </c>
      <c r="AG7" s="128" t="s">
        <v>965</v>
      </c>
      <c r="AH7" s="128" t="s">
        <v>116</v>
      </c>
    </row>
    <row r="8" spans="1:34" ht="15">
      <c r="A8" s="128" t="s">
        <v>963</v>
      </c>
      <c r="B8" s="128" t="s">
        <v>113</v>
      </c>
      <c r="C8" s="128" t="s">
        <v>964</v>
      </c>
      <c r="D8" s="128" t="s">
        <v>851</v>
      </c>
      <c r="E8" s="128" t="s">
        <v>113</v>
      </c>
      <c r="F8" s="128">
        <v>2012</v>
      </c>
      <c r="G8" s="128" t="s">
        <v>132</v>
      </c>
      <c r="H8" s="128" t="s">
        <v>852</v>
      </c>
      <c r="I8" s="128" t="s">
        <v>134</v>
      </c>
      <c r="J8" s="128" t="s">
        <v>231</v>
      </c>
      <c r="L8" s="128">
        <v>0</v>
      </c>
      <c r="M8" s="128">
        <v>0</v>
      </c>
      <c r="N8" s="128">
        <v>0</v>
      </c>
      <c r="O8" s="128">
        <v>0</v>
      </c>
      <c r="P8" s="128">
        <v>0</v>
      </c>
      <c r="Q8" s="128" t="s">
        <v>114</v>
      </c>
      <c r="R8" s="128">
        <v>0</v>
      </c>
      <c r="S8" s="128">
        <v>0</v>
      </c>
      <c r="T8" s="128">
        <v>0</v>
      </c>
      <c r="U8" s="128">
        <v>0</v>
      </c>
      <c r="V8" s="128">
        <v>0</v>
      </c>
      <c r="W8" s="128">
        <v>0</v>
      </c>
      <c r="X8" s="128">
        <v>0</v>
      </c>
      <c r="Y8" s="128">
        <v>0</v>
      </c>
      <c r="Z8" s="128">
        <v>0</v>
      </c>
      <c r="AA8" s="128">
        <v>0</v>
      </c>
      <c r="AB8" s="128">
        <v>0</v>
      </c>
      <c r="AC8" s="128">
        <v>0</v>
      </c>
      <c r="AD8" s="128">
        <v>0</v>
      </c>
      <c r="AE8" s="128" t="s">
        <v>965</v>
      </c>
      <c r="AF8" s="128" t="s">
        <v>116</v>
      </c>
      <c r="AG8" s="128" t="s">
        <v>965</v>
      </c>
      <c r="AH8" s="128" t="s">
        <v>116</v>
      </c>
    </row>
    <row r="9" spans="1:34" ht="15">
      <c r="A9" s="128" t="s">
        <v>963</v>
      </c>
      <c r="B9" s="128" t="s">
        <v>113</v>
      </c>
      <c r="C9" s="128" t="s">
        <v>964</v>
      </c>
      <c r="D9" s="128" t="s">
        <v>813</v>
      </c>
      <c r="E9" s="128" t="s">
        <v>113</v>
      </c>
      <c r="F9" s="128">
        <v>2012</v>
      </c>
      <c r="G9" s="128" t="s">
        <v>132</v>
      </c>
      <c r="H9" s="128" t="s">
        <v>853</v>
      </c>
      <c r="I9" s="128" t="s">
        <v>134</v>
      </c>
      <c r="J9" s="128" t="s">
        <v>231</v>
      </c>
      <c r="L9" s="128">
        <v>0</v>
      </c>
      <c r="M9" s="128">
        <v>0</v>
      </c>
      <c r="N9" s="128">
        <v>-2937</v>
      </c>
      <c r="O9" s="128">
        <v>0</v>
      </c>
      <c r="P9" s="128">
        <v>2937</v>
      </c>
      <c r="Q9" s="128" t="s">
        <v>114</v>
      </c>
      <c r="R9" s="128">
        <v>0</v>
      </c>
      <c r="S9" s="128">
        <v>0</v>
      </c>
      <c r="T9" s="128">
        <v>0</v>
      </c>
      <c r="U9" s="128">
        <v>0</v>
      </c>
      <c r="V9" s="128">
        <v>0</v>
      </c>
      <c r="W9" s="128">
        <v>0</v>
      </c>
      <c r="X9" s="128">
        <v>0</v>
      </c>
      <c r="Y9" s="128">
        <v>0</v>
      </c>
      <c r="Z9" s="128">
        <v>0</v>
      </c>
      <c r="AA9" s="128">
        <v>0</v>
      </c>
      <c r="AB9" s="128">
        <v>0</v>
      </c>
      <c r="AC9" s="128">
        <v>-2937</v>
      </c>
      <c r="AD9" s="128">
        <v>0</v>
      </c>
      <c r="AE9" s="128" t="s">
        <v>965</v>
      </c>
      <c r="AF9" s="128" t="s">
        <v>116</v>
      </c>
      <c r="AG9" s="128" t="s">
        <v>965</v>
      </c>
      <c r="AH9" s="128" t="s">
        <v>116</v>
      </c>
    </row>
    <row r="10" spans="1:34" ht="15">
      <c r="A10" s="128" t="s">
        <v>963</v>
      </c>
      <c r="B10" s="128" t="s">
        <v>113</v>
      </c>
      <c r="C10" s="128" t="s">
        <v>964</v>
      </c>
      <c r="D10" s="128" t="s">
        <v>854</v>
      </c>
      <c r="E10" s="128" t="s">
        <v>113</v>
      </c>
      <c r="F10" s="128">
        <v>2012</v>
      </c>
      <c r="G10" s="128" t="s">
        <v>132</v>
      </c>
      <c r="H10" s="128" t="s">
        <v>855</v>
      </c>
      <c r="I10" s="128" t="s">
        <v>134</v>
      </c>
      <c r="J10" s="128" t="s">
        <v>231</v>
      </c>
      <c r="L10" s="128">
        <v>0</v>
      </c>
      <c r="M10" s="128">
        <v>0</v>
      </c>
      <c r="N10" s="128">
        <v>-44339.31</v>
      </c>
      <c r="O10" s="128">
        <v>0</v>
      </c>
      <c r="P10" s="128">
        <v>44339.31</v>
      </c>
      <c r="Q10" s="128" t="s">
        <v>114</v>
      </c>
      <c r="R10" s="128">
        <v>0</v>
      </c>
      <c r="S10" s="128">
        <v>0</v>
      </c>
      <c r="T10" s="128">
        <v>0</v>
      </c>
      <c r="U10" s="128">
        <v>0</v>
      </c>
      <c r="V10" s="128">
        <v>0</v>
      </c>
      <c r="W10" s="128">
        <v>0</v>
      </c>
      <c r="X10" s="128">
        <v>0</v>
      </c>
      <c r="Y10" s="128">
        <v>-5790.16</v>
      </c>
      <c r="Z10" s="128">
        <v>0</v>
      </c>
      <c r="AA10" s="128">
        <v>-38549.15</v>
      </c>
      <c r="AB10" s="128">
        <v>0</v>
      </c>
      <c r="AC10" s="128">
        <v>0</v>
      </c>
      <c r="AD10" s="128">
        <v>0</v>
      </c>
      <c r="AE10" s="128" t="s">
        <v>965</v>
      </c>
      <c r="AF10" s="128" t="s">
        <v>116</v>
      </c>
      <c r="AG10" s="128" t="s">
        <v>965</v>
      </c>
      <c r="AH10" s="128" t="s">
        <v>116</v>
      </c>
    </row>
    <row r="11" spans="1:34" ht="15">
      <c r="A11" s="128" t="s">
        <v>963</v>
      </c>
      <c r="B11" s="128" t="s">
        <v>113</v>
      </c>
      <c r="C11" s="128" t="s">
        <v>966</v>
      </c>
      <c r="D11" s="128" t="s">
        <v>967</v>
      </c>
      <c r="E11" s="128" t="s">
        <v>113</v>
      </c>
      <c r="F11" s="128">
        <v>2012</v>
      </c>
      <c r="G11" s="128" t="s">
        <v>132</v>
      </c>
      <c r="H11" s="128" t="s">
        <v>968</v>
      </c>
      <c r="I11" s="128" t="s">
        <v>134</v>
      </c>
      <c r="J11" s="128" t="s">
        <v>231</v>
      </c>
      <c r="L11" s="128">
        <v>0</v>
      </c>
      <c r="M11" s="128">
        <v>0</v>
      </c>
      <c r="N11" s="128">
        <v>13603.800000000001</v>
      </c>
      <c r="O11" s="128">
        <v>0</v>
      </c>
      <c r="P11" s="128">
        <v>-13603.800000000001</v>
      </c>
      <c r="Q11" s="128" t="s">
        <v>114</v>
      </c>
      <c r="R11" s="128">
        <v>0</v>
      </c>
      <c r="S11" s="128">
        <v>0</v>
      </c>
      <c r="T11" s="128">
        <v>0</v>
      </c>
      <c r="U11" s="128">
        <v>0</v>
      </c>
      <c r="V11" s="128">
        <v>0</v>
      </c>
      <c r="W11" s="128">
        <v>0</v>
      </c>
      <c r="X11" s="128">
        <v>0</v>
      </c>
      <c r="Y11" s="128">
        <v>0</v>
      </c>
      <c r="Z11" s="128">
        <v>0</v>
      </c>
      <c r="AA11" s="128">
        <v>0</v>
      </c>
      <c r="AB11" s="128">
        <v>0</v>
      </c>
      <c r="AC11" s="128">
        <v>0</v>
      </c>
      <c r="AD11" s="128">
        <v>13603.800000000001</v>
      </c>
      <c r="AE11" s="128" t="s">
        <v>965</v>
      </c>
      <c r="AF11" s="128" t="s">
        <v>116</v>
      </c>
      <c r="AG11" s="128" t="s">
        <v>969</v>
      </c>
      <c r="AH11" s="128" t="s">
        <v>116</v>
      </c>
    </row>
    <row r="12" spans="1:34" ht="15">
      <c r="A12" s="128" t="s">
        <v>963</v>
      </c>
      <c r="B12" s="128" t="s">
        <v>970</v>
      </c>
      <c r="C12" s="128" t="s">
        <v>964</v>
      </c>
      <c r="D12" s="128" t="s">
        <v>971</v>
      </c>
      <c r="E12" s="128" t="s">
        <v>113</v>
      </c>
      <c r="F12" s="128">
        <v>2012</v>
      </c>
      <c r="G12" s="128" t="s">
        <v>132</v>
      </c>
      <c r="H12" s="128" t="s">
        <v>972</v>
      </c>
      <c r="I12" s="128" t="s">
        <v>134</v>
      </c>
      <c r="J12" s="128" t="s">
        <v>973</v>
      </c>
      <c r="L12" s="128">
        <v>0</v>
      </c>
      <c r="M12" s="128">
        <v>0</v>
      </c>
      <c r="N12" s="128">
        <v>-341236</v>
      </c>
      <c r="O12" s="128">
        <v>0</v>
      </c>
      <c r="P12" s="128">
        <v>341236</v>
      </c>
      <c r="Q12" s="128" t="s">
        <v>114</v>
      </c>
      <c r="R12" s="128">
        <v>0</v>
      </c>
      <c r="S12" s="128">
        <v>0</v>
      </c>
      <c r="T12" s="128">
        <v>0</v>
      </c>
      <c r="U12" s="128">
        <v>0</v>
      </c>
      <c r="V12" s="128">
        <v>0</v>
      </c>
      <c r="W12" s="128">
        <v>0</v>
      </c>
      <c r="X12" s="128">
        <v>0</v>
      </c>
      <c r="Y12" s="128">
        <v>0</v>
      </c>
      <c r="Z12" s="128">
        <v>0</v>
      </c>
      <c r="AA12" s="128">
        <v>-341236</v>
      </c>
      <c r="AB12" s="128">
        <v>0</v>
      </c>
      <c r="AC12" s="128">
        <v>0</v>
      </c>
      <c r="AD12" s="128">
        <v>0</v>
      </c>
      <c r="AE12" s="128" t="s">
        <v>965</v>
      </c>
      <c r="AF12" s="128" t="s">
        <v>974</v>
      </c>
      <c r="AG12" s="128" t="s">
        <v>965</v>
      </c>
      <c r="AH12" s="128" t="s">
        <v>116</v>
      </c>
    </row>
    <row r="13" spans="1:34" ht="15">
      <c r="A13" s="128" t="s">
        <v>963</v>
      </c>
      <c r="B13" s="128" t="s">
        <v>970</v>
      </c>
      <c r="C13" s="128" t="s">
        <v>966</v>
      </c>
      <c r="D13" s="128" t="s">
        <v>975</v>
      </c>
      <c r="E13" s="128" t="s">
        <v>113</v>
      </c>
      <c r="F13" s="128">
        <v>2012</v>
      </c>
      <c r="G13" s="128" t="s">
        <v>132</v>
      </c>
      <c r="H13" s="128" t="s">
        <v>976</v>
      </c>
      <c r="I13" s="128" t="s">
        <v>134</v>
      </c>
      <c r="J13" s="128" t="s">
        <v>973</v>
      </c>
      <c r="L13" s="128">
        <v>0</v>
      </c>
      <c r="M13" s="128">
        <v>0</v>
      </c>
      <c r="N13" s="128">
        <v>-1517171</v>
      </c>
      <c r="O13" s="128">
        <v>0</v>
      </c>
      <c r="P13" s="128">
        <v>1517171</v>
      </c>
      <c r="Q13" s="128" t="s">
        <v>114</v>
      </c>
      <c r="R13" s="128">
        <v>0</v>
      </c>
      <c r="S13" s="128">
        <v>0</v>
      </c>
      <c r="T13" s="128">
        <v>0</v>
      </c>
      <c r="U13" s="128">
        <v>0</v>
      </c>
      <c r="V13" s="128">
        <v>0</v>
      </c>
      <c r="W13" s="128">
        <v>0</v>
      </c>
      <c r="X13" s="128">
        <v>0</v>
      </c>
      <c r="Y13" s="128">
        <v>0</v>
      </c>
      <c r="Z13" s="128">
        <v>0</v>
      </c>
      <c r="AA13" s="128">
        <v>0</v>
      </c>
      <c r="AB13" s="128">
        <v>0</v>
      </c>
      <c r="AC13" s="128">
        <v>0</v>
      </c>
      <c r="AD13" s="128">
        <v>-1517171</v>
      </c>
      <c r="AE13" s="128" t="s">
        <v>965</v>
      </c>
      <c r="AF13" s="128" t="s">
        <v>974</v>
      </c>
      <c r="AG13" s="128" t="s">
        <v>969</v>
      </c>
      <c r="AH13" s="128" t="s">
        <v>116</v>
      </c>
    </row>
    <row r="14" spans="1:34" ht="15">
      <c r="A14" s="128" t="s">
        <v>963</v>
      </c>
      <c r="B14" s="128" t="s">
        <v>977</v>
      </c>
      <c r="C14" s="128" t="s">
        <v>964</v>
      </c>
      <c r="D14" s="128" t="s">
        <v>971</v>
      </c>
      <c r="E14" s="128" t="s">
        <v>113</v>
      </c>
      <c r="F14" s="128">
        <v>2012</v>
      </c>
      <c r="G14" s="128" t="s">
        <v>132</v>
      </c>
      <c r="H14" s="128" t="s">
        <v>972</v>
      </c>
      <c r="I14" s="128" t="s">
        <v>134</v>
      </c>
      <c r="J14" s="128" t="s">
        <v>973</v>
      </c>
      <c r="L14" s="128">
        <v>0</v>
      </c>
      <c r="M14" s="128">
        <v>0</v>
      </c>
      <c r="N14" s="128">
        <v>-33932</v>
      </c>
      <c r="O14" s="128">
        <v>0</v>
      </c>
      <c r="P14" s="128">
        <v>33932</v>
      </c>
      <c r="Q14" s="128" t="s">
        <v>114</v>
      </c>
      <c r="R14" s="128">
        <v>0</v>
      </c>
      <c r="S14" s="128">
        <v>0</v>
      </c>
      <c r="T14" s="128">
        <v>0</v>
      </c>
      <c r="U14" s="128">
        <v>0</v>
      </c>
      <c r="V14" s="128">
        <v>0</v>
      </c>
      <c r="W14" s="128">
        <v>0</v>
      </c>
      <c r="X14" s="128">
        <v>0</v>
      </c>
      <c r="Y14" s="128">
        <v>0</v>
      </c>
      <c r="Z14" s="128">
        <v>0</v>
      </c>
      <c r="AA14" s="128">
        <v>-33932</v>
      </c>
      <c r="AB14" s="128">
        <v>0</v>
      </c>
      <c r="AC14" s="128">
        <v>0</v>
      </c>
      <c r="AD14" s="128">
        <v>0</v>
      </c>
      <c r="AE14" s="128" t="s">
        <v>965</v>
      </c>
      <c r="AF14" s="128" t="s">
        <v>978</v>
      </c>
      <c r="AG14" s="128" t="s">
        <v>965</v>
      </c>
      <c r="AH14" s="128" t="s">
        <v>116</v>
      </c>
    </row>
    <row r="15" spans="1:34" ht="15">
      <c r="A15" s="128" t="s">
        <v>963</v>
      </c>
      <c r="B15" s="128" t="s">
        <v>979</v>
      </c>
      <c r="C15" s="128" t="s">
        <v>964</v>
      </c>
      <c r="D15" s="128" t="s">
        <v>971</v>
      </c>
      <c r="E15" s="128" t="s">
        <v>113</v>
      </c>
      <c r="F15" s="128">
        <v>2012</v>
      </c>
      <c r="G15" s="128" t="s">
        <v>132</v>
      </c>
      <c r="H15" s="128" t="s">
        <v>972</v>
      </c>
      <c r="I15" s="128" t="s">
        <v>134</v>
      </c>
      <c r="J15" s="128" t="s">
        <v>973</v>
      </c>
      <c r="L15" s="128">
        <v>0</v>
      </c>
      <c r="M15" s="128">
        <v>0</v>
      </c>
      <c r="N15" s="128">
        <v>-528604</v>
      </c>
      <c r="O15" s="128">
        <v>0</v>
      </c>
      <c r="P15" s="128">
        <v>528604</v>
      </c>
      <c r="Q15" s="128" t="s">
        <v>114</v>
      </c>
      <c r="R15" s="128">
        <v>0</v>
      </c>
      <c r="S15" s="128">
        <v>0</v>
      </c>
      <c r="T15" s="128">
        <v>0</v>
      </c>
      <c r="U15" s="128">
        <v>0</v>
      </c>
      <c r="V15" s="128">
        <v>0</v>
      </c>
      <c r="W15" s="128">
        <v>0</v>
      </c>
      <c r="X15" s="128">
        <v>0</v>
      </c>
      <c r="Y15" s="128">
        <v>0</v>
      </c>
      <c r="Z15" s="128">
        <v>0</v>
      </c>
      <c r="AA15" s="128">
        <v>-528604</v>
      </c>
      <c r="AB15" s="128">
        <v>0</v>
      </c>
      <c r="AC15" s="128">
        <v>0</v>
      </c>
      <c r="AD15" s="128">
        <v>0</v>
      </c>
      <c r="AE15" s="128" t="s">
        <v>965</v>
      </c>
      <c r="AF15" s="128" t="s">
        <v>980</v>
      </c>
      <c r="AG15" s="128" t="s">
        <v>965</v>
      </c>
      <c r="AH15" s="128" t="s">
        <v>116</v>
      </c>
    </row>
    <row r="16" spans="1:34" ht="15">
      <c r="A16" s="128" t="s">
        <v>963</v>
      </c>
      <c r="B16" s="128" t="s">
        <v>981</v>
      </c>
      <c r="C16" s="128" t="s">
        <v>964</v>
      </c>
      <c r="D16" s="128" t="s">
        <v>971</v>
      </c>
      <c r="E16" s="128" t="s">
        <v>113</v>
      </c>
      <c r="F16" s="128">
        <v>2012</v>
      </c>
      <c r="G16" s="128" t="s">
        <v>132</v>
      </c>
      <c r="H16" s="128" t="s">
        <v>972</v>
      </c>
      <c r="I16" s="128" t="s">
        <v>134</v>
      </c>
      <c r="J16" s="128" t="s">
        <v>973</v>
      </c>
      <c r="L16" s="128">
        <v>0</v>
      </c>
      <c r="M16" s="128">
        <v>0</v>
      </c>
      <c r="N16" s="128">
        <v>-148935</v>
      </c>
      <c r="O16" s="128">
        <v>0</v>
      </c>
      <c r="P16" s="128">
        <v>148935</v>
      </c>
      <c r="Q16" s="128" t="s">
        <v>114</v>
      </c>
      <c r="R16" s="128">
        <v>0</v>
      </c>
      <c r="S16" s="128">
        <v>0</v>
      </c>
      <c r="T16" s="128">
        <v>0</v>
      </c>
      <c r="U16" s="128">
        <v>0</v>
      </c>
      <c r="V16" s="128">
        <v>0</v>
      </c>
      <c r="W16" s="128">
        <v>0</v>
      </c>
      <c r="X16" s="128">
        <v>0</v>
      </c>
      <c r="Y16" s="128">
        <v>0</v>
      </c>
      <c r="Z16" s="128">
        <v>0</v>
      </c>
      <c r="AA16" s="128">
        <v>-148935</v>
      </c>
      <c r="AB16" s="128">
        <v>0</v>
      </c>
      <c r="AC16" s="128">
        <v>0</v>
      </c>
      <c r="AD16" s="128">
        <v>0</v>
      </c>
      <c r="AE16" s="128" t="s">
        <v>965</v>
      </c>
      <c r="AF16" s="128" t="s">
        <v>982</v>
      </c>
      <c r="AG16" s="128" t="s">
        <v>965</v>
      </c>
      <c r="AH16" s="128" t="s">
        <v>116</v>
      </c>
    </row>
    <row r="17" spans="1:34" ht="15">
      <c r="A17" s="128" t="s">
        <v>963</v>
      </c>
      <c r="B17" s="128" t="s">
        <v>983</v>
      </c>
      <c r="C17" s="128" t="s">
        <v>964</v>
      </c>
      <c r="D17" s="128" t="s">
        <v>971</v>
      </c>
      <c r="E17" s="128" t="s">
        <v>113</v>
      </c>
      <c r="F17" s="128">
        <v>2012</v>
      </c>
      <c r="G17" s="128" t="s">
        <v>132</v>
      </c>
      <c r="H17" s="128" t="s">
        <v>972</v>
      </c>
      <c r="I17" s="128" t="s">
        <v>134</v>
      </c>
      <c r="J17" s="128" t="s">
        <v>973</v>
      </c>
      <c r="L17" s="128">
        <v>0</v>
      </c>
      <c r="M17" s="128">
        <v>0</v>
      </c>
      <c r="N17" s="128">
        <v>-65332</v>
      </c>
      <c r="O17" s="128">
        <v>0</v>
      </c>
      <c r="P17" s="128">
        <v>65332</v>
      </c>
      <c r="Q17" s="128" t="s">
        <v>114</v>
      </c>
      <c r="R17" s="128">
        <v>0</v>
      </c>
      <c r="S17" s="128">
        <v>0</v>
      </c>
      <c r="T17" s="128">
        <v>0</v>
      </c>
      <c r="U17" s="128">
        <v>0</v>
      </c>
      <c r="V17" s="128">
        <v>0</v>
      </c>
      <c r="W17" s="128">
        <v>0</v>
      </c>
      <c r="X17" s="128">
        <v>0</v>
      </c>
      <c r="Y17" s="128">
        <v>0</v>
      </c>
      <c r="Z17" s="128">
        <v>0</v>
      </c>
      <c r="AA17" s="128">
        <v>-65332</v>
      </c>
      <c r="AB17" s="128">
        <v>0</v>
      </c>
      <c r="AC17" s="128">
        <v>0</v>
      </c>
      <c r="AD17" s="128">
        <v>0</v>
      </c>
      <c r="AE17" s="128" t="s">
        <v>965</v>
      </c>
      <c r="AF17" s="128" t="s">
        <v>984</v>
      </c>
      <c r="AG17" s="128" t="s">
        <v>965</v>
      </c>
      <c r="AH17" s="128" t="s">
        <v>116</v>
      </c>
    </row>
    <row r="18" spans="1:34" s="129" customFormat="1" ht="14.5">
      <c r="A18" s="129" t="s">
        <v>963</v>
      </c>
      <c r="B18" s="129" t="s">
        <v>697</v>
      </c>
      <c r="C18" s="129" t="s">
        <v>964</v>
      </c>
      <c r="D18" s="129" t="s">
        <v>479</v>
      </c>
      <c r="E18" s="129" t="s">
        <v>113</v>
      </c>
      <c r="F18" s="129">
        <v>2012</v>
      </c>
      <c r="G18" s="129" t="s">
        <v>132</v>
      </c>
      <c r="H18" s="129" t="s">
        <v>480</v>
      </c>
      <c r="I18" s="129" t="s">
        <v>134</v>
      </c>
      <c r="J18" s="129" t="s">
        <v>231</v>
      </c>
      <c r="L18" s="129">
        <v>0</v>
      </c>
      <c r="M18" s="129">
        <v>0</v>
      </c>
      <c r="N18" s="130">
        <v>-522324.84</v>
      </c>
      <c r="O18" s="129">
        <v>0</v>
      </c>
      <c r="P18" s="129">
        <v>522324.84</v>
      </c>
      <c r="Q18" s="129" t="s">
        <v>114</v>
      </c>
      <c r="R18" s="129">
        <v>0</v>
      </c>
      <c r="S18" s="129">
        <v>0</v>
      </c>
      <c r="T18" s="129">
        <v>0</v>
      </c>
      <c r="U18" s="129">
        <v>0</v>
      </c>
      <c r="V18" s="129">
        <v>0</v>
      </c>
      <c r="W18" s="129">
        <v>0</v>
      </c>
      <c r="X18" s="129">
        <v>-272129.46</v>
      </c>
      <c r="Y18" s="129">
        <v>0</v>
      </c>
      <c r="Z18" s="129">
        <v>0</v>
      </c>
      <c r="AA18" s="129">
        <v>-46713.93</v>
      </c>
      <c r="AB18" s="129">
        <v>-134549.74</v>
      </c>
      <c r="AC18" s="129">
        <v>-68931.71</v>
      </c>
      <c r="AD18" s="129">
        <v>0</v>
      </c>
      <c r="AE18" s="129" t="s">
        <v>965</v>
      </c>
      <c r="AF18" s="129" t="s">
        <v>698</v>
      </c>
      <c r="AG18" s="129" t="s">
        <v>965</v>
      </c>
      <c r="AH18" s="129"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2013-05-17T15:05:51Z</cp:lastPrinted>
  <dcterms:created xsi:type="dcterms:W3CDTF">2012-07-25T22:22:17Z</dcterms:created>
  <dcterms:modified xsi:type="dcterms:W3CDTF">2013-05-20T17:04:54Z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