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1075" windowHeight="11565" activeTab="0"/>
  </bookViews>
  <sheets>
    <sheet name="PSA Fiscal Note" sheetId="1" r:id="rId1"/>
  </sheets>
  <definedNames>
    <definedName name="_ftnref1">#REF!</definedName>
    <definedName name="_xlnm.Print_Area" localSheetId="0">'PSA Fiscal Note'!$A$1:$H$54</definedName>
  </definedNames>
  <calcPr calcId="125725"/>
</workbook>
</file>

<file path=xl/sharedStrings.xml><?xml version="1.0" encoding="utf-8"?>
<sst xmlns="http://schemas.openxmlformats.org/spreadsheetml/2006/main" count="66" uniqueCount="59">
  <si>
    <t>FISCAL NOTE</t>
  </si>
  <si>
    <t>Ordinance/Motion No.   2012-xxxx</t>
  </si>
  <si>
    <t xml:space="preserve">Title:  Ordinance approving the purchase and sale agreement between King County and the Port of Seattle for the Eastside rail corridor </t>
  </si>
  <si>
    <t>Affected Agency and/or Agencies:  DNRP - WLRD, DNRP - Parks,  FMD - Real Estate Services (RES)</t>
  </si>
  <si>
    <t>Note Prepared By:  Jennifer Lehman, Budget Analyst, PSB</t>
  </si>
  <si>
    <t>Note Reviewed By:   Sid Bender, PSB  /  David St. John, DNRP</t>
  </si>
  <si>
    <t>Impact of the above legislation on the fiscal affairs of King County is estimated to be:</t>
  </si>
  <si>
    <t>Revenue to:</t>
  </si>
  <si>
    <t>Fund Name</t>
  </si>
  <si>
    <t>Fund Number</t>
  </si>
  <si>
    <t>Revenue Source</t>
  </si>
  <si>
    <r>
      <t xml:space="preserve">2012 </t>
    </r>
    <r>
      <rPr>
        <b/>
        <vertAlign val="superscript"/>
        <sz val="12"/>
        <color theme="1"/>
        <rFont val="Times New Roman"/>
        <family val="1"/>
      </rPr>
      <t>1</t>
    </r>
  </si>
  <si>
    <t>Open Space Non-Bond</t>
  </si>
  <si>
    <r>
      <t xml:space="preserve">General Fund </t>
    </r>
    <r>
      <rPr>
        <vertAlign val="superscript"/>
        <sz val="12"/>
        <rFont val="Times New Roman"/>
        <family val="1"/>
      </rPr>
      <t>2</t>
    </r>
  </si>
  <si>
    <t>0010</t>
  </si>
  <si>
    <t>Fund Balance - Reserves Held</t>
  </si>
  <si>
    <t>Real Estate Excise Tax (REET) I</t>
  </si>
  <si>
    <t>DNRP Parks Division</t>
  </si>
  <si>
    <t>Fund Balance</t>
  </si>
  <si>
    <t xml:space="preserve">TOTAL </t>
  </si>
  <si>
    <t>Expenditures from:</t>
  </si>
  <si>
    <t>Agency/Project Number</t>
  </si>
  <si>
    <t>A64000</t>
  </si>
  <si>
    <t>A44000</t>
  </si>
  <si>
    <t>TOTAL</t>
  </si>
  <si>
    <t>Expenditures by categories:</t>
  </si>
  <si>
    <t>Category</t>
  </si>
  <si>
    <t>Assumptions:</t>
  </si>
  <si>
    <t xml:space="preserve">     Note that this does not represent the total costs to preserve and protect the rail corridor nor building out the trail.</t>
  </si>
  <si>
    <r>
      <t xml:space="preserve">    </t>
    </r>
    <r>
      <rPr>
        <u val="single"/>
        <sz val="12"/>
        <rFont val="Times New Roman"/>
        <family val="1"/>
      </rPr>
      <t>One-time costs</t>
    </r>
    <r>
      <rPr>
        <sz val="12"/>
        <rFont val="Times New Roman"/>
        <family val="1"/>
      </rPr>
      <t xml:space="preserve">: Parks' deferred maintenance, installing barriers and fences, vehicle leasing and purchases.  RES will procure a consultant </t>
    </r>
  </si>
  <si>
    <r>
      <t xml:space="preserve">General Fund/FMD-Real Estate Services </t>
    </r>
    <r>
      <rPr>
        <vertAlign val="superscript"/>
        <sz val="12"/>
        <rFont val="Times New Roman"/>
        <family val="1"/>
      </rPr>
      <t>3</t>
    </r>
  </si>
  <si>
    <t xml:space="preserve">     certification.  The remainder of $1.255M combined with $195,629 of the General Fund grant local match will be used to pay a portion of the fee </t>
  </si>
  <si>
    <t xml:space="preserve">     acquisition PSA amount for the rail corridor.</t>
  </si>
  <si>
    <t xml:space="preserve">    for program development and to initialize special use permit management.  </t>
  </si>
  <si>
    <t xml:space="preserve">     permit workload.     </t>
  </si>
  <si>
    <t xml:space="preserve">    permit workload, FMD/RES will utilize one existing FTE the initial year, with the liklihood of decreasing to part-time in subsequent years.</t>
  </si>
  <si>
    <t>2.  The proposed General Fund contribution for 2012 provides revenue backing for the local match for the PSRC grant (see footnote 5) and for FMD-RES</t>
  </si>
  <si>
    <t>4.  Of the original $1.5M PSRC grant, $245K has previously been budgeted for due diligence activities such as PAO costs, appraisal review, and project</t>
  </si>
  <si>
    <t>5.  Parks Capital include high priority projects to protect and preserve measures along the corridor such as culvert cleaning and replacement.</t>
  </si>
  <si>
    <t>7.  Parks on-going operating costs are projected to inflate by 2% in out years.  FMD/RES plans to utilize up to one existing FTE as required for on-going</t>
  </si>
  <si>
    <r>
      <t xml:space="preserve">9. </t>
    </r>
    <r>
      <rPr>
        <u val="single"/>
        <sz val="12"/>
        <rFont val="Times New Roman"/>
        <family val="1"/>
      </rPr>
      <t>On-going costs:</t>
    </r>
    <r>
      <rPr>
        <sz val="12"/>
        <rFont val="Times New Roman"/>
        <family val="1"/>
      </rPr>
      <t xml:space="preserve"> Parks' routine maintenance (e.g. litter pickup, ditch maintenance, storm damage, drainange, and erosion control).    For on-going </t>
    </r>
  </si>
  <si>
    <r>
      <t xml:space="preserve">Open Space Non-Bond </t>
    </r>
    <r>
      <rPr>
        <vertAlign val="superscript"/>
        <sz val="12"/>
        <rFont val="Times New Roman"/>
        <family val="1"/>
      </rPr>
      <t>4</t>
    </r>
  </si>
  <si>
    <r>
      <t xml:space="preserve">Parks Capital Improvement Fund </t>
    </r>
    <r>
      <rPr>
        <vertAlign val="superscript"/>
        <sz val="12"/>
        <rFont val="Times New Roman"/>
        <family val="1"/>
      </rPr>
      <t>5</t>
    </r>
  </si>
  <si>
    <r>
      <t xml:space="preserve">Parks Operating Levy </t>
    </r>
    <r>
      <rPr>
        <vertAlign val="superscript"/>
        <sz val="12"/>
        <rFont val="Times New Roman"/>
        <family val="1"/>
      </rPr>
      <t>6,7</t>
    </r>
  </si>
  <si>
    <r>
      <t xml:space="preserve">Fee Acquisition </t>
    </r>
    <r>
      <rPr>
        <vertAlign val="superscript"/>
        <sz val="12"/>
        <rFont val="Times New Roman"/>
        <family val="1"/>
      </rPr>
      <t>8</t>
    </r>
  </si>
  <si>
    <r>
      <t xml:space="preserve">One-Time Operating Costs </t>
    </r>
    <r>
      <rPr>
        <vertAlign val="superscript"/>
        <sz val="12"/>
        <rFont val="Times New Roman"/>
        <family val="1"/>
      </rPr>
      <t>9</t>
    </r>
  </si>
  <si>
    <r>
      <t xml:space="preserve">On-Going Operating Costs </t>
    </r>
    <r>
      <rPr>
        <vertAlign val="superscript"/>
        <sz val="12"/>
        <rFont val="Times New Roman"/>
        <family val="1"/>
      </rPr>
      <t>9</t>
    </r>
  </si>
  <si>
    <r>
      <t>Capital Improvement Projects</t>
    </r>
    <r>
      <rPr>
        <vertAlign val="superscript"/>
        <sz val="12"/>
        <rFont val="Times New Roman"/>
        <family val="1"/>
      </rPr>
      <t xml:space="preserve"> 5</t>
    </r>
  </si>
  <si>
    <t xml:space="preserve">6.  Parks Operating costs will be absorbed within existing budget in 2012.  The 2013 Budget will include a request for on-going maintenance costs and a </t>
  </si>
  <si>
    <t xml:space="preserve">     rail-compatible vehicle.</t>
  </si>
  <si>
    <t>8.  Of the total $15.8M estimated appraised value, $1,903,000 has already been paid for the multipurpose easement and $1,449,104 is proposed for 2012.</t>
  </si>
  <si>
    <t>Permit Revenues</t>
  </si>
  <si>
    <t>PSRC - Federal Highway Administration Grant</t>
  </si>
  <si>
    <t>3.   Permitting revenues assume 75 permits for each year and are estimated to generate full cost recovery after 2012.</t>
  </si>
  <si>
    <r>
      <t xml:space="preserve">RES </t>
    </r>
    <r>
      <rPr>
        <vertAlign val="superscript"/>
        <sz val="12"/>
        <rFont val="Times New Roman"/>
        <family val="1"/>
      </rPr>
      <t>2,7</t>
    </r>
  </si>
  <si>
    <t>1.  This fiscal note assumes King County will begin paying ownership costs of the rail corridor 30-45 days after effective date.</t>
  </si>
  <si>
    <t xml:space="preserve">     costs to hire a consultant to process and organize the permits to be transferred to King County.  This contribution is currently in the GF financial plan.</t>
  </si>
  <si>
    <t xml:space="preserve">     decided by then, and solely at the County's discretion.</t>
  </si>
  <si>
    <t xml:space="preserve">     King County will complete payment to the Port of Seattle within three years from the closing of our fee acquisition.  The means of payment will be 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</si>
</sst>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5" fontId="2" fillId="0" borderId="14" xfId="20" applyNumberFormat="1" applyFont="1" applyFill="1" applyBorder="1" applyAlignment="1">
      <alignment vertical="center"/>
    </xf>
    <xf numFmtId="43" fontId="2" fillId="0" borderId="15" xfId="18" applyFont="1" applyFill="1" applyBorder="1" applyAlignment="1">
      <alignment vertical="center"/>
    </xf>
    <xf numFmtId="43" fontId="2" fillId="0" borderId="16" xfId="18" applyFont="1" applyFill="1" applyBorder="1" applyAlignment="1">
      <alignment vertical="center"/>
    </xf>
    <xf numFmtId="165" fontId="4" fillId="0" borderId="0" xfId="15" applyNumberFormat="1" applyFont="1"/>
    <xf numFmtId="43" fontId="2" fillId="0" borderId="14" xfId="18" applyFont="1" applyFill="1" applyBorder="1" applyAlignment="1">
      <alignment vertical="center"/>
    </xf>
    <xf numFmtId="43" fontId="2" fillId="0" borderId="16" xfId="18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center" vertical="center"/>
    </xf>
    <xf numFmtId="6" fontId="2" fillId="0" borderId="14" xfId="0" applyNumberFormat="1" applyFont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0" fontId="2" fillId="0" borderId="17" xfId="0" applyFont="1" applyBorder="1"/>
    <xf numFmtId="0" fontId="3" fillId="0" borderId="18" xfId="0" applyFont="1" applyBorder="1"/>
    <xf numFmtId="0" fontId="2" fillId="0" borderId="19" xfId="0" applyFont="1" applyBorder="1"/>
    <xf numFmtId="6" fontId="3" fillId="0" borderId="19" xfId="0" applyNumberFormat="1" applyFont="1" applyBorder="1"/>
    <xf numFmtId="6" fontId="3" fillId="0" borderId="20" xfId="0" applyNumberFormat="1" applyFont="1" applyBorder="1"/>
    <xf numFmtId="0" fontId="3" fillId="0" borderId="0" xfId="0" applyFont="1" applyBorder="1"/>
    <xf numFmtId="0" fontId="2" fillId="0" borderId="12" xfId="0" applyFont="1" applyBorder="1"/>
    <xf numFmtId="0" fontId="2" fillId="0" borderId="21" xfId="0" applyFont="1" applyBorder="1"/>
    <xf numFmtId="16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5" fontId="2" fillId="0" borderId="14" xfId="20" applyNumberFormat="1" applyFont="1" applyFill="1" applyBorder="1"/>
    <xf numFmtId="43" fontId="2" fillId="0" borderId="15" xfId="20" applyFont="1" applyFill="1" applyBorder="1"/>
    <xf numFmtId="43" fontId="2" fillId="0" borderId="16" xfId="20" applyFont="1" applyFill="1" applyBorder="1"/>
    <xf numFmtId="5" fontId="4" fillId="0" borderId="0" xfId="0" applyNumberFormat="1" applyFont="1"/>
    <xf numFmtId="5" fontId="2" fillId="0" borderId="14" xfId="20" applyNumberFormat="1" applyFont="1" applyBorder="1" applyAlignment="1">
      <alignment horizontal="right"/>
    </xf>
    <xf numFmtId="43" fontId="2" fillId="0" borderId="14" xfId="20" applyFont="1" applyFill="1" applyBorder="1"/>
    <xf numFmtId="5" fontId="2" fillId="0" borderId="16" xfId="20" applyNumberFormat="1" applyFont="1" applyFill="1" applyBorder="1"/>
    <xf numFmtId="0" fontId="2" fillId="0" borderId="14" xfId="0" applyFont="1" applyBorder="1" applyAlignment="1" quotePrefix="1">
      <alignment horizontal="center"/>
    </xf>
    <xf numFmtId="5" fontId="2" fillId="0" borderId="15" xfId="20" applyNumberFormat="1" applyFont="1" applyFill="1" applyBorder="1"/>
    <xf numFmtId="0" fontId="2" fillId="0" borderId="14" xfId="0" applyFont="1" applyFill="1" applyBorder="1" applyAlignment="1" quotePrefix="1">
      <alignment horizontal="center"/>
    </xf>
    <xf numFmtId="5" fontId="3" fillId="0" borderId="19" xfId="20" applyNumberFormat="1" applyFont="1" applyBorder="1"/>
    <xf numFmtId="5" fontId="3" fillId="0" borderId="20" xfId="20" applyNumberFormat="1" applyFont="1" applyBorder="1"/>
    <xf numFmtId="3" fontId="7" fillId="0" borderId="0" xfId="0" applyNumberFormat="1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5" fontId="2" fillId="0" borderId="14" xfId="18" applyNumberFormat="1" applyFont="1" applyFill="1" applyBorder="1"/>
    <xf numFmtId="43" fontId="2" fillId="0" borderId="15" xfId="18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3" fontId="4" fillId="0" borderId="0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5" fontId="2" fillId="0" borderId="28" xfId="20" applyNumberFormat="1" applyFont="1" applyFill="1" applyBorder="1"/>
    <xf numFmtId="0" fontId="3" fillId="0" borderId="26" xfId="0" applyFont="1" applyBorder="1"/>
    <xf numFmtId="0" fontId="3" fillId="0" borderId="27" xfId="0" applyFont="1" applyBorder="1"/>
    <xf numFmtId="5" fontId="2" fillId="0" borderId="28" xfId="20" applyNumberFormat="1" applyFont="1" applyFill="1" applyBorder="1" applyAlignment="1">
      <alignment horizontal="right"/>
    </xf>
    <xf numFmtId="0" fontId="3" fillId="0" borderId="17" xfId="0" applyFont="1" applyBorder="1"/>
    <xf numFmtId="0" fontId="2" fillId="0" borderId="18" xfId="0" applyFont="1" applyBorder="1"/>
    <xf numFmtId="0" fontId="2" fillId="0" borderId="29" xfId="0" applyFont="1" applyBorder="1"/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quotePrefix="1"/>
    <xf numFmtId="0" fontId="2" fillId="0" borderId="0" xfId="0" applyFont="1" applyAlignment="1" quotePrefix="1">
      <alignment horizontal="left" wrapText="1"/>
    </xf>
    <xf numFmtId="5" fontId="2" fillId="0" borderId="14" xfId="18" applyNumberFormat="1" applyFont="1" applyFill="1" applyBorder="1" applyAlignment="1">
      <alignment vertical="center"/>
    </xf>
    <xf numFmtId="0" fontId="2" fillId="0" borderId="0" xfId="0" applyFont="1" applyAlignment="1" quotePrefix="1">
      <alignment horizontal="left"/>
    </xf>
    <xf numFmtId="6" fontId="2" fillId="0" borderId="14" xfId="0" applyNumberFormat="1" applyFont="1" applyFill="1" applyBorder="1" applyAlignment="1">
      <alignment horizontal="right" vertical="center"/>
    </xf>
    <xf numFmtId="6" fontId="2" fillId="0" borderId="15" xfId="0" applyNumberFormat="1" applyFont="1" applyFill="1" applyBorder="1" applyAlignment="1">
      <alignment horizontal="right" vertical="center"/>
    </xf>
    <xf numFmtId="6" fontId="2" fillId="0" borderId="16" xfId="0" applyNumberFormat="1" applyFont="1" applyFill="1" applyBorder="1" applyAlignment="1">
      <alignment horizontal="right" vertical="center"/>
    </xf>
    <xf numFmtId="5" fontId="2" fillId="0" borderId="14" xfId="2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3" fontId="2" fillId="0" borderId="16" xfId="18" applyFont="1" applyFill="1" applyBorder="1"/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0" xfId="0" applyFont="1" applyAlignment="1" quotePrefix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H54" sqref="A1:H54"/>
    </sheetView>
  </sheetViews>
  <sheetFormatPr defaultColWidth="9.140625" defaultRowHeight="15"/>
  <cols>
    <col min="1" max="1" width="16.00390625" style="5" customWidth="1"/>
    <col min="2" max="2" width="23.8515625" style="5" customWidth="1"/>
    <col min="3" max="3" width="11.421875" style="5" customWidth="1"/>
    <col min="4" max="4" width="23.421875" style="5" customWidth="1"/>
    <col min="5" max="5" width="14.57421875" style="5" bestFit="1" customWidth="1"/>
    <col min="6" max="6" width="14.421875" style="5" customWidth="1"/>
    <col min="7" max="7" width="13.57421875" style="5" customWidth="1"/>
    <col min="8" max="8" width="17.28125" style="5" customWidth="1"/>
    <col min="9" max="9" width="9.140625" style="5" customWidth="1"/>
    <col min="10" max="10" width="9.28125" style="5" bestFit="1" customWidth="1"/>
    <col min="11" max="16384" width="9.140625" style="5" customWidth="1"/>
  </cols>
  <sheetData>
    <row r="1" spans="1:10" ht="15.75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6.5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5.75">
      <c r="A4" s="12" t="s">
        <v>2</v>
      </c>
      <c r="B4" s="13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9" customHeight="1" thickTop="1">
      <c r="A8" s="21"/>
      <c r="B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B9" s="21"/>
      <c r="C9" s="21"/>
      <c r="D9" s="21"/>
      <c r="E9" s="21"/>
      <c r="F9" s="21"/>
      <c r="G9" s="22"/>
      <c r="H9" s="21"/>
    </row>
    <row r="10" spans="1:8" ht="18" customHeight="1" thickBot="1">
      <c r="A10" s="23" t="s">
        <v>7</v>
      </c>
      <c r="B10" s="16"/>
      <c r="C10" s="21"/>
      <c r="D10" s="21"/>
      <c r="E10" s="21"/>
      <c r="F10" s="21"/>
      <c r="G10" s="21"/>
      <c r="H10" s="21"/>
    </row>
    <row r="11" spans="1:8" ht="31.5">
      <c r="A11" s="104" t="s">
        <v>8</v>
      </c>
      <c r="B11" s="105"/>
      <c r="C11" s="24" t="s">
        <v>9</v>
      </c>
      <c r="D11" s="24" t="s">
        <v>10</v>
      </c>
      <c r="E11" s="25" t="s">
        <v>11</v>
      </c>
      <c r="F11" s="25">
        <v>2013</v>
      </c>
      <c r="G11" s="26">
        <v>2014</v>
      </c>
      <c r="H11" s="27">
        <v>2015</v>
      </c>
    </row>
    <row r="12" spans="1:9" ht="47.25">
      <c r="A12" s="28" t="s">
        <v>12</v>
      </c>
      <c r="B12" s="29"/>
      <c r="C12" s="30">
        <v>3522</v>
      </c>
      <c r="D12" s="31" t="s">
        <v>52</v>
      </c>
      <c r="E12" s="32">
        <v>1253475</v>
      </c>
      <c r="F12" s="32"/>
      <c r="G12" s="33">
        <v>0</v>
      </c>
      <c r="H12" s="34">
        <v>0</v>
      </c>
      <c r="I12" s="35"/>
    </row>
    <row r="13" spans="1:8" ht="31.5">
      <c r="A13" s="101" t="s">
        <v>13</v>
      </c>
      <c r="B13" s="102"/>
      <c r="C13" s="30" t="s">
        <v>14</v>
      </c>
      <c r="D13" s="31" t="s">
        <v>15</v>
      </c>
      <c r="E13" s="32">
        <f>195629+65000</f>
        <v>260629</v>
      </c>
      <c r="F13" s="95">
        <v>50000</v>
      </c>
      <c r="G13" s="36">
        <v>0</v>
      </c>
      <c r="H13" s="37">
        <v>0</v>
      </c>
    </row>
    <row r="14" spans="1:8" ht="31.5">
      <c r="A14" s="28" t="s">
        <v>16</v>
      </c>
      <c r="B14" s="29"/>
      <c r="C14" s="30">
        <v>3681</v>
      </c>
      <c r="D14" s="31" t="s">
        <v>15</v>
      </c>
      <c r="E14" s="32">
        <v>206000</v>
      </c>
      <c r="F14" s="36">
        <v>0</v>
      </c>
      <c r="G14" s="36">
        <v>0</v>
      </c>
      <c r="H14" s="37">
        <v>0</v>
      </c>
    </row>
    <row r="15" spans="1:8" ht="18.75">
      <c r="A15" s="38" t="s">
        <v>30</v>
      </c>
      <c r="B15" s="39"/>
      <c r="C15" s="30" t="s">
        <v>14</v>
      </c>
      <c r="D15" s="31" t="s">
        <v>51</v>
      </c>
      <c r="E15" s="36">
        <v>0</v>
      </c>
      <c r="F15" s="97">
        <v>50000</v>
      </c>
      <c r="G15" s="98">
        <f>G24</f>
        <v>51000</v>
      </c>
      <c r="H15" s="99">
        <f>H24</f>
        <v>52020</v>
      </c>
    </row>
    <row r="16" spans="1:8" ht="21" customHeight="1">
      <c r="A16" s="28" t="s">
        <v>17</v>
      </c>
      <c r="B16" s="29"/>
      <c r="C16" s="40">
        <v>1451</v>
      </c>
      <c r="D16" s="31" t="s">
        <v>18</v>
      </c>
      <c r="E16" s="41">
        <f>E23</f>
        <v>36666.666666666664</v>
      </c>
      <c r="F16" s="41">
        <f>F23</f>
        <v>745345</v>
      </c>
      <c r="G16" s="42">
        <f aca="true" t="shared" si="0" ref="G16:H16">G23</f>
        <v>235419.89</v>
      </c>
      <c r="H16" s="43">
        <f t="shared" si="0"/>
        <v>242482.4867</v>
      </c>
    </row>
    <row r="17" spans="1:8" ht="18" customHeight="1" thickBot="1">
      <c r="A17" s="44"/>
      <c r="B17" s="45" t="s">
        <v>19</v>
      </c>
      <c r="C17" s="46"/>
      <c r="D17" s="46"/>
      <c r="E17" s="47">
        <f>SUM(E12:E16)</f>
        <v>1756770.6666666667</v>
      </c>
      <c r="F17" s="47">
        <f>SUM(F12:F16)</f>
        <v>845345</v>
      </c>
      <c r="G17" s="47">
        <f>SUM(G12:G16)</f>
        <v>286419.89</v>
      </c>
      <c r="H17" s="48">
        <f>SUM(H12:H16)</f>
        <v>294502.4867</v>
      </c>
    </row>
    <row r="18" spans="1:8" ht="9" customHeight="1">
      <c r="A18" s="21"/>
      <c r="B18" s="21"/>
      <c r="C18" s="21"/>
      <c r="D18" s="16"/>
      <c r="E18" s="16"/>
      <c r="F18" s="16"/>
      <c r="G18" s="16"/>
      <c r="H18" s="16"/>
    </row>
    <row r="19" spans="1:8" ht="18" customHeight="1" thickBot="1">
      <c r="A19" s="49" t="s">
        <v>20</v>
      </c>
      <c r="B19" s="16"/>
      <c r="C19" s="16"/>
      <c r="D19" s="21"/>
      <c r="E19" s="21"/>
      <c r="F19" s="21"/>
      <c r="G19" s="21"/>
      <c r="H19" s="21"/>
    </row>
    <row r="20" spans="1:8" ht="33" customHeight="1">
      <c r="A20" s="104" t="s">
        <v>8</v>
      </c>
      <c r="B20" s="105"/>
      <c r="C20" s="24" t="s">
        <v>9</v>
      </c>
      <c r="D20" s="24" t="s">
        <v>21</v>
      </c>
      <c r="E20" s="25" t="s">
        <v>11</v>
      </c>
      <c r="F20" s="25">
        <v>2013</v>
      </c>
      <c r="G20" s="26">
        <v>2014</v>
      </c>
      <c r="H20" s="27">
        <v>2015</v>
      </c>
    </row>
    <row r="21" spans="1:10" ht="18.75">
      <c r="A21" s="50" t="s">
        <v>41</v>
      </c>
      <c r="B21" s="51"/>
      <c r="C21" s="52">
        <v>3522</v>
      </c>
      <c r="D21" s="53">
        <v>352445</v>
      </c>
      <c r="E21" s="54">
        <v>1449104</v>
      </c>
      <c r="F21" s="54"/>
      <c r="G21" s="55">
        <v>0</v>
      </c>
      <c r="H21" s="60">
        <f>11647896+800000</f>
        <v>12447896</v>
      </c>
      <c r="J21" s="57"/>
    </row>
    <row r="22" spans="1:8" ht="18" customHeight="1">
      <c r="A22" s="50" t="s">
        <v>42</v>
      </c>
      <c r="B22" s="51"/>
      <c r="C22" s="52">
        <v>3160</v>
      </c>
      <c r="D22" s="53">
        <v>316718</v>
      </c>
      <c r="E22" s="58">
        <v>206000</v>
      </c>
      <c r="F22" s="59">
        <v>0</v>
      </c>
      <c r="G22" s="55">
        <v>0</v>
      </c>
      <c r="H22" s="103">
        <v>0</v>
      </c>
    </row>
    <row r="23" spans="1:8" ht="18" customHeight="1">
      <c r="A23" s="50" t="s">
        <v>43</v>
      </c>
      <c r="B23" s="51"/>
      <c r="C23" s="52">
        <v>1451</v>
      </c>
      <c r="D23" s="61" t="s">
        <v>22</v>
      </c>
      <c r="E23" s="100">
        <v>36666.666666666664</v>
      </c>
      <c r="F23" s="62">
        <v>745345</v>
      </c>
      <c r="G23" s="62">
        <f>228563*1.03</f>
        <v>235419.89</v>
      </c>
      <c r="H23" s="60">
        <f>G23*1.03</f>
        <v>242482.4867</v>
      </c>
    </row>
    <row r="24" spans="1:8" ht="18" customHeight="1">
      <c r="A24" s="50" t="s">
        <v>54</v>
      </c>
      <c r="B24" s="51"/>
      <c r="C24" s="52">
        <v>10</v>
      </c>
      <c r="D24" s="63" t="s">
        <v>23</v>
      </c>
      <c r="E24" s="100">
        <v>65000</v>
      </c>
      <c r="F24" s="54">
        <v>100000</v>
      </c>
      <c r="G24" s="62">
        <f>(F24/2)*1.02</f>
        <v>51000</v>
      </c>
      <c r="H24" s="60">
        <f>(G24*1.02)</f>
        <v>52020</v>
      </c>
    </row>
    <row r="25" spans="1:9" ht="18" customHeight="1" thickBot="1">
      <c r="A25" s="44"/>
      <c r="B25" s="45" t="s">
        <v>24</v>
      </c>
      <c r="C25" s="46"/>
      <c r="D25" s="46"/>
      <c r="E25" s="47">
        <f>SUM(E21:E24)</f>
        <v>1756770.6666666667</v>
      </c>
      <c r="F25" s="64">
        <f>SUM(F21:F24)</f>
        <v>845345</v>
      </c>
      <c r="G25" s="64">
        <f>SUM(G21:G24)</f>
        <v>286419.89</v>
      </c>
      <c r="H25" s="65">
        <f>SUM(H21:H24)</f>
        <v>12742398.4867</v>
      </c>
      <c r="I25" s="66"/>
    </row>
    <row r="26" spans="1:8" ht="9" customHeight="1">
      <c r="A26" s="21"/>
      <c r="B26" s="21"/>
      <c r="C26" s="21"/>
      <c r="D26" s="16"/>
      <c r="E26" s="16"/>
      <c r="F26" s="16"/>
      <c r="G26" s="16"/>
      <c r="H26" s="16"/>
    </row>
    <row r="27" spans="1:8" ht="18" customHeight="1" thickBot="1">
      <c r="A27" s="49" t="s">
        <v>25</v>
      </c>
      <c r="B27" s="16"/>
      <c r="C27" s="16"/>
      <c r="D27" s="16"/>
      <c r="E27" s="21"/>
      <c r="F27" s="21"/>
      <c r="G27" s="21"/>
      <c r="H27" s="21"/>
    </row>
    <row r="28" spans="1:10" ht="18" customHeight="1">
      <c r="A28" s="67" t="s">
        <v>26</v>
      </c>
      <c r="B28" s="68"/>
      <c r="C28" s="69"/>
      <c r="D28" s="70"/>
      <c r="E28" s="25" t="s">
        <v>11</v>
      </c>
      <c r="F28" s="25">
        <v>2013</v>
      </c>
      <c r="G28" s="26">
        <v>2014</v>
      </c>
      <c r="H28" s="27">
        <v>2015</v>
      </c>
      <c r="I28" s="71"/>
      <c r="J28" s="71"/>
    </row>
    <row r="29" spans="1:10" ht="18" customHeight="1">
      <c r="A29" s="72" t="s">
        <v>44</v>
      </c>
      <c r="B29" s="73"/>
      <c r="C29" s="74"/>
      <c r="D29" s="75"/>
      <c r="E29" s="76">
        <v>1449104</v>
      </c>
      <c r="F29" s="77">
        <v>0</v>
      </c>
      <c r="G29" s="77">
        <v>0</v>
      </c>
      <c r="H29" s="60">
        <f>11647896+800000</f>
        <v>12447896</v>
      </c>
      <c r="I29" s="71"/>
      <c r="J29" s="71"/>
    </row>
    <row r="30" spans="1:10" ht="18" customHeight="1">
      <c r="A30" s="50" t="s">
        <v>45</v>
      </c>
      <c r="B30" s="78"/>
      <c r="C30" s="79"/>
      <c r="D30" s="51"/>
      <c r="E30" s="54">
        <v>65000</v>
      </c>
      <c r="F30" s="54">
        <v>516782</v>
      </c>
      <c r="G30" s="55">
        <v>0</v>
      </c>
      <c r="H30" s="56">
        <v>0</v>
      </c>
      <c r="I30" s="80"/>
      <c r="J30" s="80"/>
    </row>
    <row r="31" spans="1:10" ht="18" customHeight="1">
      <c r="A31" s="81" t="s">
        <v>46</v>
      </c>
      <c r="B31" s="82"/>
      <c r="C31" s="82"/>
      <c r="D31" s="83"/>
      <c r="E31" s="84">
        <v>36666.666666666664</v>
      </c>
      <c r="F31" s="62">
        <f>228563+F24</f>
        <v>328563</v>
      </c>
      <c r="G31" s="62">
        <f>G23+G24</f>
        <v>286419.89</v>
      </c>
      <c r="H31" s="60">
        <f>H23+H24</f>
        <v>294502.4867</v>
      </c>
      <c r="I31" s="80"/>
      <c r="J31" s="80"/>
    </row>
    <row r="32" spans="1:10" ht="18" customHeight="1">
      <c r="A32" s="81" t="s">
        <v>47</v>
      </c>
      <c r="B32" s="85"/>
      <c r="C32" s="85"/>
      <c r="D32" s="86"/>
      <c r="E32" s="87">
        <v>206000</v>
      </c>
      <c r="F32" s="59">
        <v>0</v>
      </c>
      <c r="G32" s="55">
        <v>0</v>
      </c>
      <c r="H32" s="56">
        <v>0</v>
      </c>
      <c r="I32" s="80"/>
      <c r="J32" s="80"/>
    </row>
    <row r="33" spans="1:10" ht="18" customHeight="1" thickBot="1">
      <c r="A33" s="88" t="s">
        <v>24</v>
      </c>
      <c r="B33" s="89"/>
      <c r="C33" s="89"/>
      <c r="D33" s="90"/>
      <c r="E33" s="64">
        <f>SUM(E29:E32)</f>
        <v>1756770.6666666667</v>
      </c>
      <c r="F33" s="64">
        <f>SUM(F29:F32)</f>
        <v>845345</v>
      </c>
      <c r="G33" s="64">
        <f aca="true" t="shared" si="1" ref="G33:H33">SUM(G29:G32)</f>
        <v>286419.89</v>
      </c>
      <c r="H33" s="65">
        <f t="shared" si="1"/>
        <v>12742398.4867</v>
      </c>
      <c r="I33" s="91"/>
      <c r="J33" s="91"/>
    </row>
    <row r="34" spans="1:10" ht="18" customHeight="1">
      <c r="A34" s="21" t="s">
        <v>27</v>
      </c>
      <c r="B34" s="21"/>
      <c r="C34" s="21"/>
      <c r="D34" s="21"/>
      <c r="E34" s="92"/>
      <c r="F34" s="92"/>
      <c r="G34" s="92"/>
      <c r="H34" s="92"/>
      <c r="I34" s="91"/>
      <c r="J34" s="91"/>
    </row>
    <row r="35" spans="1:10" ht="15.75">
      <c r="A35" s="21" t="s">
        <v>55</v>
      </c>
      <c r="B35" s="21"/>
      <c r="C35" s="21"/>
      <c r="D35" s="21"/>
      <c r="E35" s="92"/>
      <c r="F35" s="92"/>
      <c r="G35" s="92"/>
      <c r="H35" s="92"/>
      <c r="I35" s="91"/>
      <c r="J35" s="91"/>
    </row>
    <row r="36" spans="1:10" ht="15.75">
      <c r="A36" s="106" t="s">
        <v>36</v>
      </c>
      <c r="B36" s="106"/>
      <c r="C36" s="106"/>
      <c r="D36" s="106"/>
      <c r="E36" s="106"/>
      <c r="F36" s="106"/>
      <c r="G36" s="106"/>
      <c r="H36" s="106"/>
      <c r="I36" s="91"/>
      <c r="J36" s="91"/>
    </row>
    <row r="37" spans="1:10" ht="15.75">
      <c r="A37" s="96" t="s">
        <v>56</v>
      </c>
      <c r="B37" s="94"/>
      <c r="C37" s="94"/>
      <c r="D37" s="94"/>
      <c r="E37" s="94"/>
      <c r="F37" s="94"/>
      <c r="G37" s="94"/>
      <c r="H37" s="94"/>
      <c r="I37" s="91"/>
      <c r="J37" s="91"/>
    </row>
    <row r="38" spans="1:8" ht="15.75">
      <c r="A38" s="21" t="s">
        <v>53</v>
      </c>
      <c r="B38" s="21"/>
      <c r="C38" s="21"/>
      <c r="D38" s="21"/>
      <c r="E38" s="92"/>
      <c r="F38" s="92"/>
      <c r="G38" s="92"/>
      <c r="H38" s="92"/>
    </row>
    <row r="39" spans="1:8" ht="15.75">
      <c r="A39" s="106" t="s">
        <v>37</v>
      </c>
      <c r="B39" s="106"/>
      <c r="C39" s="106"/>
      <c r="D39" s="106"/>
      <c r="E39" s="106"/>
      <c r="F39" s="106"/>
      <c r="G39" s="106"/>
      <c r="H39" s="106"/>
    </row>
    <row r="40" spans="1:8" ht="15.75">
      <c r="A40" s="96" t="s">
        <v>31</v>
      </c>
      <c r="B40" s="94"/>
      <c r="C40" s="94"/>
      <c r="D40" s="94"/>
      <c r="E40" s="94"/>
      <c r="F40" s="94"/>
      <c r="G40" s="94"/>
      <c r="H40" s="94"/>
    </row>
    <row r="41" spans="1:8" ht="15.75">
      <c r="A41" s="96" t="s">
        <v>32</v>
      </c>
      <c r="B41" s="94"/>
      <c r="C41" s="94"/>
      <c r="D41" s="94"/>
      <c r="E41" s="94"/>
      <c r="F41" s="94"/>
      <c r="G41" s="94"/>
      <c r="H41" s="94"/>
    </row>
    <row r="42" spans="1:8" ht="15.75">
      <c r="A42" s="93" t="s">
        <v>38</v>
      </c>
      <c r="B42" s="21"/>
      <c r="C42" s="21"/>
      <c r="D42" s="21"/>
      <c r="E42" s="21"/>
      <c r="F42" s="21"/>
      <c r="G42" s="21"/>
      <c r="H42" s="21"/>
    </row>
    <row r="43" spans="1:8" ht="15.75">
      <c r="A43" s="21" t="s">
        <v>28</v>
      </c>
      <c r="B43" s="21"/>
      <c r="C43" s="21"/>
      <c r="D43" s="21"/>
      <c r="E43" s="21"/>
      <c r="F43" s="21"/>
      <c r="G43" s="21"/>
      <c r="H43" s="21"/>
    </row>
    <row r="44" spans="1:8" ht="15.75">
      <c r="A44" s="21" t="s">
        <v>48</v>
      </c>
      <c r="B44" s="21"/>
      <c r="C44" s="21"/>
      <c r="D44" s="21"/>
      <c r="E44" s="21"/>
      <c r="F44" s="21"/>
      <c r="G44" s="21"/>
      <c r="H44" s="21"/>
    </row>
    <row r="45" spans="1:8" ht="15.75">
      <c r="A45" s="93" t="s">
        <v>49</v>
      </c>
      <c r="B45" s="21"/>
      <c r="C45" s="21"/>
      <c r="D45" s="21"/>
      <c r="E45" s="21"/>
      <c r="F45" s="21"/>
      <c r="G45" s="21"/>
      <c r="H45" s="21"/>
    </row>
    <row r="46" spans="1:10" ht="15.75">
      <c r="A46" s="21" t="s">
        <v>39</v>
      </c>
      <c r="B46" s="21"/>
      <c r="C46" s="21"/>
      <c r="D46" s="21"/>
      <c r="E46" s="92"/>
      <c r="F46" s="92"/>
      <c r="G46" s="92"/>
      <c r="H46" s="92"/>
      <c r="I46" s="91"/>
      <c r="J46" s="91"/>
    </row>
    <row r="47" spans="1:10" ht="15.75">
      <c r="A47" s="96" t="s">
        <v>34</v>
      </c>
      <c r="B47" s="94"/>
      <c r="C47" s="94"/>
      <c r="D47" s="94"/>
      <c r="E47" s="94"/>
      <c r="F47" s="94"/>
      <c r="G47" s="94"/>
      <c r="H47" s="94"/>
      <c r="I47" s="91"/>
      <c r="J47" s="91"/>
    </row>
    <row r="48" spans="1:8" ht="15.75">
      <c r="A48" s="21" t="s">
        <v>50</v>
      </c>
      <c r="B48" s="21"/>
      <c r="C48" s="21"/>
      <c r="D48" s="21"/>
      <c r="E48" s="21"/>
      <c r="F48" s="21"/>
      <c r="G48" s="21"/>
      <c r="H48" s="21"/>
    </row>
    <row r="49" spans="1:8" ht="15.75">
      <c r="A49" s="21" t="s">
        <v>58</v>
      </c>
      <c r="B49" s="21"/>
      <c r="C49" s="21"/>
      <c r="D49" s="21"/>
      <c r="E49" s="21"/>
      <c r="F49" s="21"/>
      <c r="G49" s="21"/>
      <c r="H49" s="21"/>
    </row>
    <row r="50" spans="1:8" ht="15.75">
      <c r="A50" s="93" t="s">
        <v>57</v>
      </c>
      <c r="B50" s="21"/>
      <c r="C50" s="21"/>
      <c r="D50" s="21"/>
      <c r="E50" s="21"/>
      <c r="F50" s="21"/>
      <c r="G50" s="21"/>
      <c r="H50" s="21"/>
    </row>
    <row r="51" spans="1:8" ht="15.75">
      <c r="A51" s="21" t="s">
        <v>40</v>
      </c>
      <c r="B51" s="21"/>
      <c r="C51" s="21"/>
      <c r="D51" s="21"/>
      <c r="E51" s="21"/>
      <c r="F51" s="21"/>
      <c r="G51" s="21"/>
      <c r="H51" s="21"/>
    </row>
    <row r="52" spans="1:8" ht="15.75">
      <c r="A52" s="93" t="s">
        <v>35</v>
      </c>
      <c r="B52" s="21"/>
      <c r="C52" s="21"/>
      <c r="D52" s="21"/>
      <c r="E52" s="21"/>
      <c r="F52" s="21"/>
      <c r="G52" s="21"/>
      <c r="H52" s="21"/>
    </row>
    <row r="53" spans="1:8" ht="15.75">
      <c r="A53" s="21" t="s">
        <v>29</v>
      </c>
      <c r="B53" s="21"/>
      <c r="C53" s="21"/>
      <c r="D53" s="21"/>
      <c r="E53" s="21"/>
      <c r="F53" s="21"/>
      <c r="G53" s="21"/>
      <c r="H53" s="21"/>
    </row>
    <row r="54" spans="1:8" ht="15.75">
      <c r="A54" s="21" t="s">
        <v>33</v>
      </c>
      <c r="B54" s="21"/>
      <c r="C54" s="21"/>
      <c r="D54" s="21"/>
      <c r="E54" s="21"/>
      <c r="F54" s="21"/>
      <c r="G54" s="21"/>
      <c r="H54" s="21"/>
    </row>
    <row r="55" ht="15.75">
      <c r="A55" s="21"/>
    </row>
  </sheetData>
  <mergeCells count="4">
    <mergeCell ref="A11:B11"/>
    <mergeCell ref="A20:B20"/>
    <mergeCell ref="A36:H36"/>
    <mergeCell ref="A39:H39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Jennifer Lehman</cp:lastModifiedBy>
  <cp:lastPrinted>2012-08-21T22:48:51Z</cp:lastPrinted>
  <dcterms:created xsi:type="dcterms:W3CDTF">2012-05-16T01:27:35Z</dcterms:created>
  <dcterms:modified xsi:type="dcterms:W3CDTF">2012-08-24T15:48:19Z</dcterms:modified>
  <cp:category/>
  <cp:version/>
  <cp:contentType/>
  <cp:contentStatus/>
</cp:coreProperties>
</file>