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8190" windowHeight="9010" activeTab="0"/>
  </bookViews>
  <sheets>
    <sheet name="KCIT Financial Pla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'KCIT Financial Plan'!$A$2:$G$64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<sst xmlns="http://schemas.openxmlformats.org/spreadsheetml/2006/main" count="70" uniqueCount="69">
  <si>
    <t>Non-GF Financial Plan</t>
  </si>
  <si>
    <t>Fund Name: KCIT Service</t>
  </si>
  <si>
    <t>Fund Number: 000005531</t>
  </si>
  <si>
    <t>1st Omnibus</t>
  </si>
  <si>
    <t>Prepared by:  Junko Keesecker</t>
  </si>
  <si>
    <t>Date Prepared:  03/20/2012</t>
  </si>
  <si>
    <t>Category</t>
  </si>
  <si>
    <r>
      <t xml:space="preserve">2011 Actual </t>
    </r>
    <r>
      <rPr>
        <b/>
        <vertAlign val="superscript"/>
        <sz val="12"/>
        <rFont val="Calibri"/>
        <family val="2"/>
        <scheme val="minor"/>
      </rPr>
      <t>1</t>
    </r>
  </si>
  <si>
    <r>
      <t>2012 Adopted</t>
    </r>
    <r>
      <rPr>
        <b/>
        <vertAlign val="superscript"/>
        <sz val="12"/>
        <rFont val="Calibri"/>
        <family val="2"/>
        <scheme val="minor"/>
      </rPr>
      <t>2</t>
    </r>
  </si>
  <si>
    <t xml:space="preserve">2012 Revised  </t>
  </si>
  <si>
    <t>2012 Estimated</t>
  </si>
  <si>
    <t>Estimated-Adopted Change</t>
  </si>
  <si>
    <t>Explanation of Change</t>
  </si>
  <si>
    <t xml:space="preserve">Beginning Fund Balance </t>
  </si>
  <si>
    <t>Revenues</t>
  </si>
  <si>
    <t>*  Central Rate Charges to Other Funds (34880, 34886A &amp; 34884)</t>
  </si>
  <si>
    <t>*  Central Rate Charges to Cover Bond Payment</t>
  </si>
  <si>
    <t>*  Business Continuity</t>
  </si>
  <si>
    <t>*  Rates for Equipment Replacement</t>
  </si>
  <si>
    <t>* One-time Rebate (34887)</t>
  </si>
  <si>
    <t>* One-time Rebate - 2010 Bond Payment Collection (34887)</t>
  </si>
  <si>
    <t>*  New Development/Projects (34882)</t>
  </si>
  <si>
    <t>*  IT Service Center (34886)</t>
  </si>
  <si>
    <t>*  Agencies Consolidation (34886)</t>
  </si>
  <si>
    <t>*  Telecom (34811)</t>
  </si>
  <si>
    <t>*  GF transfer (Enterprise Licensing)  (39780)</t>
  </si>
  <si>
    <t>*  Misc. Revenue (incl. Ext. Customers &amp; ITS OH Charges) (44916,</t>
  </si>
  <si>
    <t xml:space="preserve">      44917, 44918, 44919, 44925, 34180, 44923)</t>
  </si>
  <si>
    <t>*  Direct Subsidy Bond Reimbursement</t>
  </si>
  <si>
    <t>*   Q1 Supplemental Request</t>
  </si>
  <si>
    <t>Total Revenues</t>
  </si>
  <si>
    <t>Expenditures</t>
  </si>
  <si>
    <t>*  Operating Expenditures (Sum of all 5xxxx) less 58053</t>
  </si>
  <si>
    <t>*  Budget Carryover</t>
  </si>
  <si>
    <t>*  Bond Payments (58040)</t>
  </si>
  <si>
    <t>*  Transfer to ITS Capital Fund - EW Eq. Replacement (58053)</t>
  </si>
  <si>
    <t>*  2011 Omnibus-ORD 17073</t>
  </si>
  <si>
    <t>*  2011 Q3 Omnibus Benefits and Retirement Savings</t>
  </si>
  <si>
    <t>* Transfer to Cloud Computing</t>
  </si>
  <si>
    <t>*   Proposed Fund Borrowing Loan Repayment</t>
  </si>
  <si>
    <r>
      <t>*    ABT Debt Service Allocation</t>
    </r>
    <r>
      <rPr>
        <vertAlign val="superscript"/>
        <sz val="10"/>
        <rFont val="Arial"/>
        <family val="2"/>
      </rPr>
      <t>6</t>
    </r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</si>
  <si>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</si>
  <si>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>5</t>
    </r>
  </si>
  <si>
    <t>Other Fund Transactions</t>
  </si>
  <si>
    <t>*    5-year IT Maintenance (Cisco)</t>
  </si>
  <si>
    <t>*   Equity Transfer from Telecom Fund</t>
  </si>
  <si>
    <t>*   Deferred Revenue</t>
  </si>
  <si>
    <t xml:space="preserve">*   Repayment to Fund </t>
  </si>
  <si>
    <t>Total Other Fund Transactions</t>
  </si>
  <si>
    <t>Ending Fund Balance</t>
  </si>
  <si>
    <t>Designations and Reserves</t>
  </si>
  <si>
    <r>
      <t xml:space="preserve">* Compensated Absences </t>
    </r>
    <r>
      <rPr>
        <vertAlign val="superscript"/>
        <sz val="10"/>
        <rFont val="Arial"/>
        <family val="2"/>
      </rPr>
      <t>4</t>
    </r>
  </si>
  <si>
    <t>* Business Continuity</t>
  </si>
  <si>
    <t>* Reserve for Refund</t>
  </si>
  <si>
    <t>* Fund Borrowing for IT Maintenance</t>
  </si>
  <si>
    <t>* Investment in Cloud Computing</t>
  </si>
  <si>
    <t>* Corrections to Revenue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</si>
  <si>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</si>
  <si>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</si>
  <si>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Calibri"/>
        <family val="2"/>
        <scheme val="minor"/>
      </rPr>
      <t>3</t>
    </r>
  </si>
  <si>
    <t>Financial Plan Notes:</t>
  </si>
  <si>
    <r>
      <t xml:space="preserve">1 </t>
    </r>
    <r>
      <rPr>
        <sz val="12"/>
        <rFont val="Calibri"/>
        <family val="2"/>
        <scheme val="minor"/>
      </rPr>
      <t>Actuals are taken from IBIS 14th Month.</t>
    </r>
  </si>
  <si>
    <r>
      <t xml:space="preserve">2 </t>
    </r>
    <r>
      <rPr>
        <sz val="12"/>
        <rFont val="Calibri"/>
        <family val="2"/>
        <scheme val="minor"/>
      </rPr>
      <t>Adopted is taken from 2012 Adopted Budget Book.</t>
    </r>
  </si>
  <si>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Target fund balance is based on 3% of operating expenditures.  Plan to meet this over time given the KCIT re-org.</t>
    </r>
  </si>
  <si>
    <t>This is a bond subsidy.</t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</si>
  <si>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2010 Compensated absences was based on 2010 CAFR.</t>
    </r>
  </si>
  <si>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Estimated underexpenditure was based on 1.5% of central services budget.</t>
    </r>
  </si>
  <si>
    <t>Remove Intra-Department charge for KCIT</t>
  </si>
  <si>
    <t>* Reserve for Encumbrance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</si>
</sst>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sz val="10"/>
      <name val="MS Sans Serif"/>
      <family val="2"/>
    </font>
    <font>
      <b/>
      <vertAlign val="superscript"/>
      <sz val="12"/>
      <name val="Calibri"/>
      <family val="2"/>
      <scheme val="minor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sz val="10"/>
      <name val="Times New Roman"/>
      <family val="1"/>
    </font>
    <font>
      <vertAlign val="superscript"/>
      <sz val="12"/>
      <name val="Calibri"/>
      <family val="2"/>
      <scheme val="minor"/>
    </font>
    <font>
      <sz val="10"/>
      <color theme="1"/>
      <name val="Arial"/>
      <family val="2"/>
    </font>
    <font>
      <vertAlign val="superscript"/>
      <sz val="12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37" fontId="4" fillId="0" borderId="0" xfId="20" applyFont="1" applyBorder="1" applyAlignment="1">
      <alignment horizontal="centerContinuous" wrapText="1"/>
      <protection/>
    </xf>
    <xf numFmtId="37" fontId="5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0" applyFont="1" applyBorder="1" applyAlignment="1">
      <alignment horizontal="centerContinuous" wrapText="1"/>
      <protection/>
    </xf>
    <xf numFmtId="0" fontId="0" fillId="0" borderId="0" xfId="0" applyBorder="1"/>
    <xf numFmtId="0" fontId="7" fillId="3" borderId="0" xfId="0" applyFont="1" applyFill="1" applyBorder="1" applyAlignment="1">
      <alignment horizontal="left"/>
    </xf>
    <xf numFmtId="37" fontId="8" fillId="0" borderId="0" xfId="20" applyFont="1" applyBorder="1" applyAlignment="1">
      <alignment horizontal="center" wrapText="1"/>
      <protection/>
    </xf>
    <xf numFmtId="0" fontId="7" fillId="3" borderId="0" xfId="0" applyFont="1" applyFill="1" applyBorder="1" applyAlignment="1">
      <alignment horizontal="centerContinuous"/>
    </xf>
    <xf numFmtId="37" fontId="7" fillId="0" borderId="0" xfId="20" applyFont="1" applyBorder="1" applyAlignment="1">
      <alignment horizontal="left" wrapText="1"/>
      <protection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/>
    </xf>
    <xf numFmtId="0" fontId="0" fillId="3" borderId="0" xfId="0" applyFill="1" applyAlignment="1">
      <alignment horizontal="centerContinuous"/>
    </xf>
    <xf numFmtId="0" fontId="0" fillId="3" borderId="0" xfId="0" applyFill="1"/>
    <xf numFmtId="37" fontId="8" fillId="0" borderId="0" xfId="20" applyFont="1" applyBorder="1" applyAlignment="1">
      <alignment horizontal="left"/>
      <protection/>
    </xf>
    <xf numFmtId="37" fontId="8" fillId="0" borderId="1" xfId="20" applyFont="1" applyBorder="1" applyAlignment="1">
      <alignment horizontal="left" wrapText="1"/>
      <protection/>
    </xf>
    <xf numFmtId="37" fontId="9" fillId="0" borderId="0" xfId="20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7" fontId="7" fillId="0" borderId="0" xfId="20" applyFont="1" applyBorder="1" applyAlignment="1">
      <alignment horizontal="centerContinuous" wrapText="1"/>
      <protection/>
    </xf>
    <xf numFmtId="0" fontId="7" fillId="0" borderId="0" xfId="0" applyFont="1" applyBorder="1"/>
    <xf numFmtId="37" fontId="10" fillId="0" borderId="0" xfId="20" applyFont="1" applyBorder="1" applyAlignment="1">
      <alignment horizontal="centerContinuous" wrapText="1"/>
      <protection/>
    </xf>
    <xf numFmtId="37" fontId="8" fillId="3" borderId="2" xfId="20" applyFont="1" applyFill="1" applyBorder="1" applyAlignment="1" applyProtection="1">
      <alignment horizontal="left" wrapText="1"/>
      <protection/>
    </xf>
    <xf numFmtId="37" fontId="8" fillId="3" borderId="3" xfId="20" applyFont="1" applyFill="1" applyBorder="1" applyAlignment="1">
      <alignment horizontal="center" wrapText="1"/>
      <protection/>
    </xf>
    <xf numFmtId="37" fontId="8" fillId="3" borderId="2" xfId="20" applyFont="1" applyFill="1" applyBorder="1" applyAlignment="1">
      <alignment horizontal="center" wrapText="1"/>
      <protection/>
    </xf>
    <xf numFmtId="37" fontId="12" fillId="3" borderId="0" xfId="20" applyFont="1" applyFill="1" applyAlignment="1">
      <alignment horizontal="center" wrapText="1"/>
      <protection/>
    </xf>
    <xf numFmtId="0" fontId="3" fillId="3" borderId="0" xfId="0" applyFont="1" applyFill="1"/>
    <xf numFmtId="37" fontId="8" fillId="0" borderId="2" xfId="20" applyFont="1" applyFill="1" applyBorder="1" applyAlignment="1">
      <alignment horizontal="left"/>
      <protection/>
    </xf>
    <xf numFmtId="164" fontId="8" fillId="0" borderId="2" xfId="18" applyNumberFormat="1" applyFont="1" applyFill="1" applyBorder="1" applyAlignment="1">
      <alignment/>
    </xf>
    <xf numFmtId="164" fontId="8" fillId="0" borderId="4" xfId="18" applyNumberFormat="1" applyFont="1" applyFill="1" applyBorder="1" applyAlignment="1">
      <alignment/>
    </xf>
    <xf numFmtId="164" fontId="8" fillId="0" borderId="5" xfId="18" applyNumberFormat="1" applyFont="1" applyFill="1" applyBorder="1" applyAlignment="1">
      <alignment/>
    </xf>
    <xf numFmtId="164" fontId="8" fillId="0" borderId="6" xfId="18" applyNumberFormat="1" applyFont="1" applyBorder="1"/>
    <xf numFmtId="164" fontId="12" fillId="0" borderId="0" xfId="18" applyNumberFormat="1" applyFont="1" applyBorder="1"/>
    <xf numFmtId="164" fontId="12" fillId="0" borderId="0" xfId="18" applyNumberFormat="1" applyFont="1"/>
    <xf numFmtId="0" fontId="12" fillId="0" borderId="0" xfId="0" applyFont="1"/>
    <xf numFmtId="37" fontId="8" fillId="0" borderId="7" xfId="20" applyFont="1" applyFill="1" applyBorder="1" applyAlignment="1">
      <alignment horizontal="left" vertical="center"/>
      <protection/>
    </xf>
    <xf numFmtId="164" fontId="7" fillId="0" borderId="7" xfId="18" applyNumberFormat="1" applyFont="1" applyFill="1" applyBorder="1" applyAlignment="1">
      <alignment vertical="center"/>
    </xf>
    <xf numFmtId="164" fontId="7" fillId="0" borderId="8" xfId="18" applyNumberFormat="1" applyFont="1" applyFill="1" applyBorder="1" applyAlignment="1">
      <alignment vertical="center"/>
    </xf>
    <xf numFmtId="164" fontId="7" fillId="0" borderId="9" xfId="18" applyNumberFormat="1" applyFont="1" applyBorder="1" applyAlignment="1">
      <alignment vertical="center"/>
    </xf>
    <xf numFmtId="164" fontId="7" fillId="0" borderId="10" xfId="18" applyNumberFormat="1" applyFont="1" applyBorder="1" applyAlignment="1">
      <alignment vertical="center"/>
    </xf>
    <xf numFmtId="164" fontId="7" fillId="0" borderId="9" xfId="18" applyNumberFormat="1" applyFont="1" applyBorder="1" applyAlignment="1">
      <alignment vertical="center" wrapText="1"/>
    </xf>
    <xf numFmtId="164" fontId="3" fillId="0" borderId="0" xfId="18" applyNumberFormat="1" applyFont="1" applyBorder="1"/>
    <xf numFmtId="164" fontId="3" fillId="0" borderId="0" xfId="18" applyNumberFormat="1" applyFont="1"/>
    <xf numFmtId="0" fontId="3" fillId="0" borderId="0" xfId="0" applyFont="1"/>
    <xf numFmtId="0" fontId="0" fillId="0" borderId="10" xfId="21" applyFont="1" applyFill="1" applyBorder="1">
      <alignment/>
      <protection/>
    </xf>
    <xf numFmtId="164" fontId="7" fillId="0" borderId="7" xfId="18" applyNumberFormat="1" applyFont="1" applyBorder="1" applyAlignment="1">
      <alignment vertical="center" wrapText="1"/>
    </xf>
    <xf numFmtId="164" fontId="3" fillId="0" borderId="0" xfId="0" applyNumberFormat="1" applyFont="1"/>
    <xf numFmtId="164" fontId="0" fillId="0" borderId="7" xfId="22" applyNumberFormat="1" applyFont="1" applyFill="1" applyBorder="1"/>
    <xf numFmtId="37" fontId="8" fillId="0" borderId="2" xfId="20" applyFont="1" applyFill="1" applyBorder="1" applyAlignment="1">
      <alignment horizontal="left" vertical="center"/>
      <protection/>
    </xf>
    <xf numFmtId="164" fontId="8" fillId="0" borderId="2" xfId="18" applyNumberFormat="1" applyFont="1" applyFill="1" applyBorder="1" applyAlignment="1">
      <alignment vertical="center"/>
    </xf>
    <xf numFmtId="164" fontId="8" fillId="0" borderId="2" xfId="18" applyNumberFormat="1" applyFont="1" applyBorder="1" applyAlignment="1">
      <alignment vertical="center" wrapText="1"/>
    </xf>
    <xf numFmtId="164" fontId="7" fillId="0" borderId="7" xfId="18" applyNumberFormat="1" applyFont="1" applyBorder="1" applyAlignment="1">
      <alignment vertical="center"/>
    </xf>
    <xf numFmtId="37" fontId="0" fillId="0" borderId="7" xfId="22" applyNumberFormat="1" applyFont="1" applyFill="1" applyBorder="1"/>
    <xf numFmtId="37" fontId="8" fillId="0" borderId="6" xfId="20" applyFont="1" applyFill="1" applyBorder="1" applyAlignment="1">
      <alignment horizontal="left" vertical="center"/>
      <protection/>
    </xf>
    <xf numFmtId="164" fontId="8" fillId="0" borderId="6" xfId="18" applyNumberFormat="1" applyFont="1" applyFill="1" applyBorder="1" applyAlignment="1">
      <alignment vertical="center"/>
    </xf>
    <xf numFmtId="164" fontId="8" fillId="0" borderId="6" xfId="18" applyNumberFormat="1" applyFont="1" applyBorder="1" applyAlignment="1">
      <alignment vertical="center"/>
    </xf>
    <xf numFmtId="164" fontId="7" fillId="0" borderId="6" xfId="18" applyNumberFormat="1" applyFont="1" applyBorder="1" applyAlignment="1">
      <alignment vertical="center" wrapText="1"/>
    </xf>
    <xf numFmtId="164" fontId="7" fillId="4" borderId="2" xfId="18" applyNumberFormat="1" applyFont="1" applyFill="1" applyBorder="1" applyAlignment="1" quotePrefix="1">
      <alignment vertical="center"/>
    </xf>
    <xf numFmtId="164" fontId="0" fillId="0" borderId="2" xfId="22" applyNumberFormat="1" applyFont="1" applyFill="1" applyBorder="1"/>
    <xf numFmtId="164" fontId="7" fillId="0" borderId="3" xfId="18" applyNumberFormat="1" applyFont="1" applyBorder="1" applyAlignment="1">
      <alignment vertical="center"/>
    </xf>
    <xf numFmtId="164" fontId="7" fillId="0" borderId="2" xfId="18" applyNumberFormat="1" applyFont="1" applyBorder="1" applyAlignment="1">
      <alignment vertical="center" wrapText="1"/>
    </xf>
    <xf numFmtId="164" fontId="7" fillId="0" borderId="7" xfId="18" applyNumberFormat="1" applyFont="1" applyFill="1" applyBorder="1" applyAlignment="1" quotePrefix="1">
      <alignment vertical="center"/>
    </xf>
    <xf numFmtId="164" fontId="7" fillId="0" borderId="2" xfId="18" applyNumberFormat="1" applyFont="1" applyFill="1" applyBorder="1" applyAlignment="1" quotePrefix="1">
      <alignment vertical="center"/>
    </xf>
    <xf numFmtId="164" fontId="7" fillId="0" borderId="4" xfId="18" applyNumberFormat="1" applyFont="1" applyFill="1" applyBorder="1" applyAlignment="1" quotePrefix="1">
      <alignment vertical="center"/>
    </xf>
    <xf numFmtId="0" fontId="3" fillId="0" borderId="0" xfId="0" applyFont="1" applyBorder="1"/>
    <xf numFmtId="0" fontId="3" fillId="0" borderId="1" xfId="0" applyFont="1" applyBorder="1"/>
    <xf numFmtId="164" fontId="7" fillId="0" borderId="0" xfId="18" applyNumberFormat="1" applyFont="1" applyFill="1" applyBorder="1" applyAlignment="1">
      <alignment vertical="center"/>
    </xf>
    <xf numFmtId="164" fontId="3" fillId="0" borderId="0" xfId="18" applyNumberFormat="1" applyFont="1" applyFill="1" applyBorder="1"/>
    <xf numFmtId="0" fontId="0" fillId="0" borderId="10" xfId="0" applyFont="1" applyFill="1" applyBorder="1"/>
    <xf numFmtId="164" fontId="8" fillId="0" borderId="7" xfId="18" applyNumberFormat="1" applyFont="1" applyFill="1" applyBorder="1" applyAlignment="1">
      <alignment vertical="center"/>
    </xf>
    <xf numFmtId="164" fontId="8" fillId="0" borderId="8" xfId="18" applyNumberFormat="1" applyFont="1" applyFill="1" applyBorder="1" applyAlignment="1">
      <alignment vertical="center"/>
    </xf>
    <xf numFmtId="164" fontId="8" fillId="0" borderId="0" xfId="18" applyNumberFormat="1" applyFont="1" applyFill="1" applyBorder="1" applyAlignment="1">
      <alignment vertical="center"/>
    </xf>
    <xf numFmtId="164" fontId="12" fillId="0" borderId="0" xfId="18" applyNumberFormat="1" applyFont="1" applyFill="1" applyBorder="1"/>
    <xf numFmtId="164" fontId="8" fillId="0" borderId="4" xfId="18" applyNumberFormat="1" applyFont="1" applyFill="1" applyBorder="1" applyAlignment="1">
      <alignment vertical="center"/>
    </xf>
    <xf numFmtId="37" fontId="8" fillId="0" borderId="11" xfId="20" applyFont="1" applyFill="1" applyBorder="1" applyAlignment="1" quotePrefix="1">
      <alignment horizontal="left" vertical="center"/>
      <protection/>
    </xf>
    <xf numFmtId="164" fontId="7" fillId="0" borderId="4" xfId="18" applyNumberFormat="1" applyFont="1" applyFill="1" applyBorder="1" applyAlignment="1">
      <alignment vertical="center"/>
    </xf>
    <xf numFmtId="164" fontId="7" fillId="0" borderId="3" xfId="18" applyNumberFormat="1" applyFont="1" applyBorder="1" applyAlignment="1">
      <alignment horizontal="right" vertical="center"/>
    </xf>
    <xf numFmtId="164" fontId="7" fillId="0" borderId="6" xfId="18" applyNumberFormat="1" applyFont="1" applyBorder="1" applyAlignment="1">
      <alignment horizontal="right" vertical="center" wrapText="1"/>
    </xf>
    <xf numFmtId="164" fontId="3" fillId="0" borderId="0" xfId="18" applyNumberFormat="1" applyFont="1" applyAlignment="1">
      <alignment horizontal="right"/>
    </xf>
    <xf numFmtId="37" fontId="8" fillId="0" borderId="0" xfId="20" applyFont="1" applyAlignment="1">
      <alignment horizontal="left"/>
      <protection/>
    </xf>
    <xf numFmtId="37" fontId="7" fillId="0" borderId="0" xfId="20" applyFont="1" applyBorder="1">
      <alignment/>
      <protection/>
    </xf>
    <xf numFmtId="37" fontId="8" fillId="0" borderId="0" xfId="20" applyFont="1" applyBorder="1">
      <alignment/>
      <protection/>
    </xf>
    <xf numFmtId="0" fontId="7" fillId="0" borderId="0" xfId="0" applyFont="1"/>
    <xf numFmtId="37" fontId="14" fillId="0" borderId="0" xfId="20" applyFont="1" applyBorder="1">
      <alignment/>
      <protection/>
    </xf>
    <xf numFmtId="0" fontId="14" fillId="0" borderId="0" xfId="0" applyFont="1"/>
    <xf numFmtId="0" fontId="15" fillId="0" borderId="0" xfId="0" applyFont="1"/>
    <xf numFmtId="37" fontId="8" fillId="0" borderId="0" xfId="20" applyFont="1" applyBorder="1" applyAlignment="1" quotePrefix="1">
      <alignment horizontal="left"/>
      <protection/>
    </xf>
    <xf numFmtId="0" fontId="14" fillId="0" borderId="0" xfId="0" applyFont="1" applyBorder="1"/>
    <xf numFmtId="37" fontId="15" fillId="0" borderId="0" xfId="20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6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/>
    <xf numFmtId="0" fontId="18" fillId="0" borderId="0" xfId="0" applyFont="1" applyBorder="1"/>
    <xf numFmtId="0" fontId="0" fillId="0" borderId="0" xfId="0" applyBorder="1" applyAlignment="1">
      <alignment horizontal="left"/>
    </xf>
    <xf numFmtId="37" fontId="6" fillId="0" borderId="0" xfId="20" applyFont="1" applyBorder="1" applyAlignment="1">
      <alignment horizontal="center" wrapText="1"/>
      <protection/>
    </xf>
    <xf numFmtId="0" fontId="0" fillId="0" borderId="10" xfId="0" applyFill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2" xfId="21"/>
    <cellStyle name="Comma 2" xfId="22"/>
    <cellStyle name="Comma 2 2" xfId="23"/>
    <cellStyle name="Currency 2" xfId="24"/>
    <cellStyle name="Currency 2 2" xfId="25"/>
    <cellStyle name="Good 2" xfId="26"/>
    <cellStyle name="Normal 2 2" xfId="27"/>
    <cellStyle name="Normal 3" xfId="28"/>
    <cellStyle name="Normal 4" xfId="29"/>
    <cellStyle name="Percent 2" xfId="30"/>
    <cellStyle name="Percent 3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Z157"/>
  <sheetViews>
    <sheetView tabSelected="1" zoomScale="75" zoomScaleNormal="75" workbookViewId="0" topLeftCell="A20">
      <selection activeCell="D29" sqref="D29"/>
    </sheetView>
  </sheetViews>
  <sheetFormatPr defaultColWidth="9.140625" defaultRowHeight="12.75"/>
  <cols>
    <col min="1" max="1" width="62.8515625" style="96" customWidth="1"/>
    <col min="2" max="2" width="16.421875" style="3" customWidth="1"/>
    <col min="3" max="3" width="16.57421875" style="101" customWidth="1"/>
    <col min="4" max="4" width="16.421875" style="3" customWidth="1"/>
    <col min="5" max="5" width="16.57421875" style="3" customWidth="1"/>
    <col min="6" max="6" width="17.57421875" style="3" customWidth="1"/>
    <col min="7" max="7" width="32.421875" style="7" customWidth="1"/>
    <col min="8" max="8" width="8.8515625" style="7" customWidth="1"/>
    <col min="10" max="10" width="11.8515625" style="0" customWidth="1"/>
    <col min="11" max="11" width="5.421875" style="0" customWidth="1"/>
    <col min="13" max="13" width="4.57421875" style="0" customWidth="1"/>
    <col min="14" max="14" width="11.57421875" style="0" bestFit="1" customWidth="1"/>
  </cols>
  <sheetData>
    <row r="1" spans="1:22" ht="20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</row>
    <row r="2" spans="1:8" s="7" customFormat="1" ht="20" customHeight="1">
      <c r="A2" s="102" t="s">
        <v>0</v>
      </c>
      <c r="B2" s="102"/>
      <c r="C2" s="102"/>
      <c r="D2" s="102"/>
      <c r="E2" s="102"/>
      <c r="F2" s="102"/>
      <c r="G2" s="102"/>
      <c r="H2" s="6"/>
    </row>
    <row r="3" spans="1:8" s="7" customFormat="1" ht="20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2" s="15" customFormat="1" ht="15.5">
      <c r="A4" s="8" t="s">
        <v>2</v>
      </c>
      <c r="B4" s="10"/>
      <c r="C4" s="10"/>
      <c r="D4" s="10"/>
      <c r="E4" s="10"/>
      <c r="F4" s="10"/>
      <c r="G4" s="11" t="s">
        <v>3</v>
      </c>
      <c r="H4" s="12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</row>
    <row r="5" spans="1:22" s="15" customFormat="1" ht="15.5">
      <c r="A5" s="8" t="s">
        <v>4</v>
      </c>
      <c r="B5" s="10"/>
      <c r="C5" s="10"/>
      <c r="D5" s="10"/>
      <c r="E5" s="10"/>
      <c r="F5" s="16"/>
      <c r="G5" s="11" t="s">
        <v>5</v>
      </c>
      <c r="H5" s="12"/>
      <c r="I5" s="13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</row>
    <row r="6" spans="1:8" ht="9.65" customHeight="1">
      <c r="A6" s="17"/>
      <c r="B6" s="18"/>
      <c r="C6" s="19"/>
      <c r="D6" s="20"/>
      <c r="E6" s="21"/>
      <c r="F6" s="21"/>
      <c r="G6" s="22"/>
      <c r="H6" s="23"/>
    </row>
    <row r="7" spans="1:8" s="28" customFormat="1" ht="33" customHeight="1">
      <c r="A7" s="24" t="s">
        <v>6</v>
      </c>
      <c r="B7" s="25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7"/>
    </row>
    <row r="8" spans="1:9" s="36" customFormat="1" ht="15.5">
      <c r="A8" s="29" t="s">
        <v>13</v>
      </c>
      <c r="B8" s="30">
        <v>6986693</v>
      </c>
      <c r="C8" s="31">
        <v>2153508</v>
      </c>
      <c r="D8" s="31">
        <f>B46</f>
        <v>2388149.9000000022</v>
      </c>
      <c r="E8" s="32">
        <f>B46</f>
        <v>2388149.9000000022</v>
      </c>
      <c r="F8" s="30">
        <f aca="true" t="shared" si="0" ref="F8:F9">+E8-C8</f>
        <v>234641.90000000224</v>
      </c>
      <c r="G8" s="33"/>
      <c r="H8" s="34"/>
      <c r="I8" s="35"/>
    </row>
    <row r="9" spans="1:9" s="45" customFormat="1" ht="15.5">
      <c r="A9" s="37" t="s">
        <v>14</v>
      </c>
      <c r="B9" s="38"/>
      <c r="C9" s="39"/>
      <c r="D9" s="39"/>
      <c r="E9" s="40"/>
      <c r="F9" s="41">
        <f t="shared" si="0"/>
        <v>0</v>
      </c>
      <c r="G9" s="42"/>
      <c r="H9" s="43"/>
      <c r="I9" s="44"/>
    </row>
    <row r="10" spans="1:9" s="45" customFormat="1" ht="15.5">
      <c r="A10" s="46" t="s">
        <v>15</v>
      </c>
      <c r="B10" s="38">
        <f>22230626-B11-B12-B13</f>
        <v>19563132</v>
      </c>
      <c r="C10" s="39">
        <v>18686529</v>
      </c>
      <c r="D10" s="39">
        <f aca="true" t="shared" si="1" ref="D10:E14">C10</f>
        <v>18686529</v>
      </c>
      <c r="E10" s="39">
        <f t="shared" si="1"/>
        <v>18686529</v>
      </c>
      <c r="F10" s="41">
        <f>+E10-C10</f>
        <v>0</v>
      </c>
      <c r="G10" s="47"/>
      <c r="H10" s="43"/>
      <c r="I10" s="44"/>
    </row>
    <row r="11" spans="1:14" s="45" customFormat="1" ht="15.5">
      <c r="A11" s="46" t="s">
        <v>16</v>
      </c>
      <c r="B11" s="38">
        <v>1672047</v>
      </c>
      <c r="C11" s="39">
        <v>1584128</v>
      </c>
      <c r="D11" s="39">
        <f t="shared" si="1"/>
        <v>1584128</v>
      </c>
      <c r="E11" s="39">
        <f t="shared" si="1"/>
        <v>1584128</v>
      </c>
      <c r="F11" s="41">
        <f>+E11-C11</f>
        <v>0</v>
      </c>
      <c r="G11" s="47"/>
      <c r="H11" s="43"/>
      <c r="I11" s="44"/>
      <c r="J11" s="48"/>
      <c r="K11" s="48"/>
      <c r="L11" s="48"/>
      <c r="M11" s="48"/>
      <c r="N11" s="48"/>
    </row>
    <row r="12" spans="1:9" s="45" customFormat="1" ht="15.5">
      <c r="A12" s="46" t="s">
        <v>17</v>
      </c>
      <c r="B12" s="38">
        <v>453627</v>
      </c>
      <c r="C12" s="39">
        <v>603319</v>
      </c>
      <c r="D12" s="39">
        <f t="shared" si="1"/>
        <v>603319</v>
      </c>
      <c r="E12" s="39">
        <f t="shared" si="1"/>
        <v>603319</v>
      </c>
      <c r="F12" s="41">
        <f>+E12-C12</f>
        <v>0</v>
      </c>
      <c r="G12" s="47"/>
      <c r="H12" s="43"/>
      <c r="I12" s="44"/>
    </row>
    <row r="13" spans="1:9" s="45" customFormat="1" ht="15.5">
      <c r="A13" s="46" t="s">
        <v>18</v>
      </c>
      <c r="B13" s="38">
        <v>541820</v>
      </c>
      <c r="C13" s="39">
        <v>741553</v>
      </c>
      <c r="D13" s="39">
        <f t="shared" si="1"/>
        <v>741553</v>
      </c>
      <c r="E13" s="39">
        <f t="shared" si="1"/>
        <v>741553</v>
      </c>
      <c r="F13" s="41">
        <f>+E13-C13</f>
        <v>0</v>
      </c>
      <c r="G13" s="47"/>
      <c r="H13" s="43"/>
      <c r="I13" s="44"/>
    </row>
    <row r="14" spans="1:9" s="45" customFormat="1" ht="15.5">
      <c r="A14" s="46" t="s">
        <v>19</v>
      </c>
      <c r="B14" s="38">
        <v>-136598</v>
      </c>
      <c r="C14" s="39">
        <v>-1096922</v>
      </c>
      <c r="D14" s="39">
        <f t="shared" si="1"/>
        <v>-1096922</v>
      </c>
      <c r="E14" s="39">
        <f t="shared" si="1"/>
        <v>-1096922</v>
      </c>
      <c r="F14" s="41">
        <f>+E14-C14</f>
        <v>0</v>
      </c>
      <c r="G14" s="47"/>
      <c r="H14" s="43"/>
      <c r="I14" s="44"/>
    </row>
    <row r="15" spans="1:9" s="45" customFormat="1" ht="15.5">
      <c r="A15" s="46" t="s">
        <v>20</v>
      </c>
      <c r="B15" s="38">
        <v>-1216765</v>
      </c>
      <c r="C15" s="39"/>
      <c r="D15" s="39"/>
      <c r="E15" s="39"/>
      <c r="F15" s="41"/>
      <c r="G15" s="47"/>
      <c r="H15" s="43"/>
      <c r="I15" s="44"/>
    </row>
    <row r="16" spans="1:9" s="45" customFormat="1" ht="15.5">
      <c r="A16" s="46" t="s">
        <v>21</v>
      </c>
      <c r="B16" s="38">
        <f>1484061</f>
        <v>1484061</v>
      </c>
      <c r="C16" s="39">
        <v>1266521</v>
      </c>
      <c r="D16" s="39">
        <f aca="true" t="shared" si="2" ref="D16:E19">C16</f>
        <v>1266521</v>
      </c>
      <c r="E16" s="39">
        <f t="shared" si="2"/>
        <v>1266521</v>
      </c>
      <c r="F16" s="41">
        <f>+E16-C16</f>
        <v>0</v>
      </c>
      <c r="G16" s="47"/>
      <c r="H16" s="43"/>
      <c r="I16" s="44"/>
    </row>
    <row r="17" spans="1:9" s="45" customFormat="1" ht="15.5">
      <c r="A17" s="46" t="s">
        <v>22</v>
      </c>
      <c r="B17" s="38"/>
      <c r="C17" s="39">
        <v>2237207</v>
      </c>
      <c r="D17" s="39">
        <f t="shared" si="2"/>
        <v>2237207</v>
      </c>
      <c r="E17" s="39">
        <f t="shared" si="2"/>
        <v>2237207</v>
      </c>
      <c r="F17" s="41">
        <f>+E17-C17</f>
        <v>0</v>
      </c>
      <c r="G17" s="47"/>
      <c r="H17" s="43"/>
      <c r="I17" s="44"/>
    </row>
    <row r="18" spans="1:9" s="45" customFormat="1" ht="15.5">
      <c r="A18" s="46" t="s">
        <v>23</v>
      </c>
      <c r="B18" s="38"/>
      <c r="C18" s="39">
        <v>29644914</v>
      </c>
      <c r="D18" s="39">
        <f t="shared" si="2"/>
        <v>29644914</v>
      </c>
      <c r="E18" s="39">
        <f t="shared" si="2"/>
        <v>29644914</v>
      </c>
      <c r="F18" s="41">
        <f>+E18-C18</f>
        <v>0</v>
      </c>
      <c r="G18" s="47"/>
      <c r="H18" s="43"/>
      <c r="I18" s="44"/>
    </row>
    <row r="19" spans="1:9" s="45" customFormat="1" ht="15.5">
      <c r="A19" s="46" t="s">
        <v>24</v>
      </c>
      <c r="B19" s="38"/>
      <c r="C19" s="39">
        <v>1954441</v>
      </c>
      <c r="D19" s="39">
        <f t="shared" si="2"/>
        <v>1954441</v>
      </c>
      <c r="E19" s="39">
        <f t="shared" si="2"/>
        <v>1954441</v>
      </c>
      <c r="F19" s="41">
        <f>+E19-C19</f>
        <v>0</v>
      </c>
      <c r="G19" s="47"/>
      <c r="H19" s="43"/>
      <c r="I19" s="44"/>
    </row>
    <row r="20" spans="1:9" s="45" customFormat="1" ht="15.5">
      <c r="A20" s="46" t="s">
        <v>25</v>
      </c>
      <c r="B20" s="38"/>
      <c r="C20" s="39"/>
      <c r="D20" s="39"/>
      <c r="E20" s="39"/>
      <c r="F20" s="41"/>
      <c r="G20" s="47"/>
      <c r="H20" s="43"/>
      <c r="I20" s="44"/>
    </row>
    <row r="21" spans="1:9" s="45" customFormat="1" ht="15.5">
      <c r="A21" s="49" t="s">
        <v>26</v>
      </c>
      <c r="B21" s="38">
        <f>3141+86352+81321+91091+227285+8457+44966+9+2900+160+301959</f>
        <v>847641</v>
      </c>
      <c r="C21" s="39">
        <v>3914477</v>
      </c>
      <c r="D21" s="39">
        <f>C21</f>
        <v>3914477</v>
      </c>
      <c r="E21" s="39">
        <f>D21</f>
        <v>3914477</v>
      </c>
      <c r="F21" s="41">
        <f>+E21-C21</f>
        <v>0</v>
      </c>
      <c r="G21" s="47"/>
      <c r="H21" s="43"/>
      <c r="I21" s="44"/>
    </row>
    <row r="22" spans="1:9" s="45" customFormat="1" ht="15.5">
      <c r="A22" s="49" t="s">
        <v>27</v>
      </c>
      <c r="B22" s="38"/>
      <c r="C22" s="39"/>
      <c r="D22" s="39"/>
      <c r="E22" s="39"/>
      <c r="F22" s="41">
        <f>+E22-C22</f>
        <v>0</v>
      </c>
      <c r="G22" s="47"/>
      <c r="H22" s="43"/>
      <c r="I22" s="44"/>
    </row>
    <row r="23" spans="1:9" s="45" customFormat="1" ht="15.5">
      <c r="A23" s="46" t="s">
        <v>28</v>
      </c>
      <c r="B23" s="38">
        <v>90520</v>
      </c>
      <c r="C23" s="39"/>
      <c r="D23" s="39"/>
      <c r="E23" s="39">
        <v>90519.72</v>
      </c>
      <c r="F23" s="41">
        <f>+E23-C23</f>
        <v>90519.72</v>
      </c>
      <c r="G23" s="47" t="s">
        <v>64</v>
      </c>
      <c r="H23" s="43"/>
      <c r="I23" s="44"/>
    </row>
    <row r="24" spans="1:9" s="45" customFormat="1" ht="15.5">
      <c r="A24" s="49"/>
      <c r="B24" s="38"/>
      <c r="C24" s="39"/>
      <c r="D24" s="39"/>
      <c r="E24" s="39"/>
      <c r="F24" s="41">
        <f>+E24-C24</f>
        <v>0</v>
      </c>
      <c r="G24" s="47"/>
      <c r="H24" s="43"/>
      <c r="I24" s="44"/>
    </row>
    <row r="25" spans="1:9" s="36" customFormat="1" ht="15.5">
      <c r="A25" s="50" t="s">
        <v>30</v>
      </c>
      <c r="B25" s="51">
        <f>SUM(B10:B24)</f>
        <v>23299485</v>
      </c>
      <c r="C25" s="51">
        <f>SUM(C10:C24)</f>
        <v>59536167</v>
      </c>
      <c r="D25" s="51">
        <f>SUM(D10:D24)</f>
        <v>59536167</v>
      </c>
      <c r="E25" s="51">
        <f>SUM(E10:E24)</f>
        <v>59626686.72</v>
      </c>
      <c r="F25" s="51">
        <f>SUM(F10:F24)</f>
        <v>90519.72</v>
      </c>
      <c r="G25" s="52"/>
      <c r="H25" s="34"/>
      <c r="I25" s="35"/>
    </row>
    <row r="26" spans="1:9" s="45" customFormat="1" ht="15.5">
      <c r="A26" s="37" t="s">
        <v>31</v>
      </c>
      <c r="B26" s="38"/>
      <c r="C26" s="39"/>
      <c r="D26" s="39"/>
      <c r="E26" s="53"/>
      <c r="F26" s="41">
        <f aca="true" t="shared" si="3" ref="F26:F36">+E26-C26</f>
        <v>0</v>
      </c>
      <c r="G26" s="42"/>
      <c r="H26" s="43"/>
      <c r="I26" s="44"/>
    </row>
    <row r="27" spans="1:9" s="45" customFormat="1" ht="15.5">
      <c r="A27" s="49" t="s">
        <v>32</v>
      </c>
      <c r="B27" s="38">
        <f>-25509939.16-58354.54-B29-B30+90519.6</f>
        <v>-22858201.22</v>
      </c>
      <c r="C27" s="39">
        <v>-56687151</v>
      </c>
      <c r="D27" s="39">
        <f>C27</f>
        <v>-56687151</v>
      </c>
      <c r="E27" s="39">
        <f>D27</f>
        <v>-56687151</v>
      </c>
      <c r="F27" s="41">
        <f t="shared" si="3"/>
        <v>0</v>
      </c>
      <c r="G27" s="47"/>
      <c r="H27" s="43"/>
      <c r="I27" s="44"/>
    </row>
    <row r="28" spans="1:9" s="45" customFormat="1" ht="15.5">
      <c r="A28" s="49" t="s">
        <v>33</v>
      </c>
      <c r="B28" s="38"/>
      <c r="C28" s="39"/>
      <c r="D28" s="39">
        <f>B54</f>
        <v>-220369</v>
      </c>
      <c r="E28" s="39">
        <f>D28</f>
        <v>-220369</v>
      </c>
      <c r="F28" s="41">
        <f t="shared" si="3"/>
        <v>-220369</v>
      </c>
      <c r="G28" s="47"/>
      <c r="H28" s="43"/>
      <c r="I28" s="44"/>
    </row>
    <row r="29" spans="1:9" s="45" customFormat="1" ht="15.5">
      <c r="A29" s="49" t="s">
        <v>34</v>
      </c>
      <c r="B29" s="38">
        <f>-1672047.48+90519.6</f>
        <v>-1581527.88</v>
      </c>
      <c r="C29" s="39">
        <v>-1584128</v>
      </c>
      <c r="D29" s="39">
        <f>C29</f>
        <v>-1584128</v>
      </c>
      <c r="E29" s="39">
        <f>D29</f>
        <v>-1584128</v>
      </c>
      <c r="F29" s="41">
        <f t="shared" si="3"/>
        <v>0</v>
      </c>
      <c r="G29" s="47"/>
      <c r="H29" s="43"/>
      <c r="I29" s="44"/>
    </row>
    <row r="30" spans="1:9" s="45" customFormat="1" ht="15.5">
      <c r="A30" s="49" t="s">
        <v>35</v>
      </c>
      <c r="B30" s="38">
        <v>-1038045</v>
      </c>
      <c r="C30" s="39">
        <v>-741553</v>
      </c>
      <c r="D30" s="39">
        <f>C30</f>
        <v>-741553</v>
      </c>
      <c r="E30" s="39">
        <f>D30</f>
        <v>-741553</v>
      </c>
      <c r="F30" s="41">
        <f t="shared" si="3"/>
        <v>0</v>
      </c>
      <c r="G30" s="47"/>
      <c r="H30" s="43"/>
      <c r="I30" s="44"/>
    </row>
    <row r="31" spans="1:9" s="45" customFormat="1" ht="15.5">
      <c r="A31" s="49" t="s">
        <v>36</v>
      </c>
      <c r="B31" s="38"/>
      <c r="C31" s="39"/>
      <c r="D31" s="39"/>
      <c r="E31" s="39"/>
      <c r="F31" s="41">
        <f t="shared" si="3"/>
        <v>0</v>
      </c>
      <c r="G31" s="47"/>
      <c r="H31" s="43"/>
      <c r="I31" s="44"/>
    </row>
    <row r="32" spans="1:9" s="45" customFormat="1" ht="15.5">
      <c r="A32" s="49" t="s">
        <v>37</v>
      </c>
      <c r="B32" s="38"/>
      <c r="C32" s="39"/>
      <c r="D32" s="39"/>
      <c r="E32" s="39"/>
      <c r="F32" s="41">
        <f t="shared" si="3"/>
        <v>0</v>
      </c>
      <c r="G32" s="47"/>
      <c r="H32" s="43"/>
      <c r="I32" s="44"/>
    </row>
    <row r="33" spans="1:9" s="45" customFormat="1" ht="15.5">
      <c r="A33" s="49" t="s">
        <v>38</v>
      </c>
      <c r="B33" s="38"/>
      <c r="C33" s="39">
        <v>-835271</v>
      </c>
      <c r="D33" s="39">
        <f>C33</f>
        <v>-835271</v>
      </c>
      <c r="E33" s="39">
        <f>D33</f>
        <v>-835271</v>
      </c>
      <c r="F33" s="41">
        <f t="shared" si="3"/>
        <v>0</v>
      </c>
      <c r="G33" s="47"/>
      <c r="H33" s="43"/>
      <c r="I33" s="44"/>
    </row>
    <row r="34" spans="1:9" s="45" customFormat="1" ht="15.5">
      <c r="A34" s="49" t="s">
        <v>39</v>
      </c>
      <c r="B34" s="38"/>
      <c r="C34" s="39">
        <v>-651114</v>
      </c>
      <c r="D34" s="39">
        <f>C34</f>
        <v>-651114</v>
      </c>
      <c r="E34" s="39">
        <f>D34</f>
        <v>-651114</v>
      </c>
      <c r="F34" s="41">
        <f t="shared" si="3"/>
        <v>0</v>
      </c>
      <c r="G34" s="47"/>
      <c r="H34" s="43"/>
      <c r="I34" s="44"/>
    </row>
    <row r="35" spans="1:9" s="45" customFormat="1" ht="15.5" hidden="1">
      <c r="A35" s="54" t="s">
        <v>40</v>
      </c>
      <c r="B35" s="38"/>
      <c r="C35" s="39"/>
      <c r="D35" s="39"/>
      <c r="E35" s="39"/>
      <c r="F35" s="41">
        <f t="shared" si="3"/>
        <v>0</v>
      </c>
      <c r="G35" s="47"/>
      <c r="H35" s="43"/>
      <c r="I35" s="44"/>
    </row>
    <row r="36" spans="1:9" s="45" customFormat="1" ht="31">
      <c r="A36" s="49" t="s">
        <v>29</v>
      </c>
      <c r="B36" s="38"/>
      <c r="C36" s="39"/>
      <c r="D36" s="39"/>
      <c r="E36" s="39">
        <v>327328</v>
      </c>
      <c r="F36" s="41">
        <f t="shared" si="3"/>
        <v>327328</v>
      </c>
      <c r="G36" s="47" t="s">
        <v>67</v>
      </c>
      <c r="H36" s="43"/>
      <c r="I36" s="44"/>
    </row>
    <row r="37" spans="1:9" s="36" customFormat="1" ht="15.5">
      <c r="A37" s="55" t="s">
        <v>41</v>
      </c>
      <c r="B37" s="56">
        <f>SUM(B27:B36)</f>
        <v>-25477774.099999998</v>
      </c>
      <c r="C37" s="56">
        <f>SUM(C27:C36)</f>
        <v>-60499217</v>
      </c>
      <c r="D37" s="56">
        <f>SUM(D27:D36)</f>
        <v>-60719586</v>
      </c>
      <c r="E37" s="56">
        <f>SUM(E27:E36)</f>
        <v>-60392258</v>
      </c>
      <c r="F37" s="57">
        <f>+E37-C37</f>
        <v>106959</v>
      </c>
      <c r="G37" s="58"/>
      <c r="H37" s="34"/>
      <c r="I37" s="35"/>
    </row>
    <row r="38" spans="1:9" s="45" customFormat="1" ht="17.5">
      <c r="A38" s="50" t="s">
        <v>42</v>
      </c>
      <c r="B38" s="59"/>
      <c r="C38" s="60">
        <f>-(C27+C18)*0.015</f>
        <v>405633.555</v>
      </c>
      <c r="D38" s="60">
        <f>-(D27+D18)*0.015</f>
        <v>405633.555</v>
      </c>
      <c r="E38" s="60">
        <f>-(E27+E18)*0.015</f>
        <v>405633.555</v>
      </c>
      <c r="F38" s="61">
        <f>SUM(F26:F37)</f>
        <v>213918</v>
      </c>
      <c r="G38" s="62"/>
      <c r="H38" s="43"/>
      <c r="I38" s="44"/>
    </row>
    <row r="39" spans="1:9" s="45" customFormat="1" ht="15.5">
      <c r="A39" s="37" t="s">
        <v>43</v>
      </c>
      <c r="B39" s="63"/>
      <c r="C39" s="38"/>
      <c r="D39" s="38"/>
      <c r="E39" s="38"/>
      <c r="F39" s="41">
        <f aca="true" t="shared" si="4" ref="F39:F45">+E39-C39</f>
        <v>0</v>
      </c>
      <c r="G39" s="42"/>
      <c r="H39" s="43"/>
      <c r="I39" s="44"/>
    </row>
    <row r="40" spans="1:9" s="45" customFormat="1" ht="15.5">
      <c r="A40" s="49" t="s">
        <v>44</v>
      </c>
      <c r="B40" s="63">
        <v>-2420254</v>
      </c>
      <c r="C40" s="38"/>
      <c r="D40" s="38"/>
      <c r="E40" s="38"/>
      <c r="F40" s="41">
        <f t="shared" si="4"/>
        <v>0</v>
      </c>
      <c r="G40" s="47"/>
      <c r="H40" s="43"/>
      <c r="I40" s="44"/>
    </row>
    <row r="41" spans="1:9" s="45" customFormat="1" ht="15.5">
      <c r="A41" s="46" t="s">
        <v>45</v>
      </c>
      <c r="B41" s="63"/>
      <c r="C41" s="38">
        <v>792064</v>
      </c>
      <c r="D41" s="38">
        <f aca="true" t="shared" si="5" ref="D41:E43">C41</f>
        <v>792064</v>
      </c>
      <c r="E41" s="38">
        <f t="shared" si="5"/>
        <v>792064</v>
      </c>
      <c r="F41" s="41">
        <f t="shared" si="4"/>
        <v>0</v>
      </c>
      <c r="G41" s="47"/>
      <c r="H41" s="43"/>
      <c r="I41" s="44"/>
    </row>
    <row r="42" spans="1:9" s="45" customFormat="1" ht="15.5">
      <c r="A42" s="46" t="s">
        <v>46</v>
      </c>
      <c r="B42" s="63"/>
      <c r="C42" s="38">
        <v>456000</v>
      </c>
      <c r="D42" s="38">
        <f t="shared" si="5"/>
        <v>456000</v>
      </c>
      <c r="E42" s="38">
        <f t="shared" si="5"/>
        <v>456000</v>
      </c>
      <c r="F42" s="41">
        <f t="shared" si="4"/>
        <v>0</v>
      </c>
      <c r="G42" s="47"/>
      <c r="H42" s="43"/>
      <c r="I42" s="44"/>
    </row>
    <row r="43" spans="1:9" s="45" customFormat="1" ht="15.5">
      <c r="A43" s="46" t="s">
        <v>47</v>
      </c>
      <c r="B43" s="63"/>
      <c r="C43" s="38">
        <v>651114</v>
      </c>
      <c r="D43" s="38">
        <f t="shared" si="5"/>
        <v>651114</v>
      </c>
      <c r="E43" s="38">
        <f t="shared" si="5"/>
        <v>651114</v>
      </c>
      <c r="F43" s="41">
        <f t="shared" si="4"/>
        <v>0</v>
      </c>
      <c r="G43" s="47"/>
      <c r="H43" s="43"/>
      <c r="I43" s="44"/>
    </row>
    <row r="44" spans="1:9" s="45" customFormat="1" ht="15.5">
      <c r="A44" s="49"/>
      <c r="B44" s="63"/>
      <c r="C44" s="38"/>
      <c r="D44" s="38"/>
      <c r="E44" s="38"/>
      <c r="F44" s="41">
        <f t="shared" si="4"/>
        <v>0</v>
      </c>
      <c r="G44" s="47"/>
      <c r="H44" s="43"/>
      <c r="I44" s="44"/>
    </row>
    <row r="45" spans="1:9" s="45" customFormat="1" ht="15.5">
      <c r="A45" s="37" t="s">
        <v>48</v>
      </c>
      <c r="B45" s="63">
        <f>SUM(B40:B44)</f>
        <v>-2420254</v>
      </c>
      <c r="C45" s="63">
        <f>SUM(C40:C44)</f>
        <v>1899178</v>
      </c>
      <c r="D45" s="63">
        <f>SUM(D40:D44)</f>
        <v>1899178</v>
      </c>
      <c r="E45" s="63">
        <f>SUM(E40:E44)</f>
        <v>1899178</v>
      </c>
      <c r="F45" s="41">
        <f t="shared" si="4"/>
        <v>0</v>
      </c>
      <c r="G45" s="47"/>
      <c r="H45" s="43"/>
      <c r="I45" s="44"/>
    </row>
    <row r="46" spans="1:104" s="67" customFormat="1" ht="15.5">
      <c r="A46" s="50" t="s">
        <v>49</v>
      </c>
      <c r="B46" s="64">
        <f>+B8+B25+B37+B45</f>
        <v>2388149.9000000022</v>
      </c>
      <c r="C46" s="65">
        <f>+C8+C25+C37+C38+C45</f>
        <v>3495269.5549999997</v>
      </c>
      <c r="D46" s="65">
        <f>+D8+D25+D37+D38+D45</f>
        <v>3509542.4550000057</v>
      </c>
      <c r="E46" s="65">
        <f>+E8+E25+E37+E38+E45</f>
        <v>3927390.1750000045</v>
      </c>
      <c r="F46" s="61">
        <f>SUM(F39:F45)</f>
        <v>0</v>
      </c>
      <c r="G46" s="62"/>
      <c r="H46" s="43"/>
      <c r="I46" s="43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</row>
    <row r="47" spans="1:9" s="45" customFormat="1" ht="15.5">
      <c r="A47" s="37" t="s">
        <v>50</v>
      </c>
      <c r="B47" s="38"/>
      <c r="C47" s="39"/>
      <c r="D47" s="39"/>
      <c r="E47" s="68"/>
      <c r="F47" s="41">
        <f aca="true" t="shared" si="6" ref="F47:F55">+E47-C47</f>
        <v>0</v>
      </c>
      <c r="G47" s="42"/>
      <c r="H47" s="69"/>
      <c r="I47" s="44"/>
    </row>
    <row r="48" spans="1:9" s="45" customFormat="1" ht="15.5">
      <c r="A48" s="70" t="s">
        <v>51</v>
      </c>
      <c r="B48" s="38">
        <v>-3066001</v>
      </c>
      <c r="C48" s="39">
        <v>-2158373</v>
      </c>
      <c r="D48" s="39">
        <f>C48</f>
        <v>-2158373</v>
      </c>
      <c r="E48" s="68">
        <f>D48</f>
        <v>-2158373</v>
      </c>
      <c r="F48" s="41">
        <f t="shared" si="6"/>
        <v>0</v>
      </c>
      <c r="G48" s="47"/>
      <c r="H48" s="69"/>
      <c r="I48" s="44"/>
    </row>
    <row r="49" spans="1:9" s="45" customFormat="1" ht="15.5">
      <c r="A49" s="70" t="s">
        <v>52</v>
      </c>
      <c r="B49" s="38">
        <v>-800000</v>
      </c>
      <c r="C49" s="39">
        <v>-800000</v>
      </c>
      <c r="D49" s="39">
        <f>C49</f>
        <v>-800000</v>
      </c>
      <c r="E49" s="68">
        <f>D49</f>
        <v>-800000</v>
      </c>
      <c r="F49" s="41">
        <f t="shared" si="6"/>
        <v>0</v>
      </c>
      <c r="G49" s="47"/>
      <c r="H49" s="69"/>
      <c r="I49" s="44"/>
    </row>
    <row r="50" spans="1:9" s="45" customFormat="1" ht="15.5">
      <c r="A50" s="70" t="s">
        <v>53</v>
      </c>
      <c r="B50" s="38">
        <f>(B11+B23+B29)*-1</f>
        <v>-181039.1200000001</v>
      </c>
      <c r="C50" s="39"/>
      <c r="D50" s="39"/>
      <c r="E50" s="68">
        <f>B50+((E11+E23+E29)*-1)</f>
        <v>-271558.8400000001</v>
      </c>
      <c r="F50" s="41">
        <f t="shared" si="6"/>
        <v>-271558.8400000001</v>
      </c>
      <c r="G50" s="47" t="s">
        <v>64</v>
      </c>
      <c r="H50" s="69"/>
      <c r="I50" s="44"/>
    </row>
    <row r="51" spans="1:9" s="45" customFormat="1" ht="15.5">
      <c r="A51" s="70" t="s">
        <v>54</v>
      </c>
      <c r="B51" s="38">
        <v>2420254</v>
      </c>
      <c r="C51" s="39">
        <f>B51+C34</f>
        <v>1769140</v>
      </c>
      <c r="D51" s="39">
        <f aca="true" t="shared" si="7" ref="D51:E53">C51</f>
        <v>1769140</v>
      </c>
      <c r="E51" s="68">
        <f t="shared" si="7"/>
        <v>1769140</v>
      </c>
      <c r="F51" s="41">
        <f t="shared" si="6"/>
        <v>0</v>
      </c>
      <c r="G51" s="47"/>
      <c r="H51" s="69"/>
      <c r="I51" s="44"/>
    </row>
    <row r="52" spans="1:9" s="45" customFormat="1" ht="15.5">
      <c r="A52" s="70" t="s">
        <v>55</v>
      </c>
      <c r="B52" s="38"/>
      <c r="C52" s="39">
        <f>-C33</f>
        <v>835271</v>
      </c>
      <c r="D52" s="39">
        <f t="shared" si="7"/>
        <v>835271</v>
      </c>
      <c r="E52" s="68">
        <f t="shared" si="7"/>
        <v>835271</v>
      </c>
      <c r="F52" s="41">
        <f t="shared" si="6"/>
        <v>0</v>
      </c>
      <c r="G52" s="47"/>
      <c r="H52" s="69"/>
      <c r="I52" s="44"/>
    </row>
    <row r="53" spans="1:9" s="45" customFormat="1" ht="15.5">
      <c r="A53" s="70" t="s">
        <v>56</v>
      </c>
      <c r="B53" s="38"/>
      <c r="C53" s="39">
        <v>-2423251</v>
      </c>
      <c r="D53" s="39">
        <f t="shared" si="7"/>
        <v>-2423251</v>
      </c>
      <c r="E53" s="68">
        <f t="shared" si="7"/>
        <v>-2423251</v>
      </c>
      <c r="F53" s="41">
        <f t="shared" si="6"/>
        <v>0</v>
      </c>
      <c r="G53" s="47"/>
      <c r="H53" s="69"/>
      <c r="I53" s="44"/>
    </row>
    <row r="54" spans="1:9" s="45" customFormat="1" ht="15.5">
      <c r="A54" s="103" t="s">
        <v>68</v>
      </c>
      <c r="B54" s="38">
        <v>-220369</v>
      </c>
      <c r="C54" s="39"/>
      <c r="D54" s="39"/>
      <c r="E54" s="68"/>
      <c r="F54" s="41">
        <f t="shared" si="6"/>
        <v>0</v>
      </c>
      <c r="G54" s="47"/>
      <c r="H54" s="69"/>
      <c r="I54" s="44"/>
    </row>
    <row r="55" spans="1:9" s="36" customFormat="1" ht="15.5">
      <c r="A55" s="37" t="s">
        <v>57</v>
      </c>
      <c r="B55" s="71">
        <f>SUM(B47:B54)</f>
        <v>-1847155.12</v>
      </c>
      <c r="C55" s="72">
        <f>SUM(C47:C54)</f>
        <v>-2777213</v>
      </c>
      <c r="D55" s="72">
        <f>SUM(D47:D54)</f>
        <v>-2777213</v>
      </c>
      <c r="E55" s="73">
        <f>SUM(E47:E54)</f>
        <v>-3048771.84</v>
      </c>
      <c r="F55" s="41">
        <f t="shared" si="6"/>
        <v>-271558.83999999985</v>
      </c>
      <c r="G55" s="47"/>
      <c r="H55" s="74"/>
      <c r="I55" s="35"/>
    </row>
    <row r="56" spans="1:9" s="36" customFormat="1" ht="15.5">
      <c r="A56" s="50" t="s">
        <v>58</v>
      </c>
      <c r="B56" s="51">
        <f>+B46+B55</f>
        <v>540994.7800000021</v>
      </c>
      <c r="C56" s="75">
        <f>+C46+C55</f>
        <v>718056.5549999997</v>
      </c>
      <c r="D56" s="75">
        <f>+D46+D55</f>
        <v>732329.4550000057</v>
      </c>
      <c r="E56" s="75">
        <f>+E46+E55</f>
        <v>878618.3350000046</v>
      </c>
      <c r="F56" s="61">
        <f>SUM(F47:F55)</f>
        <v>-543117.6799999999</v>
      </c>
      <c r="G56" s="62"/>
      <c r="H56" s="34"/>
      <c r="I56" s="35"/>
    </row>
    <row r="57" spans="1:9" s="45" customFormat="1" ht="18" thickBot="1">
      <c r="A57" s="76" t="s">
        <v>59</v>
      </c>
      <c r="B57" s="77">
        <f>-B37*0.03</f>
        <v>764333.2229999999</v>
      </c>
      <c r="C57" s="77">
        <f>-C37*0.03</f>
        <v>1814976.51</v>
      </c>
      <c r="D57" s="77">
        <f>-D37*0.03</f>
        <v>1821587.5799999998</v>
      </c>
      <c r="E57" s="77">
        <f>-E37*0.03</f>
        <v>1811767.74</v>
      </c>
      <c r="F57" s="78"/>
      <c r="G57" s="79"/>
      <c r="H57" s="80"/>
      <c r="I57" s="44"/>
    </row>
    <row r="58" spans="1:8" s="86" customFormat="1" ht="16.25" customHeight="1">
      <c r="A58" s="81" t="s">
        <v>60</v>
      </c>
      <c r="B58" s="82"/>
      <c r="C58" s="83"/>
      <c r="D58" s="82"/>
      <c r="E58" s="82"/>
      <c r="F58" s="84"/>
      <c r="G58" s="82"/>
      <c r="H58" s="85"/>
    </row>
    <row r="59" spans="1:8" s="86" customFormat="1" ht="16.25" customHeight="1">
      <c r="A59" s="87" t="s">
        <v>61</v>
      </c>
      <c r="B59" s="22"/>
      <c r="C59" s="88"/>
      <c r="D59" s="22"/>
      <c r="E59" s="82"/>
      <c r="F59" s="82"/>
      <c r="G59" s="22"/>
      <c r="H59" s="89"/>
    </row>
    <row r="60" spans="1:8" s="86" customFormat="1" ht="16.25" customHeight="1">
      <c r="A60" s="90" t="s">
        <v>62</v>
      </c>
      <c r="B60" s="22"/>
      <c r="C60" s="91"/>
      <c r="D60" s="22"/>
      <c r="E60" s="82"/>
      <c r="F60" s="82"/>
      <c r="G60" s="22"/>
      <c r="H60" s="89"/>
    </row>
    <row r="61" spans="1:7" s="94" customFormat="1" ht="17.5">
      <c r="A61" s="92" t="s">
        <v>63</v>
      </c>
      <c r="B61" s="93"/>
      <c r="C61" s="93"/>
      <c r="D61" s="93"/>
      <c r="E61" s="93"/>
      <c r="F61" s="93"/>
      <c r="G61" s="93"/>
    </row>
    <row r="62" s="94" customFormat="1" ht="17.5">
      <c r="A62" s="92" t="s">
        <v>65</v>
      </c>
    </row>
    <row r="63" s="94" customFormat="1" ht="17.5">
      <c r="A63" s="92" t="s">
        <v>66</v>
      </c>
    </row>
    <row r="64" s="94" customFormat="1" ht="17.5">
      <c r="A64" s="95"/>
    </row>
    <row r="65" spans="2:8" ht="15.5">
      <c r="B65" s="97"/>
      <c r="C65" s="98"/>
      <c r="D65" s="97"/>
      <c r="E65" s="97"/>
      <c r="F65" s="97"/>
      <c r="G65" s="99"/>
      <c r="H65" s="100"/>
    </row>
    <row r="66" spans="2:8" ht="15.5">
      <c r="B66" s="97"/>
      <c r="C66" s="98"/>
      <c r="D66" s="97"/>
      <c r="E66" s="97"/>
      <c r="F66" s="97"/>
      <c r="G66" s="99"/>
      <c r="H66" s="100"/>
    </row>
    <row r="67" spans="2:8" ht="15.5">
      <c r="B67" s="97"/>
      <c r="C67" s="98"/>
      <c r="D67" s="97"/>
      <c r="E67" s="97"/>
      <c r="F67" s="97"/>
      <c r="G67" s="99"/>
      <c r="H67" s="100"/>
    </row>
    <row r="68" spans="2:8" ht="15.5">
      <c r="B68" s="97"/>
      <c r="C68" s="98"/>
      <c r="D68" s="97"/>
      <c r="E68" s="97"/>
      <c r="F68" s="97"/>
      <c r="G68" s="99"/>
      <c r="H68" s="100"/>
    </row>
    <row r="69" ht="12.75">
      <c r="G69" s="99"/>
    </row>
    <row r="70" ht="12.75">
      <c r="G70" s="99"/>
    </row>
    <row r="71" ht="12.75">
      <c r="G71" s="99"/>
    </row>
    <row r="72" ht="12.75">
      <c r="G72" s="99"/>
    </row>
    <row r="73" ht="12.75">
      <c r="G73" s="99"/>
    </row>
    <row r="74" ht="12.75">
      <c r="G74" s="99"/>
    </row>
    <row r="75" ht="12.75">
      <c r="G75" s="99"/>
    </row>
    <row r="76" ht="12.75">
      <c r="G76" s="99"/>
    </row>
    <row r="77" ht="12.75">
      <c r="G77" s="99"/>
    </row>
    <row r="78" ht="12.75">
      <c r="G78" s="99"/>
    </row>
    <row r="79" ht="12.75">
      <c r="G79" s="99"/>
    </row>
    <row r="80" ht="12.75">
      <c r="G80" s="99"/>
    </row>
    <row r="81" ht="12.75">
      <c r="G81" s="99"/>
    </row>
    <row r="82" ht="12.75">
      <c r="G82" s="99"/>
    </row>
    <row r="83" ht="12.75">
      <c r="G83" s="99"/>
    </row>
    <row r="84" ht="12.75">
      <c r="G84" s="99"/>
    </row>
    <row r="85" ht="12.75">
      <c r="G85" s="99"/>
    </row>
    <row r="86" ht="12.75">
      <c r="G86" s="99"/>
    </row>
    <row r="87" ht="12.75">
      <c r="G87" s="99"/>
    </row>
    <row r="88" ht="12.75">
      <c r="G88" s="99"/>
    </row>
    <row r="89" ht="12.75">
      <c r="G89" s="99"/>
    </row>
    <row r="90" ht="12.75">
      <c r="G90" s="99"/>
    </row>
    <row r="91" ht="12.75">
      <c r="G91" s="99"/>
    </row>
    <row r="92" ht="12.75">
      <c r="G92" s="99"/>
    </row>
    <row r="93" ht="12.75">
      <c r="G93" s="99"/>
    </row>
    <row r="94" ht="12.75">
      <c r="G94" s="99"/>
    </row>
    <row r="95" ht="12.75">
      <c r="G95" s="99"/>
    </row>
    <row r="96" ht="12.75">
      <c r="G96" s="99"/>
    </row>
    <row r="97" ht="12.75">
      <c r="G97" s="99"/>
    </row>
    <row r="98" ht="12.75">
      <c r="G98" s="99"/>
    </row>
    <row r="99" ht="12.75">
      <c r="G99" s="99"/>
    </row>
    <row r="100" ht="12.75">
      <c r="G100" s="99"/>
    </row>
    <row r="101" ht="12.75">
      <c r="G101" s="99"/>
    </row>
    <row r="102" ht="12.75">
      <c r="G102" s="99"/>
    </row>
    <row r="103" ht="12.75">
      <c r="G103" s="99"/>
    </row>
    <row r="104" ht="12.75">
      <c r="G104" s="99"/>
    </row>
    <row r="105" ht="12.75">
      <c r="G105" s="99"/>
    </row>
    <row r="106" ht="12.75">
      <c r="G106" s="99"/>
    </row>
    <row r="107" ht="12.75">
      <c r="G107" s="99"/>
    </row>
    <row r="108" ht="12.75">
      <c r="G108" s="99"/>
    </row>
    <row r="109" ht="12.75">
      <c r="G109" s="99"/>
    </row>
    <row r="110" ht="12.75">
      <c r="G110" s="99"/>
    </row>
    <row r="111" ht="12.75">
      <c r="G111" s="99"/>
    </row>
    <row r="112" ht="12.75">
      <c r="G112" s="99"/>
    </row>
    <row r="113" ht="12.75">
      <c r="G113" s="99"/>
    </row>
    <row r="114" ht="12.75">
      <c r="G114" s="99"/>
    </row>
    <row r="115" ht="12.75">
      <c r="G115" s="99"/>
    </row>
    <row r="116" ht="12.75">
      <c r="G116" s="99"/>
    </row>
    <row r="117" ht="12.75">
      <c r="G117" s="99"/>
    </row>
    <row r="118" ht="12.75">
      <c r="G118" s="99"/>
    </row>
    <row r="119" ht="12.75">
      <c r="G119" s="99"/>
    </row>
    <row r="120" ht="12.75">
      <c r="G120" s="99"/>
    </row>
    <row r="121" ht="12.75">
      <c r="G121" s="99"/>
    </row>
    <row r="122" ht="12.75">
      <c r="G122" s="99"/>
    </row>
    <row r="123" ht="12.75">
      <c r="G123" s="99"/>
    </row>
    <row r="124" ht="12.75">
      <c r="G124" s="99"/>
    </row>
    <row r="125" ht="12.75">
      <c r="G125" s="99"/>
    </row>
    <row r="126" ht="12.75">
      <c r="G126" s="99"/>
    </row>
    <row r="127" ht="12.75">
      <c r="G127" s="99"/>
    </row>
    <row r="128" ht="12.75">
      <c r="G128" s="99"/>
    </row>
    <row r="129" ht="12.75">
      <c r="G129" s="99"/>
    </row>
    <row r="130" ht="12.75">
      <c r="G130" s="99"/>
    </row>
    <row r="131" ht="12.75">
      <c r="G131" s="99"/>
    </row>
    <row r="132" ht="12.75">
      <c r="G132" s="99"/>
    </row>
    <row r="133" ht="12.75">
      <c r="G133" s="99"/>
    </row>
    <row r="134" ht="12.75">
      <c r="G134" s="99"/>
    </row>
    <row r="135" ht="12.75">
      <c r="G135" s="99"/>
    </row>
    <row r="136" ht="12.75">
      <c r="G136" s="99"/>
    </row>
    <row r="137" ht="12.75">
      <c r="G137" s="99"/>
    </row>
    <row r="138" ht="12.75">
      <c r="G138" s="99"/>
    </row>
    <row r="139" ht="12.75">
      <c r="G139" s="99"/>
    </row>
    <row r="140" ht="12.75">
      <c r="G140" s="99"/>
    </row>
    <row r="141" ht="12.75">
      <c r="G141" s="99"/>
    </row>
    <row r="142" ht="12.75">
      <c r="G142" s="99"/>
    </row>
    <row r="143" ht="12.75">
      <c r="G143" s="99"/>
    </row>
    <row r="144" ht="12.75">
      <c r="G144" s="99"/>
    </row>
    <row r="145" ht="12.75">
      <c r="G145" s="99"/>
    </row>
    <row r="146" ht="12.75">
      <c r="G146" s="99"/>
    </row>
    <row r="147" ht="12.75">
      <c r="G147" s="99"/>
    </row>
    <row r="148" ht="12.75">
      <c r="G148" s="99"/>
    </row>
    <row r="149" ht="12.75">
      <c r="G149" s="99"/>
    </row>
    <row r="150" ht="12.75">
      <c r="G150" s="99"/>
    </row>
    <row r="151" ht="12.75">
      <c r="G151" s="99"/>
    </row>
    <row r="152" ht="12.75">
      <c r="G152" s="99"/>
    </row>
    <row r="153" ht="12.75">
      <c r="G153" s="99"/>
    </row>
    <row r="154" ht="12.75">
      <c r="G154" s="99"/>
    </row>
    <row r="155" ht="12.75">
      <c r="G155" s="99"/>
    </row>
    <row r="156" ht="12.75">
      <c r="G156" s="99"/>
    </row>
    <row r="157" ht="12.75">
      <c r="G157" s="99"/>
    </row>
  </sheetData>
  <mergeCells count="1">
    <mergeCell ref="A2:G2"/>
  </mergeCells>
  <printOptions/>
  <pageMargins left="0.75" right="0.75" top="0.56" bottom="0.38" header="0.5" footer="0.18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2012-04-14T21:57:14Z</cp:lastPrinted>
  <dcterms:created xsi:type="dcterms:W3CDTF">2012-03-26T16:01:45Z</dcterms:created>
  <dcterms:modified xsi:type="dcterms:W3CDTF">2012-04-17T00:35:46Z</dcterms:modified>
  <cp:category/>
  <cp:version/>
  <cp:contentType/>
  <cp:contentStatus/>
</cp:coreProperties>
</file>