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600" yWindow="65521" windowWidth="9645" windowHeight="11640" tabRatio="799" firstSheet="7" activeTab="7"/>
  </bookViews>
  <sheets>
    <sheet name="Attach F  showing changes" sheetId="19" state="hidden" r:id="rId1"/>
    <sheet name="Attach B" sheetId="12" state="hidden" r:id="rId2"/>
    <sheet name="Attach C" sheetId="14" state="hidden" r:id="rId3"/>
    <sheet name="Attach D" sheetId="17" state="hidden" r:id="rId4"/>
    <sheet name="Attach E " sheetId="16" state="hidden" r:id="rId5"/>
    <sheet name="Boo!" sheetId="13" state="hidden" r:id="rId6"/>
    <sheet name="Attach F" sheetId="20" state="hidden" r:id="rId7"/>
    <sheet name="Attach G" sheetId="21" r:id="rId8"/>
    <sheet name="Projects - Reference Only" sheetId="1" state="hidden" r:id="rId9"/>
    <sheet name="Fin Plan 1 - Reference Only" sheetId="18" state="hidden" r:id="rId10"/>
    <sheet name="Cap Phase Calcs" sheetId="22" state="hidden" r:id="rId11"/>
    <sheet name="Fin Plan 2 - Reference Only" sheetId="27" state="hidden" r:id="rId12"/>
    <sheet name="Notes" sheetId="26" state="hidden" r:id="rId13"/>
    <sheet name="2012 ILA Calculation" sheetId="23" state="hidden" r:id="rId14"/>
    <sheet name="2011 ILA Cat Calc" sheetId="24" state="hidden" r:id="rId15"/>
    <sheet name="ILA Cat Detail" sheetId="29" state="hidden" r:id="rId16"/>
  </sheets>
  <definedNames>
    <definedName name="_xlnm.Print_Area" localSheetId="14">'2011 ILA Cat Calc'!$A$4:$L$105</definedName>
    <definedName name="_xlnm.Print_Area" localSheetId="1">'Attach B'!$A$1:$G$24</definedName>
    <definedName name="_xlnm.Print_Area" localSheetId="2">'Attach C'!$A$1:$F$24</definedName>
    <definedName name="_xlnm.Print_Area" localSheetId="3">'Attach D'!$A$1:$F$17</definedName>
    <definedName name="_xlnm.Print_Area" localSheetId="4">'Attach E '!$A$1:$M$18</definedName>
    <definedName name="_xlnm.Print_Area" localSheetId="6">'Attach F'!$A$1:$G$20</definedName>
    <definedName name="_xlnm.Print_Area" localSheetId="0">'Attach F  showing changes'!$A$1:$Q$125</definedName>
    <definedName name="_xlnm.Print_Area" localSheetId="7">'Attach G'!$A$1:$G$51</definedName>
    <definedName name="_xlnm.Print_Area" localSheetId="5">'Boo!'!$A$1:$N$50</definedName>
    <definedName name="_xlnm.Print_Area" localSheetId="9">'Fin Plan 1 - Reference Only'!$A$1:$O$50</definedName>
    <definedName name="_xlnm.Print_Area" localSheetId="11">'Fin Plan 2 - Reference Only'!$A$1:$O$51</definedName>
    <definedName name="_xlnm.Print_Area" localSheetId="12">'Notes'!$A$1:$B$15</definedName>
    <definedName name="_xlnm.Print_Area" localSheetId="8">'Projects - Reference Only'!$A$1:$Q$125</definedName>
    <definedName name="_xlnm.Print_Titles" localSheetId="0">'Attach F  showing changes'!$6:$6</definedName>
    <definedName name="_xlnm.Print_Titles" localSheetId="7">'Attach G'!$1:$6</definedName>
    <definedName name="_xlnm.Print_Titles" localSheetId="8">'Projects - Reference Only'!$6:$6</definedName>
  </definedNames>
  <calcPr calcId="125725"/>
</workbook>
</file>

<file path=xl/comments1.xml><?xml version="1.0" encoding="utf-8"?>
<comments xmlns="http://schemas.openxmlformats.org/spreadsheetml/2006/main">
  <authors>
    <author>Steve Klusman</author>
  </authors>
  <commentList>
    <comment ref="K80" authorId="0">
      <text>
        <r>
          <rPr>
            <b/>
            <sz val="8"/>
            <rFont val="Tahoma"/>
            <family val="2"/>
          </rPr>
          <t>Steve Klusman:</t>
        </r>
        <r>
          <rPr>
            <sz val="8"/>
            <rFont val="Tahoma"/>
            <family val="2"/>
          </rPr>
          <t xml:space="preserve">
Holding place until I hear from Brian.
</t>
        </r>
      </text>
    </comment>
    <comment ref="K92" authorId="0">
      <text>
        <r>
          <rPr>
            <b/>
            <sz val="8"/>
            <rFont val="Tahoma"/>
            <family val="2"/>
          </rPr>
          <t>Steve Klusman:</t>
        </r>
        <r>
          <rPr>
            <sz val="8"/>
            <rFont val="Tahoma"/>
            <family val="2"/>
          </rPr>
          <t xml:space="preserve">
Should the 2011 budget apply towards the construction cost? Yes.  Added 15% contingency.
</t>
        </r>
      </text>
    </comment>
    <comment ref="K122" authorId="0">
      <text>
        <r>
          <rPr>
            <b/>
            <sz val="8"/>
            <rFont val="Tahoma"/>
            <family val="2"/>
          </rPr>
          <t>Steve Klusman:</t>
        </r>
        <r>
          <rPr>
            <sz val="8"/>
            <rFont val="Tahoma"/>
            <family val="2"/>
          </rPr>
          <t xml:space="preserve">
Includes $75K for PRISM contribution.
</t>
        </r>
      </text>
    </comment>
  </commentList>
</comments>
</file>

<file path=xl/comments10.xml><?xml version="1.0" encoding="utf-8"?>
<comments xmlns="http://schemas.openxmlformats.org/spreadsheetml/2006/main">
  <authors>
    <author>Steve Klusman</author>
    <author>klusman</author>
  </authors>
  <commentList>
    <comment ref="C8" authorId="0">
      <text>
        <r>
          <rPr>
            <b/>
            <sz val="8"/>
            <rFont val="Tahoma"/>
            <family val="2"/>
          </rPr>
          <t>Steve Klusman:</t>
        </r>
        <r>
          <rPr>
            <sz val="8"/>
            <rFont val="Tahoma"/>
            <family val="2"/>
          </rPr>
          <t xml:space="preserve">
From PSB 3.20.11 forecast.  See 4.7.11 email from David Reich.</t>
        </r>
      </text>
    </comment>
    <comment ref="F10" authorId="1">
      <text>
        <r>
          <rPr>
            <b/>
            <sz val="8"/>
            <rFont val="Tahoma"/>
            <family val="2"/>
          </rPr>
          <t>klusman:</t>
        </r>
        <r>
          <rPr>
            <sz val="8"/>
            <rFont val="Tahoma"/>
            <family val="2"/>
          </rPr>
          <t xml:space="preserve">
Added after the package was transmitted to the Board.</t>
        </r>
      </text>
    </comment>
    <comment ref="I16" authorId="0">
      <text>
        <r>
          <rPr>
            <b/>
            <sz val="8"/>
            <rFont val="Tahoma"/>
            <family val="2"/>
          </rPr>
          <t>Steve Klusman:</t>
        </r>
        <r>
          <rPr>
            <sz val="8"/>
            <rFont val="Tahoma"/>
            <family val="2"/>
          </rPr>
          <t xml:space="preserve">
See Grants reconciliation worksheet</t>
        </r>
      </text>
    </comment>
    <comment ref="I22" authorId="0">
      <text>
        <r>
          <rPr>
            <b/>
            <sz val="8"/>
            <rFont val="Tahoma"/>
            <family val="2"/>
          </rPr>
          <t>Steve Klusman:</t>
        </r>
        <r>
          <rPr>
            <sz val="8"/>
            <rFont val="Tahoma"/>
            <family val="2"/>
          </rPr>
          <t xml:space="preserve">
In late 2010 Kjris Lund increased the dist admin budget to $607K  (per Brian email 2/17/11) to cover the increased costs of levy suppression negotions.  However, these payments did not appear to be made in 2010 and are assumed to carryover to 2011.
</t>
        </r>
      </text>
    </comment>
    <comment ref="F24" authorId="0">
      <text>
        <r>
          <rPr>
            <b/>
            <sz val="8"/>
            <rFont val="Tahoma"/>
            <family val="2"/>
          </rPr>
          <t>Steve Klusman:</t>
        </r>
        <r>
          <rPr>
            <sz val="8"/>
            <rFont val="Tahoma"/>
            <family val="2"/>
          </rPr>
          <t xml:space="preserve">
This corrects for items in the balance sheet which were not included on elsewhere on the financial plan.  I discovered that these items were missing  in 2011 and did not take time to detail them here, but instead just used this plug so that the ending balance matches the 3 combined balance sheets for the entire flood program.
</t>
        </r>
      </text>
    </comment>
    <comment ref="G24" authorId="0">
      <text>
        <r>
          <rPr>
            <b/>
            <sz val="8"/>
            <rFont val="Tahoma"/>
            <family val="2"/>
          </rPr>
          <t>Steve Klusman:</t>
        </r>
        <r>
          <rPr>
            <sz val="8"/>
            <rFont val="Tahoma"/>
            <family val="2"/>
          </rPr>
          <t xml:space="preserve">
includes $25,000 trsnfr to "Insurance" Fund and $10,114 trnsfr to Cx fund.  
What is the +$50K??? Need to record.</t>
        </r>
      </text>
    </comment>
    <comment ref="K26" authorId="0">
      <text>
        <r>
          <rPr>
            <b/>
            <sz val="8"/>
            <rFont val="Tahoma"/>
            <family val="2"/>
          </rPr>
          <t>Steve Klusman:</t>
        </r>
        <r>
          <rPr>
            <sz val="8"/>
            <rFont val="Tahoma"/>
            <family val="2"/>
          </rPr>
          <t xml:space="preserve">
assumes reduction in veg mgmt costs and capital outlay (new vehicles) in out years.
</t>
        </r>
      </text>
    </comment>
  </commentList>
</comments>
</file>

<file path=xl/comments11.xml><?xml version="1.0" encoding="utf-8"?>
<comments xmlns="http://schemas.openxmlformats.org/spreadsheetml/2006/main">
  <authors>
    <author>Steve Klusman</author>
  </authors>
  <commentList>
    <comment ref="D26" authorId="0">
      <text>
        <r>
          <rPr>
            <b/>
            <sz val="8"/>
            <rFont val="Tahoma"/>
            <family val="2"/>
          </rPr>
          <t>Steve Klusman:</t>
        </r>
        <r>
          <rPr>
            <sz val="8"/>
            <rFont val="Tahoma"/>
            <family val="2"/>
          </rPr>
          <t xml:space="preserve">
Includes $75K for PRISM contribution.
</t>
        </r>
      </text>
    </comment>
  </commentList>
</comments>
</file>

<file path=xl/comments12.xml><?xml version="1.0" encoding="utf-8"?>
<comments xmlns="http://schemas.openxmlformats.org/spreadsheetml/2006/main">
  <authors>
    <author>Steve Klusman</author>
    <author>klusman</author>
  </authors>
  <commentList>
    <comment ref="C8" authorId="0">
      <text>
        <r>
          <rPr>
            <b/>
            <sz val="8"/>
            <rFont val="Tahoma"/>
            <family val="2"/>
          </rPr>
          <t>Steve Klusman:</t>
        </r>
        <r>
          <rPr>
            <sz val="8"/>
            <rFont val="Tahoma"/>
            <family val="2"/>
          </rPr>
          <t xml:space="preserve">
From PSB 3.20.11 forecast.  See 4.7.11 email from David Reich.</t>
        </r>
      </text>
    </comment>
    <comment ref="F10" authorId="1">
      <text>
        <r>
          <rPr>
            <b/>
            <sz val="8"/>
            <rFont val="Tahoma"/>
            <family val="2"/>
          </rPr>
          <t>klusman:</t>
        </r>
        <r>
          <rPr>
            <sz val="8"/>
            <rFont val="Tahoma"/>
            <family val="2"/>
          </rPr>
          <t xml:space="preserve">
Added after the package was transmitted to the Board.</t>
        </r>
      </text>
    </comment>
    <comment ref="I16" authorId="0">
      <text>
        <r>
          <rPr>
            <b/>
            <sz val="8"/>
            <rFont val="Tahoma"/>
            <family val="2"/>
          </rPr>
          <t>Steve Klusman:</t>
        </r>
        <r>
          <rPr>
            <sz val="8"/>
            <rFont val="Tahoma"/>
            <family val="2"/>
          </rPr>
          <t xml:space="preserve">
See Grants reconciliation worksheet</t>
        </r>
      </text>
    </comment>
    <comment ref="I22" authorId="0">
      <text>
        <r>
          <rPr>
            <b/>
            <sz val="8"/>
            <rFont val="Tahoma"/>
            <family val="2"/>
          </rPr>
          <t>Steve Klusman:</t>
        </r>
        <r>
          <rPr>
            <sz val="8"/>
            <rFont val="Tahoma"/>
            <family val="2"/>
          </rPr>
          <t xml:space="preserve">
In late 2010 Kjris Lund increased the dist admin budget to $607K  (per Brian email 2/17/11) to cover the increased costs of levy suppression negotions.  However, these payments did not appear to be made in 2010 and are assumed to carryover to 2011.
</t>
        </r>
      </text>
    </comment>
    <comment ref="F24" authorId="0">
      <text>
        <r>
          <rPr>
            <b/>
            <sz val="8"/>
            <rFont val="Tahoma"/>
            <family val="2"/>
          </rPr>
          <t>Steve Klusman:</t>
        </r>
        <r>
          <rPr>
            <sz val="8"/>
            <rFont val="Tahoma"/>
            <family val="2"/>
          </rPr>
          <t xml:space="preserve">
This corrects for items in the balance sheet which were not included on elsewhere on the financial plan.  I discovered that these items were missing  in 2011 and did not take time to detail them here, but instead just used this plug so that the ending balance matches the 3 combined balance sheets for the entire flood program.
</t>
        </r>
      </text>
    </comment>
    <comment ref="G24" authorId="0">
      <text>
        <r>
          <rPr>
            <b/>
            <sz val="8"/>
            <rFont val="Tahoma"/>
            <family val="2"/>
          </rPr>
          <t>Steve Klusman:</t>
        </r>
        <r>
          <rPr>
            <sz val="8"/>
            <rFont val="Tahoma"/>
            <family val="2"/>
          </rPr>
          <t xml:space="preserve">
includes $25,000 trsnfr to "Insurance" Fund and $10,114 trnsfr to Cx fund.  
What is the +$50K??? Need to record.</t>
        </r>
      </text>
    </comment>
    <comment ref="K26" authorId="0">
      <text>
        <r>
          <rPr>
            <b/>
            <sz val="8"/>
            <rFont val="Tahoma"/>
            <family val="2"/>
          </rPr>
          <t>Steve Klusman:</t>
        </r>
        <r>
          <rPr>
            <sz val="8"/>
            <rFont val="Tahoma"/>
            <family val="2"/>
          </rPr>
          <t xml:space="preserve">
assumes reduction in veg mgmt costs and capital outlay (new vehicles) in out years.
</t>
        </r>
      </text>
    </comment>
  </commentList>
</comments>
</file>

<file path=xl/comments3.xml><?xml version="1.0" encoding="utf-8"?>
<comments xmlns="http://schemas.openxmlformats.org/spreadsheetml/2006/main">
  <authors>
    <author>Steve Klusman</author>
  </authors>
  <commentList>
    <comment ref="H13" authorId="0">
      <text>
        <r>
          <rPr>
            <b/>
            <sz val="8"/>
            <rFont val="Tahoma"/>
            <family val="2"/>
          </rPr>
          <t>Steve Klusman:</t>
        </r>
        <r>
          <rPr>
            <sz val="8"/>
            <rFont val="Tahoma"/>
            <family val="2"/>
          </rPr>
          <t xml:space="preserve">
Reduction per 9/12/11 email from Katrina</t>
        </r>
      </text>
    </comment>
    <comment ref="H16" authorId="0">
      <text>
        <r>
          <rPr>
            <b/>
            <sz val="8"/>
            <rFont val="Tahoma"/>
            <family val="2"/>
          </rPr>
          <t>Steve Klusman:</t>
        </r>
        <r>
          <rPr>
            <sz val="8"/>
            <rFont val="Tahoma"/>
            <family val="2"/>
          </rPr>
          <t xml:space="preserve">
Total reduction in operating budget.  See Katrina email 9/12/11</t>
        </r>
      </text>
    </comment>
  </commentList>
</comments>
</file>

<file path=xl/comments6.xml><?xml version="1.0" encoding="utf-8"?>
<comments xmlns="http://schemas.openxmlformats.org/spreadsheetml/2006/main">
  <authors>
    <author>Steve Klusman</author>
    <author>klusman</author>
  </authors>
  <commentList>
    <comment ref="C7" authorId="0">
      <text>
        <r>
          <rPr>
            <b/>
            <sz val="8"/>
            <rFont val="Tahoma"/>
            <family val="2"/>
          </rPr>
          <t>Steve Klusman:</t>
        </r>
        <r>
          <rPr>
            <sz val="8"/>
            <rFont val="Tahoma"/>
            <family val="2"/>
          </rPr>
          <t xml:space="preserve">
From PSB 3.20.11 forecast.  See 4.7.11 email from David Reich.</t>
        </r>
      </text>
    </comment>
    <comment ref="F9" authorId="1">
      <text>
        <r>
          <rPr>
            <b/>
            <sz val="8"/>
            <rFont val="Tahoma"/>
            <family val="2"/>
          </rPr>
          <t>Klusman:</t>
        </r>
        <r>
          <rPr>
            <sz val="8"/>
            <rFont val="Tahoma"/>
            <family val="2"/>
          </rPr>
          <t xml:space="preserve">
Added after the package was transmitted to the Board.</t>
        </r>
      </text>
    </comment>
    <comment ref="F23" authorId="0">
      <text>
        <r>
          <rPr>
            <b/>
            <sz val="8"/>
            <rFont val="Tahoma"/>
            <family val="2"/>
          </rPr>
          <t>Steve Klusman:</t>
        </r>
        <r>
          <rPr>
            <sz val="8"/>
            <rFont val="Tahoma"/>
            <family val="2"/>
          </rPr>
          <t xml:space="preserve">
This corrects for items in the balance sheet which were not included on elsewhere on the financial plan.  I discovered that these items were missing  in 2011 and did not take time to detail them here, but instead just used this plug so that the ending balance matches the 3 combined balance sheets for the entire flood program.
</t>
        </r>
      </text>
    </comment>
    <comment ref="K25" authorId="0">
      <text>
        <r>
          <rPr>
            <b/>
            <sz val="8"/>
            <rFont val="Tahoma"/>
            <family val="2"/>
          </rPr>
          <t>Steve Klusman:</t>
        </r>
        <r>
          <rPr>
            <sz val="8"/>
            <rFont val="Tahoma"/>
            <family val="2"/>
          </rPr>
          <t xml:space="preserve">
assumes reduction in PAO costs and capital outlay (new vehicles) in out years.
</t>
        </r>
      </text>
    </comment>
  </commentList>
</comments>
</file>

<file path=xl/comments9.xml><?xml version="1.0" encoding="utf-8"?>
<comments xmlns="http://schemas.openxmlformats.org/spreadsheetml/2006/main">
  <authors>
    <author>Steve Klusman</author>
  </authors>
  <commentList>
    <comment ref="K92" authorId="0">
      <text>
        <r>
          <rPr>
            <b/>
            <sz val="8"/>
            <rFont val="Tahoma"/>
            <family val="2"/>
          </rPr>
          <t>Steve Klusman:</t>
        </r>
        <r>
          <rPr>
            <sz val="8"/>
            <rFont val="Tahoma"/>
            <family val="2"/>
          </rPr>
          <t xml:space="preserve">
Should the 2011 budget apply towards the construction cost? Yes.  Added 15% contingency.
</t>
        </r>
      </text>
    </comment>
    <comment ref="K122" authorId="0">
      <text>
        <r>
          <rPr>
            <b/>
            <sz val="8"/>
            <rFont val="Tahoma"/>
            <family val="2"/>
          </rPr>
          <t>Steve Klusman:</t>
        </r>
        <r>
          <rPr>
            <sz val="8"/>
            <rFont val="Tahoma"/>
            <family val="2"/>
          </rPr>
          <t xml:space="preserve">
Includes $75K for PRISM contribution and $95K for Project Mgmt Manual consultant.
</t>
        </r>
      </text>
    </comment>
  </commentList>
</comments>
</file>

<file path=xl/sharedStrings.xml><?xml version="1.0" encoding="utf-8"?>
<sst xmlns="http://schemas.openxmlformats.org/spreadsheetml/2006/main" count="5136" uniqueCount="942">
  <si>
    <t>River</t>
  </si>
  <si>
    <t>Carryover</t>
  </si>
  <si>
    <t>Skykomish-Miller</t>
  </si>
  <si>
    <t>FL0001</t>
  </si>
  <si>
    <t>Miller River Home Buyout</t>
  </si>
  <si>
    <t>FL0004</t>
  </si>
  <si>
    <t>FL0005</t>
  </si>
  <si>
    <t>S.F. Skykomish River Repetitive Loss Mitigation</t>
  </si>
  <si>
    <t>FL0010</t>
  </si>
  <si>
    <t>Upper Snoqualmie</t>
  </si>
  <si>
    <t>FL1003</t>
  </si>
  <si>
    <t>South Fork Levee System Improvements</t>
  </si>
  <si>
    <t>FL1017</t>
  </si>
  <si>
    <t>FL1019</t>
  </si>
  <si>
    <t>Middle Fork Levee System Capacity Improvements</t>
  </si>
  <si>
    <t>FL1022</t>
  </si>
  <si>
    <t>FL1023</t>
  </si>
  <si>
    <t>Upper Snoqulamie Residential Flood Mitigation</t>
  </si>
  <si>
    <t>Lower Snoqualmie</t>
  </si>
  <si>
    <t>FL2001</t>
  </si>
  <si>
    <t>FL2002</t>
  </si>
  <si>
    <t>FL2012</t>
  </si>
  <si>
    <t>FL2013</t>
  </si>
  <si>
    <t>FL2014</t>
  </si>
  <si>
    <t>Lower Snoqualmie River Repetitive Loss Mitigation</t>
  </si>
  <si>
    <t>FL2015</t>
  </si>
  <si>
    <t>FL2018</t>
  </si>
  <si>
    <t>Farm/Flood Task Force Implementation</t>
  </si>
  <si>
    <t>FL2020</t>
  </si>
  <si>
    <t>Tolt</t>
  </si>
  <si>
    <t>FL3004</t>
  </si>
  <si>
    <t>Lower Tolt River Acquisition</t>
  </si>
  <si>
    <t>FL3005</t>
  </si>
  <si>
    <t>San Souci Neighborhood Buyout</t>
  </si>
  <si>
    <t>FL3006</t>
  </si>
  <si>
    <t>Tolt River Natural Area Floodplain Reconnection/Ac</t>
  </si>
  <si>
    <t>FL3007</t>
  </si>
  <si>
    <t>Tolt River SR 203 to Trail Bridge Floodplain Recon</t>
  </si>
  <si>
    <t>FL3008</t>
  </si>
  <si>
    <t>Tolt River Repetitive Loss Mitigation</t>
  </si>
  <si>
    <t>FL3009</t>
  </si>
  <si>
    <t>Tolt River Mile 1.1 Levee Setback</t>
  </si>
  <si>
    <t>Raging</t>
  </si>
  <si>
    <t>FL4001</t>
  </si>
  <si>
    <t>Alpine Manor Mobile Home Park Neighborhood Buyout</t>
  </si>
  <si>
    <t>FL4016</t>
  </si>
  <si>
    <t>Abandoned Bridge Abutment and Waring Revetment Cha</t>
  </si>
  <si>
    <t>Sammamish</t>
  </si>
  <si>
    <t>FL5001</t>
  </si>
  <si>
    <t>Willowmoor Floodplain Restoration</t>
  </si>
  <si>
    <t>FL6002</t>
  </si>
  <si>
    <t>Issaquah Creek Repetitive Loss Mitigation</t>
  </si>
  <si>
    <t>Lk Wash Tribs</t>
  </si>
  <si>
    <t>FL6003</t>
  </si>
  <si>
    <t>Bellevue - Lower Coal Creek Phase 1</t>
  </si>
  <si>
    <t>FL6004</t>
  </si>
  <si>
    <t>McAleer/Lyon Creek Channel Improvements</t>
  </si>
  <si>
    <t>Cedar</t>
  </si>
  <si>
    <t>FL7003</t>
  </si>
  <si>
    <t>Cedar River Flood Damage Repairs</t>
  </si>
  <si>
    <t>FL7005</t>
  </si>
  <si>
    <t>FL7006</t>
  </si>
  <si>
    <t>Rainbow Bend Levee Setback and Floodplain Reconnec</t>
  </si>
  <si>
    <t>FL7015</t>
  </si>
  <si>
    <t>FL7016</t>
  </si>
  <si>
    <t>Jan Road-Rutledge Johnson Levee Setbacks</t>
  </si>
  <si>
    <t>FL7017</t>
  </si>
  <si>
    <t>FL7018</t>
  </si>
  <si>
    <t>Cedar River Gravel Removal</t>
  </si>
  <si>
    <t>FL7020</t>
  </si>
  <si>
    <t>Lower Jones Road Setback</t>
  </si>
  <si>
    <t>FL7021</t>
  </si>
  <si>
    <t>Riverbend Mobile Home Park Acquisition and Levee S</t>
  </si>
  <si>
    <t>FL7022</t>
  </si>
  <si>
    <t>FL7023</t>
  </si>
  <si>
    <t>Renton- Cedar River Bridge Flood Reduction Project</t>
  </si>
  <si>
    <t>FL7037</t>
  </si>
  <si>
    <t>Rhode Levee Setback</t>
  </si>
  <si>
    <t>FL7039</t>
  </si>
  <si>
    <t>FL7040</t>
  </si>
  <si>
    <t>Cedar Pre-Construction Strategic Acquisition</t>
  </si>
  <si>
    <t>Green</t>
  </si>
  <si>
    <t>FL8017</t>
  </si>
  <si>
    <t>FL8021</t>
  </si>
  <si>
    <t>FL8025</t>
  </si>
  <si>
    <t>Gaco Western</t>
  </si>
  <si>
    <t>FL8036</t>
  </si>
  <si>
    <t>FL8037</t>
  </si>
  <si>
    <t>FL8039</t>
  </si>
  <si>
    <t>FL8041</t>
  </si>
  <si>
    <t>FL8042</t>
  </si>
  <si>
    <t>FL8045</t>
  </si>
  <si>
    <t>FL8060</t>
  </si>
  <si>
    <t>Briscoe Levee Setback</t>
  </si>
  <si>
    <t>FL8061</t>
  </si>
  <si>
    <t>Desimone Levee Setback</t>
  </si>
  <si>
    <t>FL8062</t>
  </si>
  <si>
    <t>Segale Levee Setback</t>
  </si>
  <si>
    <t>FL8063</t>
  </si>
  <si>
    <t>Reddington Setback Ph II</t>
  </si>
  <si>
    <t>White</t>
  </si>
  <si>
    <t>FL9001</t>
  </si>
  <si>
    <t>FL9002</t>
  </si>
  <si>
    <t>Red Creek Acquisitions</t>
  </si>
  <si>
    <t>FL9007</t>
  </si>
  <si>
    <t>FL9012</t>
  </si>
  <si>
    <t>FL9013</t>
  </si>
  <si>
    <t>White River Corps 205</t>
  </si>
  <si>
    <t>Seattle</t>
  </si>
  <si>
    <t>FLC001</t>
  </si>
  <si>
    <t>FLC002</t>
  </si>
  <si>
    <t>Mon/Maint</t>
  </si>
  <si>
    <t>FLM000</t>
  </si>
  <si>
    <t>Opportunity Fund</t>
  </si>
  <si>
    <t>FLS000</t>
  </si>
  <si>
    <t>Subregional Opportunity Fund</t>
  </si>
  <si>
    <t>Countywide Miscellaneous</t>
  </si>
  <si>
    <t>FLX200</t>
  </si>
  <si>
    <t>Flood Emergency Contingency</t>
  </si>
  <si>
    <t>PL84-99 Mitigation</t>
  </si>
  <si>
    <t>FLX400</t>
  </si>
  <si>
    <t xml:space="preserve">SR202 Bridge Lengthening on South Fork Snoqualmie </t>
  </si>
  <si>
    <t xml:space="preserve">South Park - Duwamish Backwater Inundation at 4th </t>
  </si>
  <si>
    <t xml:space="preserve">Green </t>
  </si>
  <si>
    <t>FL8038</t>
  </si>
  <si>
    <t>Skykomish Home Buyouts</t>
  </si>
  <si>
    <t>FL7004</t>
  </si>
  <si>
    <t>Cedar River Repetitive Loss Mitigation</t>
  </si>
  <si>
    <t>FL8043</t>
  </si>
  <si>
    <t>FL9004</t>
  </si>
  <si>
    <t>White-Greenwater Acquisition</t>
  </si>
  <si>
    <t>Total</t>
  </si>
  <si>
    <t>FL0002</t>
  </si>
  <si>
    <t>Miller River Road Protection</t>
  </si>
  <si>
    <t>FL1018</t>
  </si>
  <si>
    <t>FL3002</t>
  </si>
  <si>
    <t>FL4002</t>
  </si>
  <si>
    <t>Raging River Flood Damage Repairs</t>
  </si>
  <si>
    <t>FL4021</t>
  </si>
  <si>
    <t xml:space="preserve">Cedar </t>
  </si>
  <si>
    <t>FL7038</t>
  </si>
  <si>
    <t>Herzman Repair</t>
  </si>
  <si>
    <t>FL8002</t>
  </si>
  <si>
    <t>FL8058</t>
  </si>
  <si>
    <t>FL0007</t>
  </si>
  <si>
    <t>FL1001</t>
  </si>
  <si>
    <t>FL1002</t>
  </si>
  <si>
    <t>FL1005</t>
  </si>
  <si>
    <t>FL1024</t>
  </si>
  <si>
    <t>FL1030</t>
  </si>
  <si>
    <t>FL3001</t>
  </si>
  <si>
    <t>FL3012</t>
  </si>
  <si>
    <t>FL7001</t>
  </si>
  <si>
    <t>FL7002</t>
  </si>
  <si>
    <t>FL7014</t>
  </si>
  <si>
    <t>FL7026</t>
  </si>
  <si>
    <t>FL7027</t>
  </si>
  <si>
    <t>FL7034</t>
  </si>
  <si>
    <t>FL7043</t>
  </si>
  <si>
    <t>FL7044</t>
  </si>
  <si>
    <t>FL8003</t>
  </si>
  <si>
    <t>FL8016</t>
  </si>
  <si>
    <t>FL8027</t>
  </si>
  <si>
    <t>FL8029</t>
  </si>
  <si>
    <t>FL8030</t>
  </si>
  <si>
    <t>FL8059</t>
  </si>
  <si>
    <t>FLX012</t>
  </si>
  <si>
    <t>Green Pre-Construction Acquisition</t>
  </si>
  <si>
    <t>Timber Lane Village Home Erosion Buyouts</t>
  </si>
  <si>
    <t xml:space="preserve">Mcknight Repair          </t>
  </si>
  <si>
    <t>Maloney Cr Conf Improvements</t>
  </si>
  <si>
    <t xml:space="preserve">Mf Snoq Flood Repairs    </t>
  </si>
  <si>
    <t>N Bend Resid Flood Mitgtn</t>
  </si>
  <si>
    <t xml:space="preserve">Kimball Creek And Snoqualmie Basin </t>
  </si>
  <si>
    <t>City Of Snoqualmie Natural Area Acquisitions</t>
  </si>
  <si>
    <t>Mason Thorson Ext Repair</t>
  </si>
  <si>
    <t>Allen Repair</t>
  </si>
  <si>
    <t>Mason Thorson Ext 2011 Repair</t>
  </si>
  <si>
    <t>Aldair/Fall City Buyout</t>
  </si>
  <si>
    <t>Lower Snoqualmie River Flood Damage Repairs</t>
  </si>
  <si>
    <t>Mcelhoe/Person Levee</t>
  </si>
  <si>
    <t>Lower Snoqualmie Residential Flood Mitigation</t>
  </si>
  <si>
    <t xml:space="preserve">Tolt River Flood Repairs </t>
  </si>
  <si>
    <t xml:space="preserve">Frew Emergncy Rpr        </t>
  </si>
  <si>
    <t>Preston-Fall City Upper</t>
  </si>
  <si>
    <t xml:space="preserve">Cedar Grove Mobile Acq   </t>
  </si>
  <si>
    <t>Cedar Rapids Levee Setbck</t>
  </si>
  <si>
    <t>Elliott Bridge Levee Setback And Acquisition</t>
  </si>
  <si>
    <t>Dorre Don Meanders Ph 1</t>
  </si>
  <si>
    <t>Maplewood Levee Setback Ph 1</t>
  </si>
  <si>
    <t>Belmondo Emergency Repair</t>
  </si>
  <si>
    <t xml:space="preserve">Cedar Rapids Repair      </t>
  </si>
  <si>
    <t xml:space="preserve">Byers Curve Repair       </t>
  </si>
  <si>
    <t>Dorre Done Phase 2 Hazard Mitigation</t>
  </si>
  <si>
    <t>Cedar River Trail 2b Fema</t>
  </si>
  <si>
    <t xml:space="preserve">Belmondo Fema 1653 Ph I  </t>
  </si>
  <si>
    <t>Alaskan Way Seawall Replacement Feasibility</t>
  </si>
  <si>
    <t xml:space="preserve">Green R Flood Repairs    </t>
  </si>
  <si>
    <t>Briscoe Levee #1-#3 #5-#8</t>
  </si>
  <si>
    <t>Briscoe Reach Design (180th To 200th)</t>
  </si>
  <si>
    <t>Reddington Reach</t>
  </si>
  <si>
    <t xml:space="preserve">Stoneway Lower Repair    </t>
  </si>
  <si>
    <t>Horeseshoe Bend Repair</t>
  </si>
  <si>
    <t>Ratolo Repair</t>
  </si>
  <si>
    <t>Green River PL84-99 Mitigation</t>
  </si>
  <si>
    <t>Boeing Setback Levee.</t>
  </si>
  <si>
    <t>Lone's Addition To 8th</t>
  </si>
  <si>
    <t>Dykstra Lowspot Repair</t>
  </si>
  <si>
    <t>Green River Flood Emergency Prep</t>
  </si>
  <si>
    <t xml:space="preserve">Tukwila 205 - Lily Point </t>
  </si>
  <si>
    <t>County Line To A-Street Flood Conveyance</t>
  </si>
  <si>
    <t>Pacific Right Bank Acquisition And Setback Berm</t>
  </si>
  <si>
    <t>City Of Pacific Gravel And Debris Removal</t>
  </si>
  <si>
    <t>Alaskan Way Seawall Construction</t>
  </si>
  <si>
    <t>Flood CIP Monitoring and Maintenance</t>
  </si>
  <si>
    <t xml:space="preserve">Hole Rock Stockpile      </t>
  </si>
  <si>
    <t xml:space="preserve">Central Costs            </t>
  </si>
  <si>
    <t>Flood Risk</t>
  </si>
  <si>
    <t>Project</t>
  </si>
  <si>
    <t>Name</t>
  </si>
  <si>
    <t>Acquisition</t>
  </si>
  <si>
    <t>Construction</t>
  </si>
  <si>
    <t>FL1029</t>
  </si>
  <si>
    <t>Vallcuda Repair</t>
  </si>
  <si>
    <t>FL8031</t>
  </si>
  <si>
    <t>FLX300</t>
  </si>
  <si>
    <t>D15712</t>
  </si>
  <si>
    <t>Cedar River Basin</t>
  </si>
  <si>
    <t>White River Basin</t>
  </si>
  <si>
    <t>Maintenance / Monitoring</t>
  </si>
  <si>
    <t xml:space="preserve">Subregional Opportunity Fund </t>
  </si>
  <si>
    <t>FL0013</t>
  </si>
  <si>
    <t>FL1041</t>
  </si>
  <si>
    <t>FL1042</t>
  </si>
  <si>
    <t>Shakemill Levee 2011 Repair</t>
  </si>
  <si>
    <t>FL1043</t>
  </si>
  <si>
    <t>Record Office Revetment 2011 Repair</t>
  </si>
  <si>
    <t>FL1044</t>
  </si>
  <si>
    <t>Meadowbrook Revetement 2011 Repair</t>
  </si>
  <si>
    <t>FL2021</t>
  </si>
  <si>
    <t>Sinerra Qualle 2011 Repair</t>
  </si>
  <si>
    <t>Herzman Levee Setback</t>
  </si>
  <si>
    <t>FL7048</t>
  </si>
  <si>
    <t>Cedar Rapids 2011 Repair</t>
  </si>
  <si>
    <t>FL7049</t>
  </si>
  <si>
    <t>Youngs Revetment 2011 Repair</t>
  </si>
  <si>
    <t>Lower Russell/Holiday</t>
  </si>
  <si>
    <t>Upper Russell/Soames-Dolan</t>
  </si>
  <si>
    <t>Repair</t>
  </si>
  <si>
    <t>Mcelhoe-Person Repair</t>
  </si>
  <si>
    <t>Snoqualmie 13.5 Revetment</t>
  </si>
  <si>
    <t>Tolt River Corridor Study</t>
  </si>
  <si>
    <t>Maplewood Levee Setback Ph II</t>
  </si>
  <si>
    <t>Horseshoe Bend Acquisition And Reconstruction</t>
  </si>
  <si>
    <t>Contract Fund Default Project</t>
  </si>
  <si>
    <t>Impl Risk</t>
  </si>
  <si>
    <t>Program</t>
  </si>
  <si>
    <t>Gateway Lower / Codiga Repair</t>
  </si>
  <si>
    <t xml:space="preserve">$75K carryover inrease over original file. </t>
  </si>
  <si>
    <t>Carryover not included in previous version.</t>
  </si>
  <si>
    <t>Original
2011</t>
  </si>
  <si>
    <t>Reallocated
2011</t>
  </si>
  <si>
    <t>2011 Reallocated
+ Carryover</t>
  </si>
  <si>
    <t xml:space="preserve">Change from Original </t>
  </si>
  <si>
    <t>Snoqualmie</t>
  </si>
  <si>
    <t>Opp</t>
  </si>
  <si>
    <t>Check</t>
  </si>
  <si>
    <t>2009 Carryovers</t>
  </si>
  <si>
    <t>2010 Revised</t>
  </si>
  <si>
    <t>Annual Maintenance</t>
  </si>
  <si>
    <t>Flood Hazards Plan, Grants, Outreach</t>
  </si>
  <si>
    <t>Flood Hazard Studies, Maps, Technical Services</t>
  </si>
  <si>
    <t>Flood Preparation, Flood Warning Center</t>
  </si>
  <si>
    <t>Program Management, Supervision, Finance, Budget</t>
  </si>
  <si>
    <t>Program Implementation</t>
  </si>
  <si>
    <t>Overhead / Central Costs</t>
  </si>
  <si>
    <t>Original Attach B</t>
  </si>
  <si>
    <t>KC 2010 Adopted</t>
  </si>
  <si>
    <t>Revision to Reconcile with King County Operating Budget</t>
  </si>
  <si>
    <t>Flood Hazard Planning, Grants, Outreach</t>
  </si>
  <si>
    <t>Flood Preparation, Flood Warning Center, Post Flood Activities</t>
  </si>
  <si>
    <t>Total Operating Budget:</t>
  </si>
  <si>
    <t>King County Flood Control District</t>
  </si>
  <si>
    <t>2011
Approved</t>
  </si>
  <si>
    <t>Flood District Administration</t>
  </si>
  <si>
    <t>Maintenance and Operation</t>
  </si>
  <si>
    <t>Proposed Construction &amp; Improvements</t>
  </si>
  <si>
    <t>Levy Suppression Contra</t>
  </si>
  <si>
    <t>Net Construction and Improvements</t>
  </si>
  <si>
    <t>Bond Retirement and Interest</t>
  </si>
  <si>
    <t>Fund Balance (Reserve)</t>
  </si>
  <si>
    <t>2010
Carryover</t>
  </si>
  <si>
    <t>2011 Revised</t>
  </si>
  <si>
    <t>2007
Actual</t>
  </si>
  <si>
    <t>2008
Actual</t>
  </si>
  <si>
    <t>2009
Actual</t>
  </si>
  <si>
    <t>2010
Actual</t>
  </si>
  <si>
    <t>2011
Adopted</t>
  </si>
  <si>
    <t>2011
Revised</t>
  </si>
  <si>
    <t>2012
Projected</t>
  </si>
  <si>
    <t>2013
Projected</t>
  </si>
  <si>
    <t>2014
Projected</t>
  </si>
  <si>
    <t>2015
Projected</t>
  </si>
  <si>
    <t>2016
Projected</t>
  </si>
  <si>
    <t>2017
Projected</t>
  </si>
  <si>
    <t>Input from Cost Model</t>
  </si>
  <si>
    <t>Output to Cost Model</t>
  </si>
  <si>
    <t>Beginning Balance</t>
  </si>
  <si>
    <t>Capital Exp</t>
  </si>
  <si>
    <t>Net Revenue Export</t>
  </si>
  <si>
    <t>Revenue</t>
  </si>
  <si>
    <t>Flood District</t>
  </si>
  <si>
    <r>
      <t xml:space="preserve">Flood District Levy </t>
    </r>
    <r>
      <rPr>
        <vertAlign val="superscript"/>
        <sz val="10"/>
        <rFont val="Arial"/>
        <family val="2"/>
      </rPr>
      <t>1</t>
    </r>
  </si>
  <si>
    <r>
      <t>Interest Earnings</t>
    </r>
    <r>
      <rPr>
        <vertAlign val="superscript"/>
        <sz val="10"/>
        <rFont val="Arial"/>
        <family val="2"/>
      </rPr>
      <t xml:space="preserve"> 2</t>
    </r>
  </si>
  <si>
    <r>
      <t xml:space="preserve">Fund Balance from  GRFCZD </t>
    </r>
    <r>
      <rPr>
        <vertAlign val="superscript"/>
        <sz val="10"/>
        <rFont val="Arial"/>
        <family val="2"/>
      </rPr>
      <t>3</t>
    </r>
  </si>
  <si>
    <t>King County</t>
  </si>
  <si>
    <t xml:space="preserve">Grants </t>
  </si>
  <si>
    <t>GRANT Assumptions</t>
  </si>
  <si>
    <t>City Reimbursments</t>
  </si>
  <si>
    <t>Countyline NRDA</t>
  </si>
  <si>
    <t>Short Term Borrowing</t>
  </si>
  <si>
    <t>Total Revenue</t>
  </si>
  <si>
    <t>Expenditure</t>
  </si>
  <si>
    <t>District Miscellaneous</t>
  </si>
  <si>
    <t>Operating Subtotal</t>
  </si>
  <si>
    <t>Total Expenditure</t>
  </si>
  <si>
    <t>State capital budget includes a total of $4M for Green River levees, allocated roughly as follows:</t>
  </si>
  <si>
    <t>Ending Balance</t>
  </si>
  <si>
    <t>Carryover Reserves</t>
  </si>
  <si>
    <t xml:space="preserve">$910,000 for the Hawley Levee. This is not currently part of our CIP, but will need to be added as a pass-thru (?) to Kent for certification </t>
  </si>
  <si>
    <t>Balance Less Reserves</t>
  </si>
  <si>
    <t>$2,050,000 for Boeing Levee. This is no net gain - increase in revenue but also adds to the scope. This is in 2012, and does not affect the appropriations planned for 2013-2014 in the current CIP. Funds will likely be passed thru to Kent.</t>
  </si>
  <si>
    <t>Target Fund Balance for Emergency Fund</t>
  </si>
  <si>
    <t>$1,040,000 for Reddington - this is new revenue and offsets FCD levy revenue. We can add this to the 2013 revenue, unless there is 'dirt-moving' in 2012 that we can seek reimbursement for. Tom, waddya think?</t>
  </si>
  <si>
    <t>Working Fund Balance</t>
  </si>
  <si>
    <t>Repayment</t>
  </si>
  <si>
    <t>Cummulative Debt</t>
  </si>
  <si>
    <t>Net Revenue for Cost Model</t>
  </si>
  <si>
    <t xml:space="preserve">Interest earnings based on average daily cash balances considering the timing of flood levy receipts and transfers to the operating and capital funds.  </t>
  </si>
  <si>
    <t xml:space="preserve">Estimation of delinquent River Improvement Fund Levy receipts based on past agency experience. </t>
  </si>
  <si>
    <t>Costs based on contract established under FCD 2008-07 for District executive services, and inflated at 3% in succeeding years.</t>
  </si>
  <si>
    <t>2010 Carryovers</t>
  </si>
  <si>
    <t>2011 Adjustments*</t>
  </si>
  <si>
    <t xml:space="preserve">2011 Adopted </t>
  </si>
  <si>
    <t>2011 Changes</t>
  </si>
  <si>
    <t xml:space="preserve">Attachment B </t>
  </si>
  <si>
    <t>Alaskan Way Sewall Contra</t>
  </si>
  <si>
    <t>Levy Suppression Payment</t>
  </si>
  <si>
    <t>Net Flood District Administration</t>
  </si>
  <si>
    <t>Snoqualmie River Basin</t>
  </si>
  <si>
    <t>Green River Basin</t>
  </si>
  <si>
    <t>Seattle Projects</t>
  </si>
  <si>
    <t>Construction Monitoring/Maintenance</t>
  </si>
  <si>
    <t>Basin</t>
  </si>
  <si>
    <t>Design</t>
  </si>
  <si>
    <t>Contingency</t>
  </si>
  <si>
    <t xml:space="preserve">Snoqualmie River Basin </t>
  </si>
  <si>
    <t xml:space="preserve">Green River Basin </t>
  </si>
  <si>
    <t xml:space="preserve">Attachment E </t>
  </si>
  <si>
    <t>Attachment D</t>
  </si>
  <si>
    <t>Attachment C</t>
  </si>
  <si>
    <t>Property tax forecast provided by the Office of Performance, Strategy, and Budget on 3/20/11.</t>
  </si>
  <si>
    <t>The ICRIF amount is based on the 1914 Inter-County Agreement for improvements to the White River.</t>
  </si>
  <si>
    <t>The "Levy Suppression Payment" is the amount paid to senior taxing districts in 2011 to allow the Flood District to continue collecting levy revenue.</t>
  </si>
  <si>
    <t>Miscellaneous revenue due to multiple sources such as state forest sales, private timber harvest tax, rent from tenants of acquired real estate, and immaterial corrections from prior years.</t>
  </si>
  <si>
    <r>
      <t xml:space="preserve">Miscellaneous Revenue </t>
    </r>
    <r>
      <rPr>
        <vertAlign val="superscript"/>
        <sz val="10"/>
        <rFont val="Arial"/>
        <family val="2"/>
      </rPr>
      <t>3</t>
    </r>
  </si>
  <si>
    <r>
      <t>Delinquent River Improvement Fund Levy</t>
    </r>
    <r>
      <rPr>
        <vertAlign val="superscript"/>
        <sz val="10"/>
        <rFont val="Arial"/>
        <family val="2"/>
      </rPr>
      <t xml:space="preserve"> 4</t>
    </r>
  </si>
  <si>
    <r>
      <t xml:space="preserve">Inter-County River Improvement </t>
    </r>
    <r>
      <rPr>
        <vertAlign val="superscript"/>
        <sz val="10"/>
        <rFont val="Arial"/>
        <family val="2"/>
      </rPr>
      <t>5</t>
    </r>
  </si>
  <si>
    <r>
      <t xml:space="preserve">Contribution S &amp; S Construction </t>
    </r>
    <r>
      <rPr>
        <vertAlign val="superscript"/>
        <sz val="10"/>
        <rFont val="Arial"/>
        <family val="2"/>
      </rPr>
      <t>6</t>
    </r>
  </si>
  <si>
    <t>Contribution of fund balance from the old flood capital fund 3180, which was dissolved by the King County Council in January 2011.</t>
  </si>
  <si>
    <r>
      <t xml:space="preserve">District Administration </t>
    </r>
    <r>
      <rPr>
        <vertAlign val="superscript"/>
        <sz val="10"/>
        <rFont val="Arial"/>
        <family val="2"/>
      </rPr>
      <t>7</t>
    </r>
  </si>
  <si>
    <r>
      <t xml:space="preserve">Levy Suppression Payment </t>
    </r>
    <r>
      <rPr>
        <vertAlign val="superscript"/>
        <sz val="10"/>
        <rFont val="Arial"/>
        <family val="2"/>
      </rPr>
      <t>8</t>
    </r>
  </si>
  <si>
    <t xml:space="preserve">Capital Subtotal </t>
  </si>
  <si>
    <t>Reference Only:  Not Part of Resolution!</t>
  </si>
  <si>
    <t>Notes:</t>
  </si>
  <si>
    <t>Revised CIP: Current Project Allocations</t>
  </si>
  <si>
    <t>Annual Maintenance, Facility Assessments</t>
  </si>
  <si>
    <t>Upper Snoq R Flood Repairs</t>
  </si>
  <si>
    <t>City Reimbursements</t>
  </si>
  <si>
    <r>
      <t>Debt Service on Short Term Borrowing</t>
    </r>
    <r>
      <rPr>
        <vertAlign val="superscript"/>
        <sz val="10"/>
        <rFont val="Arial"/>
        <family val="2"/>
      </rPr>
      <t xml:space="preserve"> 8</t>
    </r>
  </si>
  <si>
    <r>
      <t xml:space="preserve">Levy Suppression Payment </t>
    </r>
    <r>
      <rPr>
        <vertAlign val="superscript"/>
        <sz val="10"/>
        <rFont val="Arial"/>
        <family val="2"/>
      </rPr>
      <t>9</t>
    </r>
  </si>
  <si>
    <t>This option results in signifcant debt payments outside of the 6-year plan, approximately $9M per year for 5 years.</t>
  </si>
  <si>
    <t>King County Flood District Financial Plan: 2011 Revised   (Version 2 with Short Term Borrowing)</t>
  </si>
  <si>
    <t>Hawley Rd Levee - Kent</t>
  </si>
  <si>
    <t>Boeing Levee Addition - Kent</t>
  </si>
  <si>
    <t>FL8072</t>
  </si>
  <si>
    <t>FL8073</t>
  </si>
  <si>
    <t>State Boeing Kent</t>
  </si>
  <si>
    <t>State Hawley Levee Kent</t>
  </si>
  <si>
    <t>Reddington Auburn</t>
  </si>
  <si>
    <t>Attachment F</t>
  </si>
  <si>
    <t>Undesignated Fund Balance</t>
  </si>
  <si>
    <t>Target Fund Balance</t>
  </si>
  <si>
    <t>N/A</t>
  </si>
  <si>
    <t>TBD</t>
  </si>
  <si>
    <t>2012 Proposed</t>
  </si>
  <si>
    <t>2011 Revised
(w/ Carryover)</t>
  </si>
  <si>
    <t>2012 Proposed Budget</t>
  </si>
  <si>
    <t>ProjNum</t>
  </si>
  <si>
    <t>CostYr</t>
  </si>
  <si>
    <t>ProjName</t>
  </si>
  <si>
    <t>Acq</t>
  </si>
  <si>
    <t>Constr</t>
  </si>
  <si>
    <t>Management &amp; Support</t>
  </si>
  <si>
    <t>Rent and Equipment</t>
  </si>
  <si>
    <t>Legal Services</t>
  </si>
  <si>
    <t>Accounting</t>
  </si>
  <si>
    <t>State Auditor</t>
  </si>
  <si>
    <t>Other Professional Services</t>
  </si>
  <si>
    <t>Expenses</t>
  </si>
  <si>
    <t>Jurisdiction</t>
  </si>
  <si>
    <t>Project Name</t>
  </si>
  <si>
    <t>Project Description</t>
  </si>
  <si>
    <t>Algona</t>
  </si>
  <si>
    <t>Auburn</t>
  </si>
  <si>
    <t>Beaux Arts</t>
  </si>
  <si>
    <t>Bellevue</t>
  </si>
  <si>
    <t>Black Diamond</t>
  </si>
  <si>
    <t>Bothell</t>
  </si>
  <si>
    <t>Burien</t>
  </si>
  <si>
    <t>Carnation</t>
  </si>
  <si>
    <t>Clyde Hill</t>
  </si>
  <si>
    <t>Covington</t>
  </si>
  <si>
    <t>Des Moines</t>
  </si>
  <si>
    <t>Duvall</t>
  </si>
  <si>
    <t>Enumclaw</t>
  </si>
  <si>
    <t>Federal Way</t>
  </si>
  <si>
    <t>Hunts Point</t>
  </si>
  <si>
    <t>Issaquah</t>
  </si>
  <si>
    <t>Kenmore</t>
  </si>
  <si>
    <t>Kent</t>
  </si>
  <si>
    <t>Kirkland</t>
  </si>
  <si>
    <t>Lake Forest Park</t>
  </si>
  <si>
    <t>Maple Valley</t>
  </si>
  <si>
    <t>Medina</t>
  </si>
  <si>
    <t>Mercer Island</t>
  </si>
  <si>
    <t>Milton</t>
  </si>
  <si>
    <t>Newcastle</t>
  </si>
  <si>
    <t>Normandy Park</t>
  </si>
  <si>
    <t>North Bend</t>
  </si>
  <si>
    <t>Pacific</t>
  </si>
  <si>
    <t>Redmond</t>
  </si>
  <si>
    <t>Renton</t>
  </si>
  <si>
    <t>SeaTac</t>
  </si>
  <si>
    <t>Shoreline</t>
  </si>
  <si>
    <t>Skykomish</t>
  </si>
  <si>
    <t>Tukwila</t>
  </si>
  <si>
    <t>Woodinville</t>
  </si>
  <si>
    <t>Yarrow Point</t>
  </si>
  <si>
    <t>Cedar Rapids</t>
  </si>
  <si>
    <t>acq</t>
  </si>
  <si>
    <t>Cont</t>
  </si>
  <si>
    <t>Proposed Six-Year CIP  2012 - 2017</t>
  </si>
  <si>
    <t>2012 Proposed Operating Budget</t>
  </si>
  <si>
    <t>2012 Proposed Capital Budget</t>
  </si>
  <si>
    <t>2012 Proposed District Oversight Budget</t>
  </si>
  <si>
    <t>Reference Only - Not Part of Resolution!</t>
  </si>
  <si>
    <t xml:space="preserve">Attachment F </t>
  </si>
  <si>
    <t>2012
Proposed</t>
  </si>
  <si>
    <t>Annual Maint, Facility Assessments</t>
  </si>
  <si>
    <t>Fld Hazard Plan, Grants, Outreach</t>
  </si>
  <si>
    <t>Fld Hazard Studies, Maps, Tech Srvs</t>
  </si>
  <si>
    <t>Flood Prep, Flood Warning Center</t>
  </si>
  <si>
    <t>Program Implemen- tation</t>
  </si>
  <si>
    <t>Prog Mgmt, Supv, Finance, Budget</t>
  </si>
  <si>
    <t>Transfers &amp; Charges To Capital, Loan Out Recovery</t>
  </si>
  <si>
    <t>Totals</t>
  </si>
  <si>
    <t xml:space="preserve"> </t>
  </si>
  <si>
    <t>A</t>
  </si>
  <si>
    <t>B</t>
  </si>
  <si>
    <t>C</t>
  </si>
  <si>
    <t>D</t>
  </si>
  <si>
    <t>E</t>
  </si>
  <si>
    <t>F</t>
  </si>
  <si>
    <t>G</t>
  </si>
  <si>
    <t>H - CIP</t>
  </si>
  <si>
    <r>
      <t xml:space="preserve">TOTAL - 2012 </t>
    </r>
    <r>
      <rPr>
        <b/>
        <u val="single"/>
        <sz val="11"/>
        <rFont val="Arial"/>
        <family val="2"/>
      </rPr>
      <t>PROPOSED</t>
    </r>
    <r>
      <rPr>
        <b/>
        <sz val="11"/>
        <rFont val="Arial"/>
        <family val="2"/>
      </rPr>
      <t xml:space="preserve"> FLOOD CONTROL OPERATING BUDGET </t>
    </r>
  </si>
  <si>
    <t xml:space="preserve">                           Interlocal Agreement Program Category</t>
  </si>
  <si>
    <t>Acct Class</t>
  </si>
  <si>
    <t>Acct</t>
  </si>
  <si>
    <t>Account Class &amp; Account        Description</t>
  </si>
  <si>
    <t>SALARIES, BENEFITS, LOAN IN</t>
  </si>
  <si>
    <t>51011</t>
  </si>
  <si>
    <t>Budget Contra (addition by OMB Office)</t>
  </si>
  <si>
    <t>51110</t>
  </si>
  <si>
    <t>Salaries</t>
  </si>
  <si>
    <t>51130</t>
  </si>
  <si>
    <t>Overtime</t>
  </si>
  <si>
    <t>51315</t>
  </si>
  <si>
    <t>Benefits</t>
  </si>
  <si>
    <t>SUPPLIES</t>
  </si>
  <si>
    <t>52110</t>
  </si>
  <si>
    <t>Office Supplies</t>
  </si>
  <si>
    <t>52180</t>
  </si>
  <si>
    <t>Minor Office Furniture, Equip &lt; $1,000</t>
  </si>
  <si>
    <t>52185</t>
  </si>
  <si>
    <t>Inventoriable Minor Equip</t>
  </si>
  <si>
    <t>52187</t>
  </si>
  <si>
    <t>EDP Supplies</t>
  </si>
  <si>
    <t>52190</t>
  </si>
  <si>
    <t>Software Und</t>
  </si>
  <si>
    <t>52205</t>
  </si>
  <si>
    <t>Food</t>
  </si>
  <si>
    <t>52207</t>
  </si>
  <si>
    <t>Photographic Supplies</t>
  </si>
  <si>
    <t>52215</t>
  </si>
  <si>
    <t>Publications Under $500</t>
  </si>
  <si>
    <t>52217</t>
  </si>
  <si>
    <t>Safety Supplies</t>
  </si>
  <si>
    <t>52227</t>
  </si>
  <si>
    <t>Diesel Fuel (Black River Pump Station)</t>
  </si>
  <si>
    <t>52290</t>
  </si>
  <si>
    <t>Misc Operating Supplies</t>
  </si>
  <si>
    <t>52310</t>
  </si>
  <si>
    <t xml:space="preserve">Flood Facility Maint Materials &amp; Supplies </t>
  </si>
  <si>
    <t>52320</t>
  </si>
  <si>
    <t>Bldg. Materials &amp; Supplies</t>
  </si>
  <si>
    <t>52380</t>
  </si>
  <si>
    <t>Other Minor Equip/Sm tools</t>
  </si>
  <si>
    <t>52390</t>
  </si>
  <si>
    <t>Misc Repair/Maint Supplies</t>
  </si>
  <si>
    <t>SERVICES &amp; OTHER CHARGES</t>
  </si>
  <si>
    <t>Consulting Services</t>
  </si>
  <si>
    <t xml:space="preserve"> &gt; For details see notes at end of report</t>
  </si>
  <si>
    <t>53105</t>
  </si>
  <si>
    <t>Other Contract/Svcs</t>
  </si>
  <si>
    <t>53211</t>
  </si>
  <si>
    <t>Telecom Services</t>
  </si>
  <si>
    <t>53213</t>
  </si>
  <si>
    <t>Cell Phones / Pagers</t>
  </si>
  <si>
    <t>53220</t>
  </si>
  <si>
    <t>Postage</t>
  </si>
  <si>
    <t>53230</t>
  </si>
  <si>
    <t>Advertising</t>
  </si>
  <si>
    <t>53310</t>
  </si>
  <si>
    <t>Travel &amp; Subsistence</t>
  </si>
  <si>
    <t>53318</t>
  </si>
  <si>
    <t>Private Auto Mileage</t>
  </si>
  <si>
    <t>53320</t>
  </si>
  <si>
    <t>Freight &amp; Delivery Service</t>
  </si>
  <si>
    <t>53510</t>
  </si>
  <si>
    <t>Fuel</t>
  </si>
  <si>
    <t>53520</t>
  </si>
  <si>
    <t>Electricity</t>
  </si>
  <si>
    <t>53530</t>
  </si>
  <si>
    <t>Water &amp; Related</t>
  </si>
  <si>
    <t>53540</t>
  </si>
  <si>
    <t>Waste Disposal</t>
  </si>
  <si>
    <t>53560</t>
  </si>
  <si>
    <t>Surface Water Utility</t>
  </si>
  <si>
    <t>53590</t>
  </si>
  <si>
    <t>Misc. Utility Services</t>
  </si>
  <si>
    <t>53620</t>
  </si>
  <si>
    <t>Maint Buildings</t>
  </si>
  <si>
    <t>53630</t>
  </si>
  <si>
    <t>Repair/Maint. Equip.</t>
  </si>
  <si>
    <t>53690</t>
  </si>
  <si>
    <t>Repair/Maint Other</t>
  </si>
  <si>
    <t>Rent Structures &amp; Grounds</t>
  </si>
  <si>
    <t>Rent Contra &amp; Maint Equip</t>
  </si>
  <si>
    <t>53803</t>
  </si>
  <si>
    <t>Memberships</t>
  </si>
  <si>
    <t>53806</t>
  </si>
  <si>
    <t>Printing</t>
  </si>
  <si>
    <t>53807</t>
  </si>
  <si>
    <t>Permits</t>
  </si>
  <si>
    <t>53810</t>
  </si>
  <si>
    <t>Training</t>
  </si>
  <si>
    <t>53890</t>
  </si>
  <si>
    <t>Misc. Services &amp; Charges</t>
  </si>
  <si>
    <t xml:space="preserve">2012 Highlights:  </t>
  </si>
  <si>
    <t xml:space="preserve"> &gt; $12,000 for DDES Flood Inspections</t>
  </si>
  <si>
    <t xml:space="preserve"> &gt; $42,114 GIS Inventory Database </t>
  </si>
  <si>
    <t xml:space="preserve"> &gt; $46,196 for GIS VC / Web Support</t>
  </si>
  <si>
    <t>CONTRIBUTIONS</t>
  </si>
  <si>
    <t>54115</t>
  </si>
  <si>
    <t>U.S. Geological Survey</t>
  </si>
  <si>
    <t xml:space="preserve">INTRAGOVT SERVICE </t>
  </si>
  <si>
    <t xml:space="preserve"> &gt; Accounts 55020 - 55459 are Central Rates set by King County OMB Office</t>
  </si>
  <si>
    <t>55010</t>
  </si>
  <si>
    <t>Motor Pool</t>
  </si>
  <si>
    <t>55020</t>
  </si>
  <si>
    <t>ITS O&amp;M Allow</t>
  </si>
  <si>
    <t>55021</t>
  </si>
  <si>
    <t>Systems Services Existing</t>
  </si>
  <si>
    <t>55025</t>
  </si>
  <si>
    <t>Systems Services Infrastructure</t>
  </si>
  <si>
    <t>55028</t>
  </si>
  <si>
    <t>ITS New Account</t>
  </si>
  <si>
    <t>55040</t>
  </si>
  <si>
    <t>Parking Charge Rental</t>
  </si>
  <si>
    <t>55050</t>
  </si>
  <si>
    <t>Equipment Rental</t>
  </si>
  <si>
    <t>55150</t>
  </si>
  <si>
    <t>Prosecuting Attorney</t>
  </si>
  <si>
    <t>55159</t>
  </si>
  <si>
    <t>FMD Copy Center</t>
  </si>
  <si>
    <t>55201</t>
  </si>
  <si>
    <t>Overhead Cost Allocation.  This pays for Central King County internal service agencies (e.g. Finance,</t>
  </si>
  <si>
    <t xml:space="preserve">     Payroll, Accounting).  </t>
  </si>
  <si>
    <t>55245</t>
  </si>
  <si>
    <t>Financial Management Services</t>
  </si>
  <si>
    <t>55249</t>
  </si>
  <si>
    <t>FMD Strategic Initiative Fee</t>
  </si>
  <si>
    <t>Insurance</t>
  </si>
  <si>
    <t>55260</t>
  </si>
  <si>
    <t>Printing / Graphics / Art</t>
  </si>
  <si>
    <t>55307</t>
  </si>
  <si>
    <t>Roads Construction Debris Disposal</t>
  </si>
  <si>
    <t>55349</t>
  </si>
  <si>
    <t xml:space="preserve">Business Resource DP Services </t>
  </si>
  <si>
    <t>55350</t>
  </si>
  <si>
    <t>Access Fees</t>
  </si>
  <si>
    <t>55351</t>
  </si>
  <si>
    <t>Maintenance Fees</t>
  </si>
  <si>
    <t>55353</t>
  </si>
  <si>
    <t>Reserve Program</t>
  </si>
  <si>
    <t>55459</t>
  </si>
  <si>
    <t xml:space="preserve">DNRP Administration.  This is the Flood Control fund's fair share contribution to the department (DNRP) which </t>
  </si>
  <si>
    <t xml:space="preserve">     oversees underlying divisions.  </t>
  </si>
  <si>
    <t>CAPITAL OUTLAY</t>
  </si>
  <si>
    <t>56720</t>
  </si>
  <si>
    <t>Furniture</t>
  </si>
  <si>
    <t>56750</t>
  </si>
  <si>
    <t>Transportation Equipment</t>
  </si>
  <si>
    <t>INTRA COUNTY CONTRIBUTIONS</t>
  </si>
  <si>
    <t>58021</t>
  </si>
  <si>
    <t>T/T Surface Water Utility</t>
  </si>
  <si>
    <t xml:space="preserve"> &gt; Flood Control's portion of Administrative Cost Distribution, paid to Fund 1210.  This is the Flood Control fund's </t>
  </si>
  <si>
    <t xml:space="preserve">      fair share of the WLRD central costs to operate the agency.  </t>
  </si>
  <si>
    <t>58077</t>
  </si>
  <si>
    <t>T/T OIRM CIP</t>
  </si>
  <si>
    <t>MISC. SALARY &amp; LOAN IN / LOAN OUT ACCOUNTS</t>
  </si>
  <si>
    <t>59411</t>
  </si>
  <si>
    <t>COLA Budget</t>
  </si>
  <si>
    <t>59412</t>
  </si>
  <si>
    <t>MERIT Budget</t>
  </si>
  <si>
    <t>51191</t>
  </si>
  <si>
    <t>Loan In Labor</t>
  </si>
  <si>
    <t>51192</t>
  </si>
  <si>
    <t>Loan Out Labor</t>
  </si>
  <si>
    <t>51399</t>
  </si>
  <si>
    <t>Loan In / Loan Out Benefits</t>
  </si>
  <si>
    <t>55300</t>
  </si>
  <si>
    <t>Loan In Indirect Costs</t>
  </si>
  <si>
    <t>Salary Budget Savings</t>
  </si>
  <si>
    <t>59994</t>
  </si>
  <si>
    <t>Loan Out Indirect Costs</t>
  </si>
  <si>
    <t>GRAND TOTAL</t>
  </si>
  <si>
    <r>
      <t xml:space="preserve">Annual Maintenance &amp; Facility Assessments: </t>
    </r>
    <r>
      <rPr>
        <sz val="10"/>
        <rFont val="Arial"/>
        <family val="2"/>
      </rPr>
      <t xml:space="preserve"> Including vegetation maintenance, access road maintenance, facility assessment and repairs, sediment management and coordinating</t>
    </r>
  </si>
  <si>
    <t>in-stream hazard response</t>
  </si>
  <si>
    <r>
      <t xml:space="preserve">Flood Hazard Plan, Grants, Outreach: </t>
    </r>
    <r>
      <rPr>
        <sz val="10"/>
        <rFont val="Arial"/>
        <family val="2"/>
      </rPr>
      <t xml:space="preserve"> Developing grant applications, monitoring repeatative loss properties, public outreach for projects and education efforts, community rating </t>
    </r>
  </si>
  <si>
    <t>system coordination</t>
  </si>
  <si>
    <r>
      <t>Flood Hazard Maps &amp; Technical Services:</t>
    </r>
    <r>
      <rPr>
        <sz val="10"/>
        <rFont val="Arial"/>
        <family val="2"/>
      </rPr>
      <t xml:space="preserve">  Develop technical information to characterize and map flood risks -- including channel migration zone, gravel removal, risk assessments, </t>
    </r>
  </si>
  <si>
    <t>and hydraulic modeling</t>
  </si>
  <si>
    <r>
      <t>Flood Warning Center and Flood Preparedness:</t>
    </r>
    <r>
      <rPr>
        <sz val="10"/>
        <rFont val="Arial"/>
        <family val="2"/>
      </rPr>
      <t xml:space="preserve">  Educating citizens on flood hazards and emergency preparedness and operating the flood warning center during high flood stages</t>
    </r>
  </si>
  <si>
    <r>
      <t xml:space="preserve">Program Management: </t>
    </r>
    <r>
      <rPr>
        <sz val="10"/>
        <rFont val="Arial"/>
        <family val="2"/>
      </rPr>
      <t xml:space="preserve"> Provide supervision, budgeting, and administrative services</t>
    </r>
  </si>
  <si>
    <r>
      <t>Program Implementation:</t>
    </r>
    <r>
      <rPr>
        <sz val="10"/>
        <rFont val="Arial"/>
        <family val="2"/>
      </rPr>
      <t xml:space="preserve">  Working with internal basin teams and external basin technical coordinating committee and advisory committees to develop recommended six year-CIP</t>
    </r>
  </si>
  <si>
    <r>
      <t>Flood Control Operating Loan Out</t>
    </r>
    <r>
      <rPr>
        <sz val="10"/>
        <rFont val="Arial"/>
        <family val="2"/>
      </rPr>
      <t>:  Flood Control Operating employees loaning out to the Flood Control Capital Improvement fund</t>
    </r>
  </si>
  <si>
    <t>Consulting Services &amp; Contracts:</t>
  </si>
  <si>
    <t>ILA Program - Annual Maintenance &amp; Facility Assessments</t>
  </si>
  <si>
    <t>Account 53105: $140,000 budgeted for WTD Operations  &amp; Maintenance Agreement.  This pays for multiple pump station operations (LO 5671).</t>
  </si>
  <si>
    <t>Account 53105: $10,000 budgeted for Control Panel Upgrades at multiple pump stations (LO 5671).</t>
  </si>
  <si>
    <t>Account 53105: $40,000 budgeted for  Noxious Weeds staff support (LO 5676).</t>
  </si>
  <si>
    <t>Account 53105: $40,000 budgeted for Other Invasives, Misc Maintenance (LO 5676).</t>
  </si>
  <si>
    <t>Account 53105: $10,000 budgeted for Planting &amp; Mulching (LO 5676).</t>
  </si>
  <si>
    <t>Account 53105: $10,000 budgeted for Irrigation (LO 5676).</t>
  </si>
  <si>
    <t>Account 53105: $400,000 budgeted for Vegetation Management Enhancement for Levees, Revetments &amp; Flood Buyouts (LO 5676).</t>
  </si>
  <si>
    <t>Account 53104: $100,000 budgeted for Guidelines For Bank Stabilization &amp; BMP Manual Documentation (LO 5676).</t>
  </si>
  <si>
    <t>Account 53104: $150,000 budgeted for CMZ Mapping (LO 5676).</t>
  </si>
  <si>
    <t>Account 53104: $100,000 budgeted for Geomorphoric Studies (LO 5676).</t>
  </si>
  <si>
    <t>Account 53104: $100,000 budgeted for Channel Monitoring (LO 5676).</t>
  </si>
  <si>
    <t>Account 53104: $25,000 budgeted for Aerial Photography for Flood Events (LO 5676).</t>
  </si>
  <si>
    <t>Account 53104: $50,000 budgeted for Facility Assessment (LO 5676).</t>
  </si>
  <si>
    <t>ILA Program - Flood Hazard Plan, Grants, Outreach:</t>
  </si>
  <si>
    <t>Account 53104: $75,000 budgeted for Community Rating System Support &amp; FEMA Grant Preparation Support (LO 5674).</t>
  </si>
  <si>
    <t>Account 53104: $50,000 budgeted for River Safety Public Outreach Program (LO 5674).</t>
  </si>
  <si>
    <t>ILA Program - Flood Hazard Studies, Maps &amp; Technical Services:</t>
  </si>
  <si>
    <t>Account 53104: $50,000 for Skykomish / South Fork Hydraulic Technical Support (LO 5670).</t>
  </si>
  <si>
    <t>Account 53104: $110,000 for Green River Hydraulic Technical Support (LO 5671).</t>
  </si>
  <si>
    <t xml:space="preserve">Account 53104: $25,000 budgeted for White River Flood Study Review (LO 5673). </t>
  </si>
  <si>
    <t>Account 53105: $50,000 for Puyallup / White River General Investigation Studies with US Army Corp of Engineers (LO 5673).</t>
  </si>
  <si>
    <t>Account 53105: $60,000 for US Geological Sediment Analysis Study (LO 5673).</t>
  </si>
  <si>
    <t>Account 53104: $50,000 for Cedar / Sammamish River Hydraulic Technical Support (LO 5672).</t>
  </si>
  <si>
    <t>ILA Program - Flood Warning Center and Flood Preparedness:</t>
  </si>
  <si>
    <t>Account 53104: $5,050 budgeted for MyState USA Flood Warning System (LO 5674).</t>
  </si>
  <si>
    <t>Account 54115: $100,087 budgeted for US Geological Survey for gauge monitoring services &amp; maintenance, an on-going annual contract, (LO 5674).</t>
  </si>
  <si>
    <t>ILA Program - Program Implementation</t>
  </si>
  <si>
    <t xml:space="preserve">Account 53104: $25,000 budgeted for Norton Arnold Consulting (LO 5674). </t>
  </si>
  <si>
    <t xml:space="preserve">Account 53104: $50,000 budgeted for Monitoring Program Evaluation (LO 5674). </t>
  </si>
  <si>
    <t>ILA Program - Program Management, Supervision, Finance, Budget</t>
  </si>
  <si>
    <t xml:space="preserve">Account 53104: $20,000 budgeted for Kellogg Consulting (LO 5677). </t>
  </si>
  <si>
    <t xml:space="preserve">Account 53105: $1,500 budgeted for Foster, Pepper &amp; Shefelman Legal Council (LO 5674). </t>
  </si>
  <si>
    <t>PAO summer stone</t>
  </si>
  <si>
    <t>Increse in overhead from 6 new FTEs</t>
  </si>
  <si>
    <t>KJ 2011</t>
  </si>
  <si>
    <t xml:space="preserve">Overhead / Central Costs </t>
  </si>
  <si>
    <t>planning</t>
  </si>
  <si>
    <t>pre-design</t>
  </si>
  <si>
    <t>2011 FLOOD CONTROL OPERATING BUDGET - PROPOSED (VERSION B)</t>
  </si>
  <si>
    <t>This file was received after the 2011 budget projcess and does not tie to the ordinance, but it is the best record we have.</t>
  </si>
  <si>
    <t>Capital Improvement Projects</t>
  </si>
  <si>
    <t>Operating Loan Out</t>
  </si>
  <si>
    <t>Flexible Benefits</t>
  </si>
  <si>
    <t>51320</t>
  </si>
  <si>
    <t>OASI</t>
  </si>
  <si>
    <t>51330</t>
  </si>
  <si>
    <t>Retirement</t>
  </si>
  <si>
    <t>51340</t>
  </si>
  <si>
    <t>Industrial Insurance</t>
  </si>
  <si>
    <t>Other Minor Office  Furniture &amp; Equipment &lt;$999</t>
  </si>
  <si>
    <t>Diesel Fuel</t>
  </si>
  <si>
    <t>Road Materials &amp; Supplies</t>
  </si>
  <si>
    <t>53710</t>
  </si>
  <si>
    <t>53760</t>
  </si>
  <si>
    <t>53808</t>
  </si>
  <si>
    <t>Taxes - Asssessments</t>
  </si>
  <si>
    <t>&gt; GIS Visual Communication &amp; Web projects &amp; GIS Inventory Database</t>
  </si>
  <si>
    <t>TOTAL</t>
  </si>
  <si>
    <t>ITS new Account</t>
  </si>
  <si>
    <t>Road Equip. ER&amp;R</t>
  </si>
  <si>
    <r>
      <t>&gt; Accounts 55020 - 55255</t>
    </r>
    <r>
      <rPr>
        <sz val="10"/>
        <rFont val="Arial"/>
        <family val="2"/>
      </rPr>
      <t xml:space="preserve"> are County Central Costs.  These accounts pay for the IT department, General Government Overhead, Financial Services.</t>
    </r>
  </si>
  <si>
    <r>
      <t>&gt; Account 55201</t>
    </r>
    <r>
      <rPr>
        <sz val="10"/>
        <rFont val="Arial"/>
        <family val="2"/>
      </rPr>
      <t xml:space="preserve"> is Division costs or the Admin Cost Distribution.  They pay for King County internal services &amp; agencies (e.g. Payroll, Finance, Accounting).</t>
    </r>
  </si>
  <si>
    <t>55255</t>
  </si>
  <si>
    <t>55352</t>
  </si>
  <si>
    <t>Direct Charges</t>
  </si>
  <si>
    <r>
      <t>&gt; Account 55459</t>
    </r>
    <r>
      <rPr>
        <sz val="10"/>
        <rFont val="Arial"/>
        <family val="2"/>
      </rPr>
      <t xml:space="preserve"> is Department costs or DNRP Administration Overhead.  This is Flood Control's fair share &amp; paid to the department which oversees the underlying divisions.</t>
    </r>
  </si>
  <si>
    <t xml:space="preserve"> &gt; Purchase 2 new vehicles for Flood Control staff</t>
  </si>
  <si>
    <t>INTRA COUNTY CONTRIBUTNS</t>
  </si>
  <si>
    <t xml:space="preserve"> &gt; Flood Control's portion of Administrative Cost Distribution, paid to Fund 1210.  This is the Flood Control fund's fair share of the WLRD central costs to operate the agency.  </t>
  </si>
  <si>
    <t>Interlocal Agreement Program Categories:</t>
  </si>
  <si>
    <t>2011 Consulting Services &amp; Contracts:</t>
  </si>
  <si>
    <t>Account</t>
  </si>
  <si>
    <t>Description</t>
  </si>
  <si>
    <t>$200,470 for yearly WTD Contract</t>
  </si>
  <si>
    <t>$180,000 Brushing for 9 miles</t>
  </si>
  <si>
    <t>$20,000 for Hazard Tree Removal</t>
  </si>
  <si>
    <t>$50,000 for Facility Revegetation</t>
  </si>
  <si>
    <t>$40,000 for Japanese Knotwood Phase 2 Eradication</t>
  </si>
  <si>
    <t>$53,100 for Invasive Control and Maintenance</t>
  </si>
  <si>
    <t>$5,000 for Litter and Dumping Clean-up</t>
  </si>
  <si>
    <t xml:space="preserve">53104: </t>
  </si>
  <si>
    <t>$75,000 for Community Rating System Support and Grant Preparation Support</t>
  </si>
  <si>
    <t xml:space="preserve">$200,000 for Pre-Disaster Mitigation </t>
  </si>
  <si>
    <t>ILA Program - Flood Hazard Maps &amp; Technical Services:</t>
  </si>
  <si>
    <t>$50,000 for H&amp;H Technical Support for Snoqualmie / South Fork Skykomish Basin</t>
  </si>
  <si>
    <t>$50,000 for H&amp;H Technical Support for Green River Basin</t>
  </si>
  <si>
    <t>$25,000 for FEMA Review of Lower White River</t>
  </si>
  <si>
    <t>$153,000 for Channel Monitoring Survey</t>
  </si>
  <si>
    <t>$102,000 for Geomorphoric Investigation</t>
  </si>
  <si>
    <t>$138,000 for CMZ Mapping</t>
  </si>
  <si>
    <t>$50,000 for Facility Assessments and Inspections</t>
  </si>
  <si>
    <t>$50,000 for Coastal Phase Two Study</t>
  </si>
  <si>
    <t xml:space="preserve">53105: </t>
  </si>
  <si>
    <t>$50,000 for Puyallup / White River General Investigation Studies with U.S. Army Corps. Of Engineers (USACE)</t>
  </si>
  <si>
    <t>$60,000 for USGS Sediment Analysis Study</t>
  </si>
  <si>
    <t>$2,450 for Flood Alert System</t>
  </si>
  <si>
    <t>$15,300 for Post Flood Aerial Photography</t>
  </si>
  <si>
    <t xml:space="preserve">54115: </t>
  </si>
  <si>
    <t>$92,545 for U.S. Geological Survey</t>
  </si>
  <si>
    <t>ILA Program - Program Management, Supervisory, Finance, Budget</t>
  </si>
  <si>
    <t>$19,435 for Kellogg Consulting</t>
  </si>
  <si>
    <t>$1,500 for Foster, Pepper and Shefelman</t>
  </si>
  <si>
    <t>$50,000 for H&amp;H Technical Support for Cedar / Sammamish Basin</t>
  </si>
  <si>
    <t>$13,975 for Norton Arnold</t>
  </si>
  <si>
    <t>diff</t>
  </si>
  <si>
    <t>Increased Insurance costs</t>
  </si>
  <si>
    <t>Attorney fees from lawsuit</t>
  </si>
  <si>
    <t>2012 Overhead</t>
  </si>
  <si>
    <t>Central costs assigned by PSB, not in 2011 (Discuss with Katrina?)</t>
  </si>
  <si>
    <t>Boeing Levee Addition FCAAP</t>
  </si>
  <si>
    <t>Hawley Rd Levee FCAAP</t>
  </si>
  <si>
    <t>King County Flood District: Current Project Allocations</t>
  </si>
  <si>
    <t>7.  Add somethng to cover Kate's adaptive mgmt monitoring?</t>
  </si>
  <si>
    <t>Done; Make sure Brian knows this is the "Revised" column and not the adopted.</t>
  </si>
  <si>
    <t>Total was $400K, not $200K.  Is instruction correct?  (changed to $500K)\</t>
  </si>
  <si>
    <t>already Done</t>
  </si>
  <si>
    <t>King County Flood District Financial Plan: 2012 Proposed  (with Debt Financing)</t>
  </si>
  <si>
    <t>Debt Financing</t>
  </si>
  <si>
    <r>
      <t xml:space="preserve">Debt Service  </t>
    </r>
    <r>
      <rPr>
        <vertAlign val="superscript"/>
        <sz val="10"/>
        <rFont val="Arial"/>
        <family val="2"/>
      </rPr>
      <t>8</t>
    </r>
  </si>
  <si>
    <t>King County Flood District Financial Plan: 2012 Proposed  (w/o Debt Financing)</t>
  </si>
  <si>
    <t>Debt Service</t>
  </si>
  <si>
    <t>Done;</t>
  </si>
  <si>
    <t>Done</t>
  </si>
  <si>
    <t>Added $100K in 2012 - 2017</t>
  </si>
  <si>
    <t>Fire District Agreements - Levy Pro-Rationing</t>
  </si>
  <si>
    <t>1.       Add a second FinPlan – one with borrowing, one without. We did this for the 2011 materials, need to do the same for 2012.</t>
  </si>
  <si>
    <t>2.       Revise the 2011 adopted columns to reflect the reprioritized budget</t>
  </si>
  <si>
    <t>3.       Add $300K to the Cedar Rapids 2011 repair. Current version has 200K, total in 2012 should now be $500K.</t>
  </si>
  <si>
    <t>4.       Any updates in revenue assumptions we should be making based on FEMA $$, Ecology grant for operating work, etc??</t>
  </si>
  <si>
    <t>5.       Since the State capital funding for the green got included in the 2011 CIP reprioritization, do we need to adjust the 2012 proposal (ie if we were assuming Hawley as a new project in 2012 we delete it?)</t>
  </si>
  <si>
    <t>9.    Carryforward projections – to the extent possible, lets plan on talking thru the carryforward projection on 7/18 when I’m back, based on whatever folks put in the tracker. It would be great to have some sort of report or table detailing likely expenditure rates by basin in 2011 so that we can begin to reassure folks that the amount of ‘red’ on the FinPlan is higher than it will likely be in reality.</t>
  </si>
  <si>
    <t>8. Added $100K to FLX400 Central Costs to cover for PM Manual Consultant.  This will make up for any 2011 expenditures</t>
  </si>
  <si>
    <t>2012 Opportunity Fund Allocation</t>
  </si>
  <si>
    <t>Notes - Not Part of Resolution</t>
  </si>
  <si>
    <t>Final J Lehman total</t>
  </si>
  <si>
    <t>J Lehman Capital</t>
  </si>
  <si>
    <t>Finaal Operating</t>
  </si>
  <si>
    <t>This financial plan ends the year 2017 with $30M in outstanding debt.</t>
  </si>
  <si>
    <t>Mill Creek Flow Improvement Project at Wetland 5K</t>
  </si>
  <si>
    <t>This project will alleviate flooding problems along Mill Creek due to low gradient and high sediment loading. Increase in culvert capacity and stream channel re-establishment as well as riparian habitat restoration will improve flow while also providing salmon habitat benefits.</t>
  </si>
  <si>
    <t>Deferred</t>
  </si>
  <si>
    <t>Construct ditches and catch basins and install storm pipes in an area where such facilities do not exist.  This will reduce flooding to adjacent properties.  Furthermore, water will be treated before it enters Pipe Lake.</t>
  </si>
  <si>
    <t>Retrofitting Carrie Rae Stormwater Pond</t>
  </si>
  <si>
    <t xml:space="preserve">Retrofit the stormwater pond by increasing its volume thereby attenuating peak discharge rates, improve water quality and reduce downstream erosion.  </t>
  </si>
  <si>
    <t xml:space="preserve">Upper Russell Road Levee </t>
  </si>
  <si>
    <t>Levee is not built to current standards for rapid draw-downs.  A secondary levee will be built  and a road and utilities will be relcoated.</t>
  </si>
  <si>
    <t>Totem Lake outlet improvements</t>
  </si>
  <si>
    <t>Design and construction of an improved outflow channel at Totem Lake to include sediment removal, new outflow channel and revegetation of outflow channel banks to prevent choking from non-native vegetation.</t>
  </si>
  <si>
    <t>Lake Boren flooding remediation</t>
  </si>
  <si>
    <t>The design will consist of a weir/pipe system at the lake to reconnect it to its former channel, Boren Creek at a wetland located 800 ft downstream.</t>
  </si>
  <si>
    <t>Tosh Creek flood prevention project at West Sammamish Parkway</t>
  </si>
  <si>
    <t>Lower Cedar River Flood Hazard Reduction Project</t>
  </si>
  <si>
    <t>Planning for future phases of gravel removal, maintenance dredging and monitoring of associated mitigation site (Elliott Spawning Channel)</t>
  </si>
  <si>
    <t>Meadowbrook Pond detention facility improvements</t>
  </si>
  <si>
    <t>Facility improvements include better maintenance access, dredging and construction of a high flow by-pass into the pond.</t>
  </si>
  <si>
    <t>Upgrading stormwater conveyance system at Meridian Park</t>
  </si>
  <si>
    <t>Replacement of several undersized culverts causing flooding in nearby residential properties.  Upgrade will convey stormwater from 50-100 year storm events into the Wallington Ave. N Right of Way.</t>
  </si>
  <si>
    <t>Woodinville-Duvall Road drainage improvements</t>
  </si>
  <si>
    <t>Installation of new culvert pipe and catch basin improvements</t>
  </si>
  <si>
    <t xml:space="preserve">Design for the upgrade of a failing and undersized stormwater conveyance </t>
  </si>
  <si>
    <t xml:space="preserve">1. Unforeseen flood-related incidents require the maintenance of an emergency fund to protect public safety, property and public infrastructure.  This fund will help with the design, construction, technical assistance and partnership cost-share of emergency projects. 
2. Design and install a pump system that will convey flow from the lake to a stormwater facility thereby reducing the threat of flooding to nearby residences.  Once installed the community will be responsible for securing, operating and maintaining the pump system.
3. Clough Creek transports significant sediments and debris from Rattlesnake Ridge.  This has caused near annual flooding at a triple culvert crossing under 415th Ave. SE.  Funds will be used as match to a FEMA grant to acquire and demolish a floodway structure and design and construct a sedimentation facility.  FEMA grant is still in application stage.
4. Two projects will be selected to reduce flooding duration during small storm events.  This will entail vegetation removal, dredging and sensitive area mitigation and monitoring.  The second project will consist of installing sedimentation features to reduce deposition in May Creek.  
5. The project will consist of stream reconnaissance of agricultural drainages and the restoration of these conveyances to recent historical levels for draining fields.  Mitigation measures will be incorporated.  A larger capital project will be studied to serve as a mitigation bank for drainage improvements that cannot be mitigated on site.
</t>
  </si>
  <si>
    <t xml:space="preserve">1. Public Safety Emergency Capital Projects;
2. Horseshoe Lake Flood Reduction Implementation;
3. Clough Creek Interim Sediment Removal; 
4. May Creek Flood Reduction Program:  May Creek Drainage Improvement Project;   
5. Mullen Creek Drainage Improvements;   
</t>
  </si>
  <si>
    <t>1. Valley Creek NE 21st Street Flood Control Project
2. Kelsey/ SE 9th-Lake  Hills Flood Control Project
3. SE 30th St./Sunset Creek Improvements –Phase 2</t>
  </si>
  <si>
    <t>1. Analysis of alternatives to reduce flooding from Valley Creek.  Select best alternative  using  social, environmental and technical criteria and design the project
2. Feasibility study to ascertain inter-relatedness of sources of flooding in sub-basin.  An alternative analysis will be followed by the design of the best alternative.
3. This multi-phase project addresses street and structural flooding.  This phase will restore channel conveyance capacity and stabilize the streambanks.</t>
  </si>
  <si>
    <t>Defer funds for a future year.</t>
  </si>
  <si>
    <r>
      <t>Stormwater conveyances improvements on SE 268</t>
    </r>
    <r>
      <rPr>
        <vertAlign val="superscript"/>
        <sz val="10"/>
        <color rgb="FF000000"/>
        <rFont val="Arial"/>
        <family val="2"/>
      </rPr>
      <t>th</t>
    </r>
    <r>
      <rPr>
        <sz val="10"/>
        <color rgb="FF000000"/>
        <rFont val="Arial"/>
        <family val="2"/>
      </rPr>
      <t xml:space="preserve"> St.</t>
    </r>
  </si>
  <si>
    <r>
      <t>Northeast 42</t>
    </r>
    <r>
      <rPr>
        <vertAlign val="superscript"/>
        <sz val="10"/>
        <color rgb="FF000000"/>
        <rFont val="Arial"/>
        <family val="2"/>
      </rPr>
      <t>nd</t>
    </r>
    <r>
      <rPr>
        <sz val="10"/>
        <color rgb="FF000000"/>
        <rFont val="Arial"/>
        <family val="2"/>
      </rPr>
      <t xml:space="preserve"> Street stormwater improvements</t>
    </r>
  </si>
  <si>
    <t>Medina Park Stormwater Ponds Retrofit</t>
  </si>
  <si>
    <t>ANNUAL MAINTENANCE, FACILITY ASSESSMENTS Total</t>
  </si>
  <si>
    <t>FLD HAZARD PLANNING, GRANTS, OUTREACH Total</t>
  </si>
  <si>
    <t>FLD HAZARD STUDIES, MAPS, TECHNICAL SERVICES Total</t>
  </si>
  <si>
    <t>FLOOD PREPARATION, FLOOD WARNING CENTER, POST FLOOD ACTIVITIES Total</t>
  </si>
  <si>
    <t>PROGRAM IMPLEMENTATION Total</t>
  </si>
  <si>
    <t>PROGRAM MANAGEMENT, SUPERVISION, FINANCE, BUDGET Total</t>
  </si>
  <si>
    <t>CENTRAL COSTS:  PROGRAM MANAGEMENT, SUPERVISION, FINANCE, BUDGET Total</t>
  </si>
  <si>
    <t>Org</t>
  </si>
  <si>
    <t>CostPkg</t>
  </si>
  <si>
    <t>Accnt</t>
  </si>
  <si>
    <t>AccntDesc</t>
  </si>
  <si>
    <t>AccntClass</t>
  </si>
  <si>
    <t>ILA Cat</t>
  </si>
  <si>
    <t>5671</t>
  </si>
  <si>
    <t>5671_03</t>
  </si>
  <si>
    <t>52000</t>
  </si>
  <si>
    <t>ANNUAL MAINTENANCE, FACILITY ASSESSMENTS</t>
  </si>
  <si>
    <t>53000</t>
  </si>
  <si>
    <t>5676</t>
  </si>
  <si>
    <t>5676_03</t>
  </si>
  <si>
    <t>51000</t>
  </si>
  <si>
    <t>Loan In/Out Benefits-Auto</t>
  </si>
  <si>
    <t>53104</t>
  </si>
  <si>
    <t>55000</t>
  </si>
  <si>
    <t>ROADS CONST DEBRIS DPSL</t>
  </si>
  <si>
    <t>59000</t>
  </si>
  <si>
    <t>5670</t>
  </si>
  <si>
    <t>5670_03</t>
  </si>
  <si>
    <t xml:space="preserve">CAPITAL IMPROVEMENT PROJECTS </t>
  </si>
  <si>
    <t xml:space="preserve">Loan Out Ind Cost </t>
  </si>
  <si>
    <t>5671_04</t>
  </si>
  <si>
    <t>5672</t>
  </si>
  <si>
    <t>5672_03</t>
  </si>
  <si>
    <t>BUDGET CONTRA</t>
  </si>
  <si>
    <t>5673</t>
  </si>
  <si>
    <t>5673_03</t>
  </si>
  <si>
    <t>CAPITAL IMPROVEMENT PROJECTS  Total</t>
  </si>
  <si>
    <t>5675</t>
  </si>
  <si>
    <t>5675_01</t>
  </si>
  <si>
    <t>CENTRAL COSTS:  PROGRAM MANAGEMENT, SUPERVISION, FINANCE, BUDGET</t>
  </si>
  <si>
    <t>Sys. Services Existing</t>
  </si>
  <si>
    <t>Sys Serv Infrastrcture</t>
  </si>
  <si>
    <t>55027</t>
  </si>
  <si>
    <t>TECH SERVICE REBATE</t>
  </si>
  <si>
    <t>Overhead Cost Allocation</t>
  </si>
  <si>
    <t>Financial Mgmt Services S/S</t>
  </si>
  <si>
    <t>55252</t>
  </si>
  <si>
    <t>Insurance S/S</t>
  </si>
  <si>
    <t>Financial Mgmt Svcs Rebate</t>
  </si>
  <si>
    <t>BUSINESS RESOURCE DP SVCS</t>
  </si>
  <si>
    <t>DNR Admin</t>
  </si>
  <si>
    <t>58001</t>
  </si>
  <si>
    <t>T/T Current Expense</t>
  </si>
  <si>
    <t>59411A</t>
  </si>
  <si>
    <t>COLA BALANCER</t>
  </si>
  <si>
    <t>59412A</t>
  </si>
  <si>
    <t>MERIT BALANCER</t>
  </si>
  <si>
    <t>5674</t>
  </si>
  <si>
    <t>5674_06</t>
  </si>
  <si>
    <t>FLD HAZARD PLANNING, GRANTS, OUTREACH</t>
  </si>
  <si>
    <t>5670_02</t>
  </si>
  <si>
    <t>FLD HAZARD STUDIES, MAPS, TECHNICAL SERVICES</t>
  </si>
  <si>
    <t>5671_02</t>
  </si>
  <si>
    <t>5673_02</t>
  </si>
  <si>
    <t>5676_04</t>
  </si>
  <si>
    <t>5674_05</t>
  </si>
  <si>
    <t>FLOOD PREPARATION, FLOOD WARNING CENTER, POST FLOOD ACTIVITIES</t>
  </si>
  <si>
    <t>U.S. Geol. Survey</t>
  </si>
  <si>
    <t>Printing/Grahpics Art S/S</t>
  </si>
  <si>
    <t>5674_01</t>
  </si>
  <si>
    <t>PROGRAM IMPLEMENTATION</t>
  </si>
  <si>
    <t>51140</t>
  </si>
  <si>
    <t>Incremental Pay Budget</t>
  </si>
  <si>
    <t>Other Minor Office  Furniture &amp; Equipment &lt;$1000</t>
  </si>
  <si>
    <t>FMD COPY CENTER</t>
  </si>
  <si>
    <t>FMD STRATEGIC INITIATVFEE</t>
  </si>
  <si>
    <t>56000</t>
  </si>
  <si>
    <t>5670_01</t>
  </si>
  <si>
    <t>59881</t>
  </si>
  <si>
    <t>5671_01</t>
  </si>
  <si>
    <t>5672_01</t>
  </si>
  <si>
    <t>5673_01</t>
  </si>
  <si>
    <t>5674_02</t>
  </si>
  <si>
    <t>5676_02</t>
  </si>
  <si>
    <t>Transportation Equip</t>
  </si>
  <si>
    <t>5677</t>
  </si>
  <si>
    <t>5677_01</t>
  </si>
  <si>
    <t>PROGRAM MANAGEMENT, SUPERVISION, FINANCE, BUDGET</t>
  </si>
  <si>
    <t>59990</t>
  </si>
  <si>
    <t>Expend Contra</t>
  </si>
  <si>
    <t>59991</t>
  </si>
  <si>
    <t>Reclassification Contra</t>
  </si>
  <si>
    <t>Grand Total</t>
  </si>
  <si>
    <t xml:space="preserve">CENTRAL COSTS: </t>
  </si>
  <si>
    <t>This sheet shows how the operating budget cost packages were combined into the ILA categories for the FCD Budget Resolution.</t>
  </si>
  <si>
    <t xml:space="preserve">Bellevue SWLSFCZD Reimbursement </t>
  </si>
  <si>
    <t>McAleer/Lyon Creek Flood Mitigation</t>
  </si>
  <si>
    <t>Demolish frequently flooded structure purchased in 2011.</t>
  </si>
  <si>
    <t xml:space="preserve">Study the damaged river bank on the Snoqualmie at Sandy Cove, evaluate geotechnical and hydrological factors and design a remedial project that will restore the bank and prevent further bank deterioration downstream. </t>
  </si>
  <si>
    <t>Bank stabilization, scour and flood control</t>
  </si>
  <si>
    <t>Attachment G</t>
  </si>
  <si>
    <t>2012 Proposed Subregional Opportunity Fund Allocations - Revised</t>
  </si>
  <si>
    <t>2011 Opportunity Fund Allocation</t>
  </si>
  <si>
    <t>2011 Allocation Percentage</t>
  </si>
  <si>
    <t>2012 Allocation Percentage</t>
  </si>
  <si>
    <t>2012 Projects</t>
  </si>
  <si>
    <t>2012 Deferrals</t>
  </si>
  <si>
    <t>The project will increase pond capacity and meter discharge to match downstream channel capacity.</t>
  </si>
  <si>
    <t>The design will address the elimination of gravel deposition, the replacement of an undersized culvert and the revegetation of the creek in the project footprint.  Besides addressing flooding, this project will also have fish passage improvements.</t>
  </si>
  <si>
    <t>1. Levee setback required purchase of easement on private property.  Funds will be used to pay interest on an easement.
2. Install trash rack to prevent debris from blocking flood gate at Gilliam Creek outlet into Green River.</t>
  </si>
  <si>
    <t>1. Lily Pointe Levee setback easement
2. Gilliam Creek Trash Rack</t>
  </si>
  <si>
    <t>21 jurisdictions</t>
  </si>
  <si>
    <t>19 jurisdictions</t>
  </si>
</sst>
</file>

<file path=xl/styles.xml><?xml version="1.0" encoding="utf-8"?>
<styleSheet xmlns="http://schemas.openxmlformats.org/spreadsheetml/2006/main">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409]mmmm\ d\,\ yyyy;@"/>
    <numFmt numFmtId="168" formatCode="[$ -409]#,##0_);\([$ -409]#,##0\)"/>
    <numFmt numFmtId="169" formatCode="#,##0.0_);[Red]\(#,##0.0\)"/>
    <numFmt numFmtId="170" formatCode="0.0000%"/>
    <numFmt numFmtId="171" formatCode="[$-409]dd\-mmm\-yy;@"/>
    <numFmt numFmtId="172" formatCode="&quot;$&quot;#,##0.00;\(&quot;$&quot;#,##0.00\)"/>
  </numFmts>
  <fonts count="49">
    <font>
      <sz val="10"/>
      <name val="MS Sans Serif"/>
      <family val="2"/>
    </font>
    <font>
      <sz val="10"/>
      <name val="Arial"/>
      <family val="2"/>
    </font>
    <font>
      <sz val="10"/>
      <color theme="1"/>
      <name val="Arial"/>
      <family val="2"/>
    </font>
    <font>
      <b/>
      <sz val="10"/>
      <color rgb="FF000000"/>
      <name val="Arial"/>
      <family val="2"/>
    </font>
    <font>
      <sz val="10"/>
      <color rgb="FF000000"/>
      <name val="Arial"/>
      <family val="2"/>
    </font>
    <font>
      <sz val="10"/>
      <color indexed="8"/>
      <name val="Arial"/>
      <family val="2"/>
    </font>
    <font>
      <b/>
      <sz val="10"/>
      <name val="Arial"/>
      <family val="2"/>
    </font>
    <font>
      <b/>
      <sz val="14"/>
      <name val="Arial"/>
      <family val="2"/>
    </font>
    <font>
      <sz val="8"/>
      <name val="Arial"/>
      <family val="2"/>
    </font>
    <font>
      <b/>
      <sz val="10"/>
      <color indexed="8"/>
      <name val="ARIAL"/>
      <family val="2"/>
    </font>
    <font>
      <vertAlign val="superscript"/>
      <sz val="10"/>
      <name val="Arial"/>
      <family val="2"/>
    </font>
    <font>
      <b/>
      <sz val="8"/>
      <name val="Tahoma"/>
      <family val="2"/>
    </font>
    <font>
      <sz val="8"/>
      <name val="Tahoma"/>
      <family val="2"/>
    </font>
    <font>
      <sz val="11"/>
      <color indexed="8"/>
      <name val="Arial"/>
      <family val="2"/>
    </font>
    <font>
      <u val="double"/>
      <sz val="10"/>
      <name val="Arial"/>
      <family val="2"/>
    </font>
    <font>
      <b/>
      <sz val="16"/>
      <name val="Arial"/>
      <family val="2"/>
    </font>
    <font>
      <b/>
      <sz val="12"/>
      <name val="Arial"/>
      <family val="2"/>
    </font>
    <font>
      <sz val="9"/>
      <name val="Arial"/>
      <family val="2"/>
    </font>
    <font>
      <i/>
      <sz val="9"/>
      <name val="Arial"/>
      <family val="2"/>
    </font>
    <font>
      <sz val="8"/>
      <color theme="1"/>
      <name val="Arial"/>
      <family val="2"/>
    </font>
    <font>
      <sz val="11"/>
      <color theme="1"/>
      <name val="Consolas"/>
      <family val="3"/>
    </font>
    <font>
      <b/>
      <i/>
      <sz val="9"/>
      <name val="Arial"/>
      <family val="2"/>
    </font>
    <font>
      <i/>
      <sz val="9"/>
      <color theme="1"/>
      <name val="Arial"/>
      <family val="2"/>
    </font>
    <font>
      <i/>
      <sz val="10"/>
      <name val="Arial"/>
      <family val="2"/>
    </font>
    <font>
      <i/>
      <vertAlign val="superscript"/>
      <sz val="9"/>
      <name val="Arial"/>
      <family val="2"/>
    </font>
    <font>
      <sz val="8"/>
      <color theme="9" tint="-0.24997000396251678"/>
      <name val="Arial"/>
      <family val="2"/>
    </font>
    <font>
      <b/>
      <sz val="13.5"/>
      <name val="Arial"/>
      <family val="2"/>
    </font>
    <font>
      <sz val="8"/>
      <color rgb="FFFF0000"/>
      <name val="Arial"/>
      <family val="2"/>
    </font>
    <font>
      <sz val="14"/>
      <color rgb="FFFF0000"/>
      <name val="Arial"/>
      <family val="2"/>
    </font>
    <font>
      <sz val="11"/>
      <name val="Arial"/>
      <family val="2"/>
    </font>
    <font>
      <b/>
      <sz val="11"/>
      <name val="Arial"/>
      <family val="2"/>
    </font>
    <font>
      <b/>
      <sz val="13.5"/>
      <color rgb="FFFF0000"/>
      <name val="Arial"/>
      <family val="2"/>
    </font>
    <font>
      <sz val="12"/>
      <name val="Arial"/>
      <family val="2"/>
    </font>
    <font>
      <b/>
      <u val="single"/>
      <sz val="11"/>
      <name val="Arial"/>
      <family val="2"/>
    </font>
    <font>
      <u val="single"/>
      <sz val="10"/>
      <name val="Arial"/>
      <family val="2"/>
    </font>
    <font>
      <b/>
      <u val="single"/>
      <sz val="10"/>
      <name val="Arial"/>
      <family val="2"/>
    </font>
    <font>
      <b/>
      <sz val="11"/>
      <color rgb="FFFF0000"/>
      <name val="Arial"/>
      <family val="2"/>
    </font>
    <font>
      <u val="singleAccounting"/>
      <sz val="10"/>
      <name val="Arial"/>
      <family val="2"/>
    </font>
    <font>
      <u val="doubleAccounting"/>
      <sz val="10"/>
      <name val="Arial"/>
      <family val="2"/>
    </font>
    <font>
      <sz val="10"/>
      <color rgb="FFFF0000"/>
      <name val="Arial"/>
      <family val="2"/>
    </font>
    <font>
      <b/>
      <sz val="24"/>
      <color rgb="FFFF0000"/>
      <name val="Arial"/>
      <family val="2"/>
    </font>
    <font>
      <sz val="18"/>
      <color rgb="FFFF0000"/>
      <name val="Arial"/>
      <family val="2"/>
    </font>
    <font>
      <sz val="10"/>
      <color rgb="FF0000FF"/>
      <name val="Arial"/>
      <family val="2"/>
    </font>
    <font>
      <b/>
      <sz val="9"/>
      <name val="Arial"/>
      <family val="2"/>
    </font>
    <font>
      <vertAlign val="superscript"/>
      <sz val="10"/>
      <color rgb="FF000000"/>
      <name val="Arial"/>
      <family val="2"/>
    </font>
    <font>
      <b/>
      <sz val="9"/>
      <color indexed="8"/>
      <name val="Arial"/>
      <family val="2"/>
    </font>
    <font>
      <sz val="9"/>
      <color indexed="8"/>
      <name val="Arial"/>
      <family val="2"/>
    </font>
    <font>
      <b/>
      <sz val="9"/>
      <color rgb="FFFF0000"/>
      <name val="Arial"/>
      <family val="2"/>
    </font>
    <font>
      <b/>
      <sz val="8"/>
      <name val="MS Sans Serif"/>
      <family val="2"/>
    </font>
  </fonts>
  <fills count="17">
    <fill>
      <patternFill/>
    </fill>
    <fill>
      <patternFill patternType="gray125"/>
    </fill>
    <fill>
      <patternFill patternType="solid">
        <fgColor rgb="FFC0C0C0"/>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FFC000"/>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s>
  <borders count="21">
    <border>
      <left/>
      <right/>
      <top/>
      <bottom/>
      <diagonal/>
    </border>
    <border>
      <left style="hair"/>
      <right style="hair"/>
      <top style="hair"/>
      <bottom style="hair"/>
    </border>
    <border>
      <left/>
      <right/>
      <top/>
      <bottom style="thin"/>
    </border>
    <border>
      <left/>
      <right/>
      <top/>
      <bottom style="hair"/>
    </border>
    <border>
      <left/>
      <right/>
      <top style="thin"/>
      <bottom style="thin"/>
    </border>
    <border>
      <left style="hair"/>
      <right style="hair"/>
      <top style="hair"/>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border>
    <border>
      <left style="thin"/>
      <right style="thin"/>
      <top style="thin"/>
      <bottom/>
    </border>
    <border>
      <left/>
      <right style="thin"/>
      <top style="thin"/>
      <bottom/>
    </border>
    <border>
      <left/>
      <right/>
      <top style="thin"/>
      <bottom/>
    </border>
    <border>
      <left style="thin"/>
      <right style="thin"/>
      <top style="thin"/>
      <bottom style="thin"/>
    </border>
    <border>
      <left style="thin"/>
      <right/>
      <top/>
      <bottom style="thin"/>
    </border>
    <border>
      <left style="thin"/>
      <right style="thin"/>
      <top/>
      <bottom style="thin"/>
    </border>
    <border>
      <left/>
      <right style="thin"/>
      <top/>
      <bottom style="thin"/>
    </border>
    <border>
      <left style="thin"/>
      <right/>
      <top style="thin"/>
      <bottom style="thin"/>
    </border>
    <border>
      <left/>
      <right style="thin"/>
      <top style="thin"/>
      <bottom style="thin"/>
    </border>
    <border>
      <left style="hair"/>
      <right style="hair"/>
      <top/>
      <bottom style="hair"/>
    </border>
    <border>
      <left style="thin">
        <color theme="0" tint="-0.149959996342659"/>
      </left>
      <right style="thin">
        <color theme="0" tint="-0.149959996342659"/>
      </right>
      <top style="thin">
        <color theme="0" tint="-0.149959996342659"/>
      </top>
      <bottom style="thin">
        <color theme="0" tint="-0.149959996342659"/>
      </bottom>
    </border>
    <border>
      <left style="thin"/>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cellStyleXfs>
  <cellXfs count="505">
    <xf numFmtId="0" fontId="0" fillId="0" borderId="0" xfId="0"/>
    <xf numFmtId="0" fontId="0" fillId="0" borderId="0" xfId="0" applyAlignment="1">
      <alignment/>
    </xf>
    <xf numFmtId="6" fontId="0" fillId="0" borderId="0" xfId="0" applyNumberFormat="1" applyAlignment="1">
      <alignment/>
    </xf>
    <xf numFmtId="0" fontId="1" fillId="0" borderId="0" xfId="0" applyFont="1" applyAlignment="1">
      <alignment/>
    </xf>
    <xf numFmtId="6" fontId="1" fillId="0" borderId="0" xfId="0" applyNumberFormat="1" applyFont="1" applyAlignment="1">
      <alignment/>
    </xf>
    <xf numFmtId="0" fontId="3" fillId="2" borderId="1" xfId="0" applyFont="1" applyFill="1" applyBorder="1" applyAlignment="1" applyProtection="1">
      <alignment horizontal="center"/>
      <protection/>
    </xf>
    <xf numFmtId="0" fontId="4" fillId="0" borderId="1" xfId="0" applyFont="1" applyFill="1" applyBorder="1" applyAlignment="1" applyProtection="1">
      <alignment/>
      <protection/>
    </xf>
    <xf numFmtId="0" fontId="5" fillId="0" borderId="1" xfId="20" applyFont="1" applyFill="1" applyBorder="1" applyAlignment="1">
      <alignment/>
      <protection/>
    </xf>
    <xf numFmtId="0" fontId="3" fillId="2" borderId="1" xfId="0" applyFont="1" applyFill="1" applyBorder="1" applyAlignment="1" applyProtection="1">
      <alignment horizontal="center"/>
      <protection/>
    </xf>
    <xf numFmtId="0" fontId="4" fillId="0" borderId="1" xfId="0" applyFont="1" applyFill="1" applyBorder="1" applyAlignment="1" applyProtection="1">
      <alignment/>
      <protection/>
    </xf>
    <xf numFmtId="6" fontId="4" fillId="0" borderId="1" xfId="0" applyNumberFormat="1" applyFont="1" applyFill="1" applyBorder="1" applyAlignment="1" applyProtection="1">
      <alignment horizontal="right"/>
      <protection/>
    </xf>
    <xf numFmtId="6" fontId="4" fillId="0" borderId="1" xfId="0" applyNumberFormat="1" applyFont="1" applyFill="1" applyBorder="1" applyAlignment="1" applyProtection="1">
      <alignment horizontal="right"/>
      <protection/>
    </xf>
    <xf numFmtId="6" fontId="1" fillId="0" borderId="1" xfId="0" applyNumberFormat="1" applyFont="1" applyBorder="1" applyAlignment="1">
      <alignment/>
    </xf>
    <xf numFmtId="9" fontId="4" fillId="0" borderId="1" xfId="15" applyFont="1" applyFill="1" applyBorder="1" applyAlignment="1" applyProtection="1">
      <alignment/>
      <protection/>
    </xf>
    <xf numFmtId="9" fontId="1" fillId="0" borderId="0" xfId="15" applyFont="1" applyAlignment="1">
      <alignment/>
    </xf>
    <xf numFmtId="0" fontId="6" fillId="0" borderId="0" xfId="0" applyFont="1" applyAlignment="1">
      <alignment/>
    </xf>
    <xf numFmtId="9" fontId="6" fillId="0" borderId="0" xfId="15" applyFont="1" applyAlignment="1">
      <alignment/>
    </xf>
    <xf numFmtId="6" fontId="6" fillId="0" borderId="0" xfId="0" applyNumberFormat="1" applyFont="1" applyAlignment="1">
      <alignment/>
    </xf>
    <xf numFmtId="0" fontId="0" fillId="0" borderId="0" xfId="0" applyFill="1" applyBorder="1" applyAlignment="1">
      <alignment/>
    </xf>
    <xf numFmtId="0" fontId="6" fillId="3" borderId="0" xfId="0" applyFont="1" applyFill="1" applyBorder="1" applyAlignment="1">
      <alignment horizontal="center" wrapText="1"/>
    </xf>
    <xf numFmtId="0" fontId="6" fillId="3" borderId="0" xfId="0" applyFont="1" applyFill="1" applyBorder="1" applyAlignment="1">
      <alignment horizontal="left" wrapText="1"/>
    </xf>
    <xf numFmtId="0" fontId="1" fillId="0" borderId="0" xfId="0" applyFont="1" applyFill="1" applyBorder="1" applyAlignment="1">
      <alignment/>
    </xf>
    <xf numFmtId="0" fontId="0" fillId="0" borderId="0" xfId="0" applyFill="1" applyBorder="1"/>
    <xf numFmtId="0" fontId="1" fillId="0" borderId="0" xfId="0" applyFont="1" applyFill="1"/>
    <xf numFmtId="0" fontId="1" fillId="0" borderId="0" xfId="0" applyFont="1" applyFill="1" applyBorder="1"/>
    <xf numFmtId="0" fontId="1" fillId="0" borderId="0" xfId="0" applyFont="1" applyFill="1" applyBorder="1" applyAlignment="1">
      <alignment horizontal="left"/>
    </xf>
    <xf numFmtId="0" fontId="6" fillId="3" borderId="0" xfId="0" applyFont="1" applyFill="1" applyBorder="1" applyAlignment="1">
      <alignment/>
    </xf>
    <xf numFmtId="0" fontId="1" fillId="0" borderId="0" xfId="0" applyFont="1" applyBorder="1" applyAlignment="1">
      <alignment/>
    </xf>
    <xf numFmtId="0" fontId="0" fillId="0" borderId="0" xfId="0" applyBorder="1"/>
    <xf numFmtId="6" fontId="1" fillId="0" borderId="0" xfId="0" applyNumberFormat="1" applyFont="1" applyBorder="1" applyAlignment="1">
      <alignment horizontal="right"/>
    </xf>
    <xf numFmtId="6" fontId="1" fillId="0" borderId="0" xfId="0" applyNumberFormat="1" applyFont="1" applyFill="1" applyBorder="1" applyAlignment="1">
      <alignment horizontal="right"/>
    </xf>
    <xf numFmtId="0" fontId="0" fillId="0" borderId="0" xfId="0" applyAlignment="1">
      <alignment horizontal="center"/>
    </xf>
    <xf numFmtId="0" fontId="6" fillId="0" borderId="0" xfId="0" applyFont="1"/>
    <xf numFmtId="6" fontId="0" fillId="0" borderId="0" xfId="0" applyNumberFormat="1"/>
    <xf numFmtId="0" fontId="7" fillId="0" borderId="0" xfId="0" applyFont="1" applyAlignment="1">
      <alignment/>
    </xf>
    <xf numFmtId="9" fontId="3" fillId="2" borderId="1" xfId="15" applyFont="1" applyFill="1" applyBorder="1" applyAlignment="1" applyProtection="1">
      <alignment horizontal="center" wrapText="1"/>
      <protection/>
    </xf>
    <xf numFmtId="0" fontId="9" fillId="4" borderId="1" xfId="20" applyFont="1" applyFill="1" applyBorder="1" applyAlignment="1">
      <alignment horizontal="center"/>
      <protection/>
    </xf>
    <xf numFmtId="0" fontId="3" fillId="2" borderId="1" xfId="0" applyFont="1" applyFill="1" applyBorder="1" applyAlignment="1" applyProtection="1">
      <alignment horizontal="center" wrapText="1"/>
      <protection/>
    </xf>
    <xf numFmtId="6" fontId="5" fillId="0" borderId="1" xfId="20" applyNumberFormat="1" applyFont="1" applyFill="1" applyBorder="1" applyAlignment="1">
      <alignment/>
      <protection/>
    </xf>
    <xf numFmtId="0" fontId="4" fillId="0" borderId="1" xfId="0" applyFont="1" applyFill="1" applyBorder="1" applyAlignment="1" applyProtection="1">
      <alignment/>
      <protection/>
    </xf>
    <xf numFmtId="0" fontId="5" fillId="0" borderId="1" xfId="20" applyFont="1" applyFill="1" applyBorder="1" applyAlignment="1">
      <alignment/>
      <protection/>
    </xf>
    <xf numFmtId="0" fontId="4" fillId="0" borderId="1" xfId="0" applyFont="1" applyFill="1" applyBorder="1" applyAlignment="1" applyProtection="1">
      <alignment/>
      <protection/>
    </xf>
    <xf numFmtId="0" fontId="1" fillId="0" borderId="2" xfId="0" applyFont="1" applyBorder="1" applyAlignment="1">
      <alignment/>
    </xf>
    <xf numFmtId="6" fontId="1" fillId="0" borderId="2" xfId="0" applyNumberFormat="1" applyFont="1" applyBorder="1" applyAlignment="1">
      <alignment/>
    </xf>
    <xf numFmtId="6" fontId="1" fillId="5" borderId="0" xfId="0" applyNumberFormat="1" applyFont="1" applyFill="1" applyAlignment="1">
      <alignment/>
    </xf>
    <xf numFmtId="0" fontId="1" fillId="5" borderId="0" xfId="0" applyFont="1" applyFill="1" applyAlignment="1">
      <alignment/>
    </xf>
    <xf numFmtId="0" fontId="7" fillId="0" borderId="0" xfId="0" applyFont="1"/>
    <xf numFmtId="164" fontId="1" fillId="0" borderId="0" xfId="16" applyNumberFormat="1" applyFont="1" applyFill="1" applyBorder="1" applyAlignment="1">
      <alignment horizontal="left"/>
    </xf>
    <xf numFmtId="165" fontId="1" fillId="0" borderId="0" xfId="18" applyNumberFormat="1" applyFont="1" applyFill="1" applyBorder="1"/>
    <xf numFmtId="165" fontId="1" fillId="0" borderId="0" xfId="18" applyNumberFormat="1" applyFont="1" applyFill="1"/>
    <xf numFmtId="14" fontId="8" fillId="0" borderId="0" xfId="0" applyNumberFormat="1" applyFont="1"/>
    <xf numFmtId="0" fontId="14" fillId="0" borderId="0" xfId="0" applyFont="1" applyFill="1"/>
    <xf numFmtId="0" fontId="1" fillId="0" borderId="0" xfId="0" applyFont="1" applyFill="1" applyAlignment="1">
      <alignment horizontal="left"/>
    </xf>
    <xf numFmtId="164" fontId="1" fillId="0" borderId="0" xfId="16" applyNumberFormat="1" applyFont="1" applyFill="1" applyAlignment="1">
      <alignment horizontal="left"/>
    </xf>
    <xf numFmtId="0" fontId="6" fillId="3" borderId="2" xfId="0" applyFont="1" applyFill="1" applyBorder="1" applyAlignment="1">
      <alignment vertical="top" wrapText="1"/>
    </xf>
    <xf numFmtId="0" fontId="6" fillId="3" borderId="2" xfId="0" applyFont="1" applyFill="1" applyBorder="1" applyAlignment="1">
      <alignment horizontal="center" wrapText="1"/>
    </xf>
    <xf numFmtId="0" fontId="6" fillId="0" borderId="0" xfId="0" applyFont="1" applyBorder="1" applyAlignment="1">
      <alignment vertical="top" wrapText="1"/>
    </xf>
    <xf numFmtId="6" fontId="5" fillId="0" borderId="0" xfId="18" applyNumberFormat="1" applyFont="1" applyFill="1" applyBorder="1" applyAlignment="1">
      <alignment horizontal="right" vertical="top"/>
    </xf>
    <xf numFmtId="6" fontId="1" fillId="0" borderId="0" xfId="18" applyNumberFormat="1" applyFont="1" applyFill="1" applyBorder="1" applyAlignment="1">
      <alignment horizontal="right"/>
    </xf>
    <xf numFmtId="6" fontId="1" fillId="0" borderId="2" xfId="0" applyNumberFormat="1" applyFont="1" applyBorder="1" applyAlignment="1">
      <alignment horizontal="right" vertical="top" wrapText="1"/>
    </xf>
    <xf numFmtId="166" fontId="6" fillId="0" borderId="0" xfId="0" applyNumberFormat="1" applyFont="1" applyBorder="1" applyAlignment="1">
      <alignment horizontal="right" vertical="top" wrapText="1"/>
    </xf>
    <xf numFmtId="0" fontId="8" fillId="0" borderId="0" xfId="0" applyFont="1" applyBorder="1" applyAlignment="1">
      <alignment vertical="top"/>
    </xf>
    <xf numFmtId="0" fontId="1" fillId="0" borderId="0" xfId="0" applyFont="1" applyBorder="1"/>
    <xf numFmtId="0" fontId="1" fillId="3" borderId="2" xfId="0" applyFont="1" applyFill="1" applyBorder="1"/>
    <xf numFmtId="165" fontId="6" fillId="0" borderId="0" xfId="18" applyNumberFormat="1" applyFont="1" applyFill="1" applyBorder="1" applyAlignment="1">
      <alignment horizontal="left"/>
    </xf>
    <xf numFmtId="0" fontId="14" fillId="0" borderId="0" xfId="0" applyFont="1" applyFill="1" applyBorder="1"/>
    <xf numFmtId="165" fontId="1" fillId="0" borderId="0" xfId="18" applyNumberFormat="1" applyFont="1" applyFill="1" applyBorder="1" applyAlignment="1">
      <alignment/>
    </xf>
    <xf numFmtId="6" fontId="1" fillId="0" borderId="0" xfId="16" applyNumberFormat="1" applyFont="1" applyFill="1" applyBorder="1" applyAlignment="1">
      <alignment horizontal="right"/>
    </xf>
    <xf numFmtId="6" fontId="6" fillId="0" borderId="0" xfId="18" applyNumberFormat="1" applyFont="1" applyFill="1" applyBorder="1" applyAlignment="1">
      <alignment horizontal="right"/>
    </xf>
    <xf numFmtId="165" fontId="1" fillId="0" borderId="2" xfId="18" applyNumberFormat="1" applyFont="1" applyFill="1" applyBorder="1" applyAlignment="1">
      <alignment/>
    </xf>
    <xf numFmtId="6" fontId="1" fillId="0" borderId="2" xfId="16" applyNumberFormat="1" applyFont="1" applyFill="1" applyBorder="1" applyAlignment="1">
      <alignment horizontal="right"/>
    </xf>
    <xf numFmtId="6" fontId="1" fillId="0" borderId="2" xfId="18" applyNumberFormat="1" applyFont="1" applyFill="1" applyBorder="1" applyAlignment="1">
      <alignment horizontal="right"/>
    </xf>
    <xf numFmtId="6" fontId="6" fillId="0" borderId="2" xfId="18" applyNumberFormat="1" applyFont="1" applyFill="1" applyBorder="1" applyAlignment="1">
      <alignment horizontal="right"/>
    </xf>
    <xf numFmtId="0" fontId="14" fillId="0" borderId="0" xfId="0" applyFont="1" applyFill="1" applyBorder="1" applyAlignment="1">
      <alignment/>
    </xf>
    <xf numFmtId="165" fontId="9" fillId="0" borderId="0" xfId="18" applyNumberFormat="1" applyFont="1" applyFill="1" applyBorder="1" applyAlignment="1">
      <alignment/>
    </xf>
    <xf numFmtId="6" fontId="6" fillId="0" borderId="0" xfId="16" applyNumberFormat="1" applyFont="1" applyFill="1" applyBorder="1" applyAlignment="1">
      <alignment horizontal="right"/>
    </xf>
    <xf numFmtId="6" fontId="1" fillId="0" borderId="0" xfId="0" applyNumberFormat="1" applyFont="1" applyBorder="1" applyAlignment="1">
      <alignment horizontal="right" wrapText="1"/>
    </xf>
    <xf numFmtId="6" fontId="1" fillId="0" borderId="0" xfId="0" applyNumberFormat="1" applyFont="1" applyAlignment="1">
      <alignment horizontal="right" wrapText="1"/>
    </xf>
    <xf numFmtId="0" fontId="15" fillId="0" borderId="0" xfId="0" applyFont="1"/>
    <xf numFmtId="167" fontId="8" fillId="0" borderId="0" xfId="0" applyNumberFormat="1" applyFont="1" applyAlignment="1">
      <alignment horizontal="left"/>
    </xf>
    <xf numFmtId="0" fontId="1" fillId="0" borderId="0" xfId="0" applyFont="1"/>
    <xf numFmtId="6" fontId="1" fillId="0" borderId="0" xfId="0" applyNumberFormat="1" applyFont="1"/>
    <xf numFmtId="6" fontId="1" fillId="0" borderId="0" xfId="0" applyNumberFormat="1" applyFont="1" applyAlignment="1">
      <alignment horizontal="left"/>
    </xf>
    <xf numFmtId="9" fontId="0" fillId="0" borderId="0" xfId="0" applyNumberFormat="1"/>
    <xf numFmtId="0" fontId="10" fillId="0" borderId="0" xfId="0" applyNumberFormat="1" applyFont="1" applyAlignment="1">
      <alignment horizontal="left"/>
    </xf>
    <xf numFmtId="0" fontId="18" fillId="0" borderId="0" xfId="0" applyFont="1" applyAlignment="1">
      <alignment horizontal="left" indent="1"/>
    </xf>
    <xf numFmtId="0" fontId="18" fillId="0" borderId="3" xfId="0" applyFont="1" applyBorder="1" applyAlignment="1">
      <alignment horizontal="left" indent="1"/>
    </xf>
    <xf numFmtId="0" fontId="1" fillId="0" borderId="2" xfId="0" applyFont="1" applyBorder="1"/>
    <xf numFmtId="6" fontId="1" fillId="0" borderId="2" xfId="0" applyNumberFormat="1" applyFont="1" applyBorder="1"/>
    <xf numFmtId="6" fontId="1" fillId="0" borderId="2" xfId="0" applyNumberFormat="1" applyFont="1" applyBorder="1" applyAlignment="1">
      <alignment horizontal="left"/>
    </xf>
    <xf numFmtId="6" fontId="0" fillId="0" borderId="2" xfId="0" applyNumberFormat="1" applyBorder="1"/>
    <xf numFmtId="0" fontId="6" fillId="0" borderId="0" xfId="0" applyFont="1" applyFill="1" applyBorder="1"/>
    <xf numFmtId="6" fontId="6" fillId="0" borderId="0" xfId="0" applyNumberFormat="1" applyFont="1" applyFill="1" applyBorder="1"/>
    <xf numFmtId="6" fontId="6" fillId="0" borderId="0" xfId="0" applyNumberFormat="1" applyFont="1" applyFill="1" applyBorder="1" applyAlignment="1">
      <alignment horizontal="left"/>
    </xf>
    <xf numFmtId="0" fontId="17" fillId="0" borderId="0" xfId="0" applyFont="1" applyBorder="1"/>
    <xf numFmtId="0" fontId="17" fillId="0" borderId="0" xfId="0" applyFont="1" applyBorder="1" applyAlignment="1">
      <alignment horizontal="left"/>
    </xf>
    <xf numFmtId="0" fontId="0" fillId="0" borderId="0" xfId="0" applyAlignment="1">
      <alignment horizontal="left"/>
    </xf>
    <xf numFmtId="0" fontId="16" fillId="0" borderId="0" xfId="0" applyFont="1" applyAlignment="1">
      <alignment/>
    </xf>
    <xf numFmtId="37" fontId="0" fillId="0" borderId="0" xfId="0" applyNumberFormat="1" applyAlignment="1">
      <alignment/>
    </xf>
    <xf numFmtId="14" fontId="8" fillId="0" borderId="0" xfId="0" applyNumberFormat="1" applyFont="1" applyAlignment="1">
      <alignment/>
    </xf>
    <xf numFmtId="14" fontId="19" fillId="0" borderId="0" xfId="0" applyNumberFormat="1" applyFont="1" applyAlignment="1">
      <alignment/>
    </xf>
    <xf numFmtId="37" fontId="1" fillId="0" borderId="0" xfId="0" applyNumberFormat="1" applyFont="1" applyAlignment="1">
      <alignment/>
    </xf>
    <xf numFmtId="37" fontId="1" fillId="0" borderId="0" xfId="0" applyNumberFormat="1" applyFont="1" applyAlignment="1">
      <alignment horizontal="center" wrapText="1"/>
    </xf>
    <xf numFmtId="37" fontId="1" fillId="0" borderId="2" xfId="0" applyNumberFormat="1" applyFont="1" applyBorder="1" applyAlignment="1">
      <alignment horizontal="center" wrapText="1"/>
    </xf>
    <xf numFmtId="37" fontId="1" fillId="6" borderId="2" xfId="0" applyNumberFormat="1" applyFont="1" applyFill="1" applyBorder="1" applyAlignment="1">
      <alignment horizontal="center" wrapText="1"/>
    </xf>
    <xf numFmtId="37" fontId="1" fillId="0" borderId="0" xfId="0" applyNumberFormat="1" applyFont="1" applyFill="1" applyBorder="1" applyAlignment="1">
      <alignment horizontal="center" wrapText="1"/>
    </xf>
    <xf numFmtId="6" fontId="6" fillId="0" borderId="4" xfId="0" applyNumberFormat="1" applyFont="1" applyBorder="1" applyAlignment="1">
      <alignment/>
    </xf>
    <xf numFmtId="0" fontId="1" fillId="0" borderId="4" xfId="0" applyFont="1" applyBorder="1" applyAlignment="1">
      <alignment/>
    </xf>
    <xf numFmtId="37" fontId="1" fillId="0" borderId="4" xfId="0" applyNumberFormat="1" applyFont="1" applyBorder="1" applyAlignment="1">
      <alignment/>
    </xf>
    <xf numFmtId="37" fontId="1" fillId="0" borderId="4" xfId="0" applyNumberFormat="1" applyFont="1" applyFill="1" applyBorder="1" applyAlignment="1">
      <alignment/>
    </xf>
    <xf numFmtId="37" fontId="1" fillId="6" borderId="4" xfId="0" applyNumberFormat="1" applyFont="1" applyFill="1" applyBorder="1" applyAlignment="1">
      <alignment/>
    </xf>
    <xf numFmtId="0" fontId="5" fillId="7" borderId="0" xfId="21" applyFont="1" applyFill="1" applyBorder="1" applyAlignment="1">
      <alignment horizontal="center"/>
      <protection/>
    </xf>
    <xf numFmtId="0" fontId="0" fillId="8" borderId="0" xfId="0" applyFill="1" applyAlignment="1">
      <alignment/>
    </xf>
    <xf numFmtId="3" fontId="1" fillId="0" borderId="0" xfId="0" applyNumberFormat="1" applyFont="1" applyAlignment="1">
      <alignment/>
    </xf>
    <xf numFmtId="3" fontId="1" fillId="6" borderId="0" xfId="0" applyNumberFormat="1" applyFont="1" applyFill="1" applyAlignment="1">
      <alignment/>
    </xf>
    <xf numFmtId="6" fontId="5" fillId="9" borderId="0" xfId="21" applyNumberFormat="1" applyFont="1" applyFill="1" applyBorder="1" applyAlignment="1">
      <alignment horizontal="right" wrapText="1"/>
      <protection/>
    </xf>
    <xf numFmtId="37" fontId="0" fillId="8" borderId="0" xfId="0" applyNumberFormat="1" applyFill="1" applyAlignment="1">
      <alignment/>
    </xf>
    <xf numFmtId="6" fontId="1" fillId="0" borderId="0" xfId="0" applyNumberFormat="1" applyFont="1" applyBorder="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37" fontId="1" fillId="6" borderId="0" xfId="0" applyNumberFormat="1" applyFont="1" applyFill="1" applyBorder="1" applyAlignment="1">
      <alignment/>
    </xf>
    <xf numFmtId="37" fontId="1" fillId="6" borderId="0" xfId="0" applyNumberFormat="1" applyFont="1" applyFill="1" applyAlignment="1">
      <alignment/>
    </xf>
    <xf numFmtId="0" fontId="1" fillId="0" borderId="0" xfId="0" applyFont="1" applyFill="1" applyAlignment="1">
      <alignment/>
    </xf>
    <xf numFmtId="37" fontId="1" fillId="0" borderId="2" xfId="0" applyNumberFormat="1" applyFont="1" applyFill="1" applyBorder="1" applyAlignment="1">
      <alignment/>
    </xf>
    <xf numFmtId="37" fontId="1" fillId="6" borderId="2" xfId="0" applyNumberFormat="1" applyFont="1" applyFill="1" applyBorder="1" applyAlignment="1">
      <alignment/>
    </xf>
    <xf numFmtId="0" fontId="20" fillId="0" borderId="0" xfId="0" applyFont="1"/>
    <xf numFmtId="0" fontId="6" fillId="0" borderId="4" xfId="0" applyFont="1" applyBorder="1" applyAlignment="1">
      <alignment/>
    </xf>
    <xf numFmtId="169" fontId="1" fillId="0" borderId="4" xfId="0" applyNumberFormat="1" applyFont="1" applyFill="1" applyBorder="1" applyAlignment="1">
      <alignment/>
    </xf>
    <xf numFmtId="38" fontId="1" fillId="0" borderId="4" xfId="0" applyNumberFormat="1" applyFont="1" applyFill="1" applyBorder="1" applyAlignment="1">
      <alignment/>
    </xf>
    <xf numFmtId="38" fontId="1" fillId="6" borderId="4" xfId="0" applyNumberFormat="1" applyFont="1" applyFill="1" applyBorder="1" applyAlignment="1">
      <alignment/>
    </xf>
    <xf numFmtId="0" fontId="21" fillId="0" borderId="0" xfId="0" applyFont="1" applyBorder="1" applyAlignment="1">
      <alignment/>
    </xf>
    <xf numFmtId="0" fontId="18" fillId="0" borderId="0" xfId="0" applyFont="1" applyBorder="1" applyAlignment="1">
      <alignment/>
    </xf>
    <xf numFmtId="37" fontId="18" fillId="0" borderId="0" xfId="0" applyNumberFormat="1" applyFont="1" applyFill="1" applyBorder="1" applyAlignment="1">
      <alignment/>
    </xf>
    <xf numFmtId="169" fontId="18" fillId="0" borderId="0" xfId="0" applyNumberFormat="1" applyFont="1" applyFill="1" applyBorder="1" applyAlignment="1">
      <alignment/>
    </xf>
    <xf numFmtId="38" fontId="18" fillId="0" borderId="0" xfId="0" applyNumberFormat="1" applyFont="1" applyFill="1" applyBorder="1" applyAlignment="1">
      <alignment/>
    </xf>
    <xf numFmtId="38" fontId="18" fillId="6" borderId="0" xfId="0" applyNumberFormat="1" applyFont="1" applyFill="1" applyBorder="1" applyAlignment="1">
      <alignment/>
    </xf>
    <xf numFmtId="0" fontId="22" fillId="0" borderId="0" xfId="0" applyFont="1" applyAlignment="1">
      <alignment/>
    </xf>
    <xf numFmtId="6" fontId="22" fillId="0" borderId="0" xfId="0" applyNumberFormat="1" applyFont="1" applyAlignment="1">
      <alignment/>
    </xf>
    <xf numFmtId="0" fontId="18" fillId="0" borderId="0" xfId="0" applyFont="1" applyAlignment="1">
      <alignment/>
    </xf>
    <xf numFmtId="6" fontId="18" fillId="0" borderId="0" xfId="0" applyNumberFormat="1" applyFont="1" applyAlignment="1">
      <alignment/>
    </xf>
    <xf numFmtId="0" fontId="17" fillId="0" borderId="0" xfId="0" applyFont="1" applyAlignment="1">
      <alignment/>
    </xf>
    <xf numFmtId="6" fontId="1" fillId="0" borderId="0" xfId="15" applyNumberFormat="1" applyFont="1"/>
    <xf numFmtId="39" fontId="0" fillId="0" borderId="0" xfId="0" applyNumberFormat="1"/>
    <xf numFmtId="37" fontId="1" fillId="10" borderId="0" xfId="0" applyNumberFormat="1" applyFont="1" applyFill="1" applyAlignment="1">
      <alignment/>
    </xf>
    <xf numFmtId="37" fontId="1" fillId="8" borderId="0" xfId="0" applyNumberFormat="1" applyFont="1" applyFill="1" applyAlignment="1">
      <alignment/>
    </xf>
    <xf numFmtId="0" fontId="13" fillId="0" borderId="0" xfId="22" applyFont="1" applyFill="1" applyBorder="1" applyAlignment="1">
      <alignment horizontal="right" wrapText="1"/>
      <protection/>
    </xf>
    <xf numFmtId="0" fontId="8" fillId="0" borderId="0" xfId="0" applyFont="1" applyAlignment="1">
      <alignment vertical="top"/>
    </xf>
    <xf numFmtId="0" fontId="8" fillId="0" borderId="0" xfId="0" applyFont="1" applyAlignment="1">
      <alignment/>
    </xf>
    <xf numFmtId="9" fontId="1" fillId="0" borderId="0" xfId="15" applyFont="1"/>
    <xf numFmtId="0" fontId="8" fillId="0" borderId="0" xfId="0" applyFont="1" applyAlignment="1">
      <alignment horizontal="left"/>
    </xf>
    <xf numFmtId="8" fontId="1" fillId="0" borderId="0" xfId="15" applyNumberFormat="1" applyFont="1"/>
    <xf numFmtId="37" fontId="8" fillId="0" borderId="0" xfId="0" applyNumberFormat="1" applyFont="1" applyAlignment="1">
      <alignment/>
    </xf>
    <xf numFmtId="0" fontId="8" fillId="0" borderId="0" xfId="0" applyFont="1" applyBorder="1" applyAlignment="1">
      <alignment horizontal="right"/>
    </xf>
    <xf numFmtId="14" fontId="1" fillId="0" borderId="0" xfId="0" applyNumberFormat="1" applyFont="1" applyAlignment="1">
      <alignment horizontal="right"/>
    </xf>
    <xf numFmtId="6" fontId="6" fillId="0" borderId="0" xfId="0" applyNumberFormat="1" applyFont="1"/>
    <xf numFmtId="6" fontId="18" fillId="0" borderId="3" xfId="0" applyNumberFormat="1" applyFont="1" applyBorder="1" applyAlignment="1">
      <alignment/>
    </xf>
    <xf numFmtId="6" fontId="18" fillId="0" borderId="0" xfId="0" applyNumberFormat="1" applyFont="1" applyBorder="1" applyAlignment="1">
      <alignment/>
    </xf>
    <xf numFmtId="0" fontId="24" fillId="0" borderId="3" xfId="0" applyNumberFormat="1" applyFont="1" applyBorder="1" applyAlignment="1">
      <alignment/>
    </xf>
    <xf numFmtId="8" fontId="0" fillId="0" borderId="0" xfId="0" applyNumberFormat="1"/>
    <xf numFmtId="0" fontId="23" fillId="0" borderId="0" xfId="0" applyFont="1" applyAlignment="1">
      <alignment horizontal="left" indent="1"/>
    </xf>
    <xf numFmtId="0" fontId="8" fillId="0" borderId="0" xfId="0" applyFont="1" applyAlignment="1">
      <alignment horizontal="left"/>
    </xf>
    <xf numFmtId="0" fontId="6" fillId="11" borderId="0" xfId="0" applyFont="1" applyFill="1" applyBorder="1"/>
    <xf numFmtId="0" fontId="6" fillId="11" borderId="0" xfId="0" applyFont="1" applyFill="1" applyBorder="1" applyAlignment="1">
      <alignment horizontal="center"/>
    </xf>
    <xf numFmtId="0" fontId="6" fillId="0" borderId="0" xfId="0" applyFont="1" applyFill="1" applyBorder="1" applyAlignment="1">
      <alignment horizontal="left" indent="1"/>
    </xf>
    <xf numFmtId="6" fontId="0" fillId="0" borderId="0" xfId="15" applyNumberFormat="1" applyFont="1"/>
    <xf numFmtId="6" fontId="0" fillId="0" borderId="2" xfId="15" applyNumberFormat="1" applyFont="1" applyBorder="1"/>
    <xf numFmtId="0" fontId="16" fillId="0" borderId="0" xfId="0" applyFont="1"/>
    <xf numFmtId="16" fontId="1" fillId="0" borderId="0" xfId="0" applyNumberFormat="1" applyFont="1" applyAlignment="1">
      <alignment/>
    </xf>
    <xf numFmtId="0" fontId="4" fillId="0" borderId="5" xfId="0" applyFont="1" applyFill="1" applyBorder="1" applyAlignment="1" applyProtection="1">
      <alignment/>
      <protection/>
    </xf>
    <xf numFmtId="9" fontId="4" fillId="0" borderId="5" xfId="15" applyFont="1" applyFill="1" applyBorder="1" applyAlignment="1" applyProtection="1">
      <alignment/>
      <protection/>
    </xf>
    <xf numFmtId="0" fontId="4" fillId="0" borderId="5" xfId="0" applyFont="1" applyFill="1" applyBorder="1" applyAlignment="1" applyProtection="1">
      <alignment/>
      <protection/>
    </xf>
    <xf numFmtId="0" fontId="5" fillId="0" borderId="5" xfId="20" applyFont="1" applyFill="1" applyBorder="1" applyAlignment="1">
      <alignment/>
      <protection/>
    </xf>
    <xf numFmtId="6" fontId="5" fillId="0" borderId="5" xfId="20" applyNumberFormat="1" applyFont="1" applyFill="1" applyBorder="1" applyAlignment="1">
      <alignment/>
      <protection/>
    </xf>
    <xf numFmtId="6" fontId="4" fillId="0" borderId="5" xfId="0" applyNumberFormat="1" applyFont="1" applyFill="1" applyBorder="1" applyAlignment="1" applyProtection="1">
      <alignment horizontal="right"/>
      <protection/>
    </xf>
    <xf numFmtId="6" fontId="4" fillId="0" borderId="5" xfId="0" applyNumberFormat="1" applyFont="1" applyFill="1" applyBorder="1" applyAlignment="1" applyProtection="1">
      <alignment horizontal="right"/>
      <protection/>
    </xf>
    <xf numFmtId="6" fontId="1" fillId="0" borderId="5" xfId="0" applyNumberFormat="1" applyFont="1" applyBorder="1"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xf>
    <xf numFmtId="37" fontId="1" fillId="0" borderId="0" xfId="0" applyNumberFormat="1" applyFont="1" applyFill="1" applyBorder="1" applyAlignment="1">
      <alignment/>
    </xf>
    <xf numFmtId="6" fontId="0" fillId="0" borderId="0" xfId="0" applyNumberFormat="1" applyFill="1" applyAlignment="1">
      <alignment/>
    </xf>
    <xf numFmtId="0" fontId="26" fillId="0" borderId="0" xfId="0" applyFont="1" applyAlignment="1">
      <alignment/>
    </xf>
    <xf numFmtId="3" fontId="1" fillId="0" borderId="0" xfId="0" applyNumberFormat="1" applyFont="1"/>
    <xf numFmtId="3" fontId="1" fillId="6" borderId="0" xfId="0" applyNumberFormat="1" applyFont="1" applyFill="1"/>
    <xf numFmtId="6" fontId="1" fillId="0" borderId="0" xfId="0" applyNumberFormat="1" applyFont="1" applyFill="1" applyAlignment="1">
      <alignment/>
    </xf>
    <xf numFmtId="168" fontId="1" fillId="0" borderId="0" xfId="0" applyNumberFormat="1" applyFont="1" applyFill="1" applyAlignment="1">
      <alignment vertical="top"/>
    </xf>
    <xf numFmtId="39" fontId="1" fillId="12" borderId="0" xfId="0" applyNumberFormat="1" applyFont="1" applyFill="1"/>
    <xf numFmtId="6" fontId="1" fillId="12" borderId="0" xfId="0" applyNumberFormat="1" applyFont="1" applyFill="1"/>
    <xf numFmtId="39" fontId="1" fillId="0" borderId="0" xfId="0" applyNumberFormat="1" applyFont="1"/>
    <xf numFmtId="0" fontId="1" fillId="0" borderId="0" xfId="0" applyFont="1" applyBorder="1" applyAlignment="1">
      <alignment vertical="top" wrapText="1"/>
    </xf>
    <xf numFmtId="0" fontId="1" fillId="0" borderId="2" xfId="0" applyFont="1" applyBorder="1" applyAlignment="1">
      <alignment vertical="top" wrapText="1"/>
    </xf>
    <xf numFmtId="6" fontId="6" fillId="0" borderId="0" xfId="0" applyNumberFormat="1" applyFont="1" applyBorder="1" applyAlignment="1">
      <alignment horizontal="right" vertical="top" wrapText="1"/>
    </xf>
    <xf numFmtId="6" fontId="1" fillId="0" borderId="0" xfId="18" applyNumberFormat="1" applyFont="1" applyFill="1" applyBorder="1"/>
    <xf numFmtId="6" fontId="1" fillId="0" borderId="0" xfId="18" applyNumberFormat="1" applyFont="1" applyFill="1"/>
    <xf numFmtId="6" fontId="1" fillId="0" borderId="2" xfId="18" applyNumberFormat="1" applyFont="1" applyFill="1" applyBorder="1"/>
    <xf numFmtId="0" fontId="21" fillId="0" borderId="2" xfId="0" applyFont="1" applyBorder="1" applyAlignment="1">
      <alignment/>
    </xf>
    <xf numFmtId="0" fontId="18" fillId="0" borderId="2" xfId="0" applyFont="1" applyBorder="1" applyAlignment="1">
      <alignment/>
    </xf>
    <xf numFmtId="37" fontId="18" fillId="0" borderId="2" xfId="0" applyNumberFormat="1" applyFont="1" applyFill="1" applyBorder="1" applyAlignment="1">
      <alignment/>
    </xf>
    <xf numFmtId="37" fontId="18" fillId="6" borderId="2" xfId="0" applyNumberFormat="1" applyFont="1" applyFill="1" applyBorder="1" applyAlignment="1">
      <alignment/>
    </xf>
    <xf numFmtId="0" fontId="27" fillId="0" borderId="0" xfId="0" applyFont="1" applyAlignment="1">
      <alignment vertical="top"/>
    </xf>
    <xf numFmtId="0" fontId="27" fillId="0" borderId="0" xfId="0" applyFont="1" applyAlignment="1">
      <alignment/>
    </xf>
    <xf numFmtId="6" fontId="1" fillId="5" borderId="1" xfId="0" applyNumberFormat="1" applyFont="1" applyFill="1" applyBorder="1" applyAlignment="1">
      <alignment/>
    </xf>
    <xf numFmtId="0" fontId="5" fillId="5" borderId="1" xfId="20" applyFont="1" applyFill="1" applyBorder="1" applyAlignment="1">
      <alignment/>
      <protection/>
    </xf>
    <xf numFmtId="6" fontId="1" fillId="13" borderId="1" xfId="0" applyNumberFormat="1" applyFont="1" applyFill="1" applyBorder="1" applyAlignment="1">
      <alignment/>
    </xf>
    <xf numFmtId="6" fontId="4" fillId="6" borderId="1" xfId="0" applyNumberFormat="1" applyFont="1" applyFill="1" applyBorder="1" applyAlignment="1" applyProtection="1">
      <alignment horizontal="right"/>
      <protection/>
    </xf>
    <xf numFmtId="37" fontId="18" fillId="6" borderId="0" xfId="0" applyNumberFormat="1" applyFont="1" applyFill="1" applyBorder="1" applyAlignment="1">
      <alignment/>
    </xf>
    <xf numFmtId="0" fontId="22" fillId="0" borderId="0" xfId="0" applyFont="1" applyBorder="1" applyAlignment="1">
      <alignment/>
    </xf>
    <xf numFmtId="0" fontId="20" fillId="0" borderId="0" xfId="0" applyFont="1" applyBorder="1"/>
    <xf numFmtId="6" fontId="22" fillId="0" borderId="0" xfId="0" applyNumberFormat="1" applyFont="1" applyBorder="1" applyAlignment="1">
      <alignment/>
    </xf>
    <xf numFmtId="0" fontId="21" fillId="0" borderId="4" xfId="0" applyFont="1" applyBorder="1" applyAlignment="1">
      <alignment/>
    </xf>
    <xf numFmtId="0" fontId="18" fillId="0" borderId="4" xfId="0" applyFont="1" applyBorder="1" applyAlignment="1">
      <alignment/>
    </xf>
    <xf numFmtId="37" fontId="18" fillId="0" borderId="4" xfId="0" applyNumberFormat="1" applyFont="1" applyFill="1" applyBorder="1" applyAlignment="1">
      <alignment/>
    </xf>
    <xf numFmtId="37" fontId="18" fillId="6" borderId="4" xfId="0" applyNumberFormat="1" applyFont="1" applyFill="1" applyBorder="1" applyAlignment="1">
      <alignment/>
    </xf>
    <xf numFmtId="0" fontId="4" fillId="14" borderId="1" xfId="0" applyFont="1" applyFill="1" applyBorder="1" applyAlignment="1" applyProtection="1">
      <alignment/>
      <protection/>
    </xf>
    <xf numFmtId="9" fontId="4" fillId="14" borderId="1" xfId="15" applyFont="1" applyFill="1" applyBorder="1" applyAlignment="1" applyProtection="1">
      <alignment/>
      <protection/>
    </xf>
    <xf numFmtId="0" fontId="5" fillId="14" borderId="1" xfId="20" applyFont="1" applyFill="1" applyBorder="1" applyAlignment="1">
      <alignment/>
      <protection/>
    </xf>
    <xf numFmtId="6" fontId="5" fillId="14" borderId="1" xfId="20" applyNumberFormat="1" applyFont="1" applyFill="1" applyBorder="1" applyAlignment="1">
      <alignment/>
      <protection/>
    </xf>
    <xf numFmtId="6" fontId="4" fillId="14" borderId="1" xfId="0" applyNumberFormat="1" applyFont="1" applyFill="1" applyBorder="1" applyAlignment="1" applyProtection="1">
      <alignment horizontal="right"/>
      <protection/>
    </xf>
    <xf numFmtId="6" fontId="1" fillId="6" borderId="1" xfId="0" applyNumberFormat="1" applyFont="1" applyFill="1" applyBorder="1" applyAlignment="1">
      <alignment/>
    </xf>
    <xf numFmtId="0" fontId="1" fillId="6" borderId="0" xfId="0" applyFont="1" applyFill="1" applyAlignment="1">
      <alignment/>
    </xf>
    <xf numFmtId="0" fontId="5" fillId="6" borderId="1" xfId="20" applyFont="1" applyFill="1" applyBorder="1" applyAlignment="1">
      <alignment/>
      <protection/>
    </xf>
    <xf numFmtId="9" fontId="4" fillId="14" borderId="1" xfId="15" applyFont="1" applyFill="1" applyBorder="1" applyAlignment="1" applyProtection="1">
      <alignment/>
      <protection/>
    </xf>
    <xf numFmtId="0" fontId="4" fillId="6" borderId="1" xfId="0" applyFont="1" applyFill="1" applyBorder="1" applyAlignment="1" applyProtection="1">
      <alignment/>
      <protection/>
    </xf>
    <xf numFmtId="0" fontId="4" fillId="6" borderId="1" xfId="0" applyFont="1" applyFill="1" applyBorder="1" applyAlignment="1" applyProtection="1">
      <alignment/>
      <protection/>
    </xf>
    <xf numFmtId="0" fontId="4" fillId="14" borderId="1" xfId="0" applyFont="1" applyFill="1" applyBorder="1" applyAlignment="1" applyProtection="1">
      <alignment/>
      <protection/>
    </xf>
    <xf numFmtId="0" fontId="0" fillId="14" borderId="0" xfId="0" applyFill="1" applyBorder="1" applyAlignment="1">
      <alignment/>
    </xf>
    <xf numFmtId="0" fontId="4" fillId="14" borderId="5" xfId="0" applyFont="1" applyFill="1" applyBorder="1" applyAlignment="1" applyProtection="1">
      <alignment/>
      <protection/>
    </xf>
    <xf numFmtId="9" fontId="4" fillId="14" borderId="5" xfId="15" applyFont="1" applyFill="1" applyBorder="1" applyAlignment="1" applyProtection="1">
      <alignment/>
      <protection/>
    </xf>
    <xf numFmtId="0" fontId="4" fillId="14" borderId="5" xfId="0" applyFont="1" applyFill="1" applyBorder="1" applyAlignment="1" applyProtection="1">
      <alignment/>
      <protection/>
    </xf>
    <xf numFmtId="0" fontId="5" fillId="14" borderId="5" xfId="20" applyFont="1" applyFill="1" applyBorder="1" applyAlignment="1">
      <alignment/>
      <protection/>
    </xf>
    <xf numFmtId="6" fontId="5" fillId="14" borderId="5" xfId="20" applyNumberFormat="1" applyFont="1" applyFill="1" applyBorder="1" applyAlignment="1">
      <alignment/>
      <protection/>
    </xf>
    <xf numFmtId="6" fontId="4" fillId="14" borderId="5" xfId="0" applyNumberFormat="1" applyFont="1" applyFill="1" applyBorder="1" applyAlignment="1" applyProtection="1">
      <alignment horizontal="right"/>
      <protection/>
    </xf>
    <xf numFmtId="6" fontId="1" fillId="6" borderId="5" xfId="0" applyNumberFormat="1" applyFont="1" applyFill="1" applyBorder="1" applyAlignment="1">
      <alignment/>
    </xf>
    <xf numFmtId="0" fontId="28" fillId="0" borderId="0" xfId="0" applyFont="1"/>
    <xf numFmtId="0" fontId="5" fillId="4" borderId="6" xfId="23" applyFont="1" applyFill="1" applyBorder="1" applyAlignment="1">
      <alignment horizontal="center"/>
      <protection/>
    </xf>
    <xf numFmtId="0" fontId="5" fillId="0" borderId="7" xfId="23" applyFont="1" applyFill="1" applyBorder="1" applyAlignment="1">
      <alignment/>
      <protection/>
    </xf>
    <xf numFmtId="0" fontId="5" fillId="0" borderId="7" xfId="23" applyFont="1" applyFill="1" applyBorder="1" applyAlignment="1">
      <alignment horizontal="right"/>
      <protection/>
    </xf>
    <xf numFmtId="6" fontId="5" fillId="0" borderId="0" xfId="23" applyNumberFormat="1" applyAlignment="1">
      <alignment/>
      <protection/>
    </xf>
    <xf numFmtId="6" fontId="5" fillId="0" borderId="7" xfId="23" applyNumberFormat="1" applyFont="1" applyFill="1" applyBorder="1" applyAlignment="1">
      <alignment horizontal="right"/>
      <protection/>
    </xf>
    <xf numFmtId="0" fontId="29" fillId="0" borderId="0" xfId="0" applyFont="1" applyAlignment="1">
      <alignment horizontal="center" wrapText="1"/>
    </xf>
    <xf numFmtId="0" fontId="29" fillId="0" borderId="0" xfId="0" applyFont="1" applyAlignment="1">
      <alignment/>
    </xf>
    <xf numFmtId="0" fontId="30" fillId="0" borderId="0" xfId="0" applyFont="1" applyAlignment="1">
      <alignment/>
    </xf>
    <xf numFmtId="6" fontId="5" fillId="0" borderId="0" xfId="23" applyNumberFormat="1" applyFont="1" applyFill="1" applyBorder="1" applyAlignment="1">
      <alignment horizontal="right"/>
      <protection/>
    </xf>
    <xf numFmtId="0" fontId="0" fillId="0" borderId="0" xfId="0" applyFont="1"/>
    <xf numFmtId="0" fontId="31" fillId="0" borderId="0" xfId="0" applyFont="1" applyAlignment="1">
      <alignment/>
    </xf>
    <xf numFmtId="166" fontId="1" fillId="0" borderId="0" xfId="0" applyNumberFormat="1" applyFont="1" applyBorder="1" applyAlignment="1">
      <alignment horizontal="left"/>
    </xf>
    <xf numFmtId="165" fontId="1" fillId="0" borderId="0" xfId="18" applyNumberFormat="1" applyFont="1" applyFill="1" applyAlignment="1">
      <alignment horizontal="left"/>
    </xf>
    <xf numFmtId="6" fontId="1" fillId="0" borderId="0" xfId="18" applyNumberFormat="1" applyFont="1" applyFill="1" applyBorder="1"/>
    <xf numFmtId="0" fontId="15" fillId="6" borderId="0" xfId="0" applyFont="1" applyFill="1"/>
    <xf numFmtId="0" fontId="16" fillId="6" borderId="0" xfId="0" applyFont="1" applyFill="1"/>
    <xf numFmtId="167" fontId="8" fillId="6" borderId="0" xfId="0" applyNumberFormat="1" applyFont="1" applyFill="1" applyAlignment="1">
      <alignment horizontal="left"/>
    </xf>
    <xf numFmtId="0" fontId="32" fillId="6" borderId="0" xfId="0" applyFont="1" applyFill="1" applyAlignment="1">
      <alignment horizontal="center"/>
    </xf>
    <xf numFmtId="0" fontId="32" fillId="6" borderId="0" xfId="0" applyFont="1" applyFill="1" applyBorder="1" applyAlignment="1">
      <alignment horizontal="center"/>
    </xf>
    <xf numFmtId="165" fontId="32" fillId="6" borderId="0" xfId="18" applyNumberFormat="1" applyFont="1" applyFill="1" applyAlignment="1">
      <alignment horizontal="center"/>
    </xf>
    <xf numFmtId="0" fontId="29" fillId="6" borderId="0" xfId="0" applyFont="1" applyFill="1" applyBorder="1"/>
    <xf numFmtId="0" fontId="29" fillId="6" borderId="0" xfId="0" applyFont="1" applyFill="1"/>
    <xf numFmtId="0" fontId="29" fillId="6" borderId="0" xfId="0" applyFont="1" applyFill="1" applyBorder="1" applyAlignment="1">
      <alignment horizontal="left"/>
    </xf>
    <xf numFmtId="165" fontId="29" fillId="6" borderId="0" xfId="18" applyNumberFormat="1" applyFont="1" applyFill="1" applyBorder="1" applyAlignment="1">
      <alignment horizontal="left"/>
    </xf>
    <xf numFmtId="165" fontId="29" fillId="6" borderId="0" xfId="18" applyNumberFormat="1" applyFont="1" applyFill="1" applyBorder="1"/>
    <xf numFmtId="0" fontId="1" fillId="6" borderId="0" xfId="0" applyFont="1" applyFill="1" applyBorder="1"/>
    <xf numFmtId="0" fontId="1" fillId="6" borderId="0" xfId="0" applyFont="1" applyFill="1" applyBorder="1" applyAlignment="1">
      <alignment horizontal="left"/>
    </xf>
    <xf numFmtId="165" fontId="30" fillId="6" borderId="0" xfId="18" applyNumberFormat="1" applyFont="1" applyFill="1" applyBorder="1" applyAlignment="1">
      <alignment/>
    </xf>
    <xf numFmtId="165" fontId="30" fillId="6" borderId="0" xfId="18" applyNumberFormat="1" applyFont="1" applyFill="1" applyBorder="1" applyAlignment="1">
      <alignment horizontal="left"/>
    </xf>
    <xf numFmtId="0" fontId="1" fillId="6" borderId="0" xfId="0" applyFont="1" applyFill="1"/>
    <xf numFmtId="0" fontId="6" fillId="6" borderId="8" xfId="0" applyFont="1" applyFill="1" applyBorder="1" applyAlignment="1">
      <alignment horizontal="center" wrapText="1"/>
    </xf>
    <xf numFmtId="0" fontId="6" fillId="6" borderId="9" xfId="0" applyFont="1" applyFill="1" applyBorder="1" applyAlignment="1">
      <alignment horizontal="center" wrapText="1"/>
    </xf>
    <xf numFmtId="0" fontId="6" fillId="6" borderId="10" xfId="0" applyFont="1" applyFill="1" applyBorder="1" applyAlignment="1">
      <alignment horizontal="center" wrapText="1"/>
    </xf>
    <xf numFmtId="165" fontId="6" fillId="6" borderId="9" xfId="18" applyNumberFormat="1" applyFont="1" applyFill="1" applyBorder="1" applyAlignment="1">
      <alignment horizontal="center" wrapText="1"/>
    </xf>
    <xf numFmtId="165" fontId="6" fillId="6" borderId="9" xfId="18" applyNumberFormat="1" applyFont="1" applyFill="1" applyBorder="1" applyAlignment="1">
      <alignment horizontal="center"/>
    </xf>
    <xf numFmtId="0" fontId="1" fillId="6" borderId="0" xfId="0" applyFont="1" applyFill="1" applyBorder="1" applyAlignment="1">
      <alignment horizontal="center"/>
    </xf>
    <xf numFmtId="0" fontId="1" fillId="6" borderId="0" xfId="0" applyFont="1" applyFill="1" applyAlignment="1">
      <alignment horizontal="center"/>
    </xf>
    <xf numFmtId="0" fontId="6" fillId="6" borderId="11" xfId="0" applyFont="1" applyFill="1" applyBorder="1" applyAlignment="1">
      <alignment horizontal="center" wrapText="1"/>
    </xf>
    <xf numFmtId="0" fontId="6" fillId="6" borderId="11" xfId="0" applyFont="1" applyFill="1" applyBorder="1" applyAlignment="1">
      <alignment horizontal="left" wrapText="1"/>
    </xf>
    <xf numFmtId="165" fontId="6" fillId="6" borderId="11" xfId="18" applyNumberFormat="1" applyFont="1" applyFill="1" applyBorder="1" applyAlignment="1">
      <alignment horizontal="center" wrapText="1"/>
    </xf>
    <xf numFmtId="165" fontId="6" fillId="6" borderId="11" xfId="18" applyNumberFormat="1" applyFont="1" applyFill="1" applyBorder="1" applyAlignment="1">
      <alignment horizontal="center"/>
    </xf>
    <xf numFmtId="0" fontId="1" fillId="6" borderId="11" xfId="0" applyFont="1" applyFill="1" applyBorder="1" applyAlignment="1">
      <alignment horizontal="center"/>
    </xf>
    <xf numFmtId="0" fontId="6" fillId="6" borderId="12" xfId="0" applyFont="1" applyFill="1" applyBorder="1" applyAlignment="1">
      <alignment horizontal="center"/>
    </xf>
    <xf numFmtId="0" fontId="6" fillId="6" borderId="12" xfId="0" applyFont="1" applyFill="1" applyBorder="1" applyAlignment="1">
      <alignment horizontal="left"/>
    </xf>
    <xf numFmtId="165" fontId="6" fillId="6" borderId="12" xfId="18" applyNumberFormat="1" applyFont="1" applyFill="1" applyBorder="1"/>
    <xf numFmtId="0" fontId="6" fillId="6" borderId="0" xfId="0" applyFont="1" applyFill="1" applyBorder="1"/>
    <xf numFmtId="0" fontId="6" fillId="6" borderId="12" xfId="0" applyFont="1" applyFill="1" applyBorder="1"/>
    <xf numFmtId="0" fontId="1" fillId="6" borderId="12" xfId="0" applyFont="1" applyFill="1" applyBorder="1" applyAlignment="1">
      <alignment horizontal="center"/>
    </xf>
    <xf numFmtId="0" fontId="1" fillId="6" borderId="12" xfId="0" applyFont="1" applyFill="1" applyBorder="1" applyAlignment="1">
      <alignment horizontal="left"/>
    </xf>
    <xf numFmtId="165" fontId="1" fillId="6" borderId="12" xfId="18" applyNumberFormat="1" applyFont="1" applyFill="1" applyBorder="1" applyAlignment="1">
      <alignment horizontal="left"/>
    </xf>
    <xf numFmtId="165" fontId="1" fillId="6" borderId="12" xfId="18" applyNumberFormat="1" applyFont="1" applyFill="1" applyBorder="1"/>
    <xf numFmtId="0" fontId="1" fillId="6" borderId="12" xfId="0" applyFont="1" applyFill="1" applyBorder="1"/>
    <xf numFmtId="165" fontId="6" fillId="6" borderId="12" xfId="18" applyNumberFormat="1" applyFont="1" applyFill="1" applyBorder="1" applyAlignment="1">
      <alignment horizontal="left"/>
    </xf>
    <xf numFmtId="0" fontId="1" fillId="6" borderId="13" xfId="0" applyFont="1" applyFill="1" applyBorder="1" applyAlignment="1">
      <alignment horizontal="center"/>
    </xf>
    <xf numFmtId="0" fontId="1" fillId="6" borderId="14" xfId="0" applyFont="1" applyFill="1" applyBorder="1" applyAlignment="1">
      <alignment horizontal="center"/>
    </xf>
    <xf numFmtId="0" fontId="1" fillId="6" borderId="15" xfId="0" applyFont="1" applyFill="1" applyBorder="1" applyAlignment="1">
      <alignment horizontal="left"/>
    </xf>
    <xf numFmtId="165" fontId="1" fillId="6" borderId="14" xfId="18" applyNumberFormat="1" applyFont="1" applyFill="1" applyBorder="1" applyAlignment="1">
      <alignment horizontal="left"/>
    </xf>
    <xf numFmtId="165" fontId="1" fillId="6" borderId="14" xfId="18" applyNumberFormat="1" applyFont="1" applyFill="1" applyBorder="1"/>
    <xf numFmtId="0" fontId="1" fillId="6" borderId="14" xfId="0" applyFont="1" applyFill="1" applyBorder="1" applyAlignment="1">
      <alignment horizontal="left"/>
    </xf>
    <xf numFmtId="0" fontId="1" fillId="6" borderId="16" xfId="0" applyFont="1" applyFill="1" applyBorder="1" applyAlignment="1">
      <alignment horizontal="center"/>
    </xf>
    <xf numFmtId="0" fontId="1" fillId="6" borderId="17" xfId="0" applyFont="1" applyFill="1" applyBorder="1" applyAlignment="1">
      <alignment horizontal="left"/>
    </xf>
    <xf numFmtId="0" fontId="5" fillId="6" borderId="12" xfId="21" applyFont="1" applyFill="1" applyBorder="1" applyAlignment="1">
      <alignment/>
      <protection/>
    </xf>
    <xf numFmtId="0" fontId="5" fillId="6" borderId="18" xfId="21" applyFont="1" applyFill="1" applyBorder="1" applyAlignment="1">
      <alignment/>
      <protection/>
    </xf>
    <xf numFmtId="0" fontId="2" fillId="6" borderId="19" xfId="0" applyFont="1" applyFill="1" applyBorder="1" applyAlignment="1">
      <alignment/>
    </xf>
    <xf numFmtId="0" fontId="6" fillId="6" borderId="16" xfId="0" applyFont="1" applyFill="1" applyBorder="1" applyAlignment="1">
      <alignment horizontal="center"/>
    </xf>
    <xf numFmtId="0" fontId="6" fillId="6" borderId="17" xfId="0" applyFont="1" applyFill="1" applyBorder="1" applyAlignment="1">
      <alignment horizontal="left"/>
    </xf>
    <xf numFmtId="0" fontId="6" fillId="6" borderId="0" xfId="0" applyFont="1" applyFill="1"/>
    <xf numFmtId="43" fontId="1" fillId="6" borderId="12" xfId="18" applyFont="1" applyFill="1" applyBorder="1"/>
    <xf numFmtId="0" fontId="5" fillId="6" borderId="19" xfId="21" applyFont="1" applyFill="1" applyBorder="1" applyAlignment="1">
      <alignment/>
      <protection/>
    </xf>
    <xf numFmtId="0" fontId="5" fillId="6" borderId="12" xfId="21" applyFont="1" applyFill="1" applyBorder="1" applyAlignment="1">
      <alignment horizontal="center"/>
      <protection/>
    </xf>
    <xf numFmtId="0" fontId="6" fillId="6" borderId="17" xfId="0" applyFont="1" applyFill="1" applyBorder="1" applyAlignment="1">
      <alignment horizontal="left" wrapText="1"/>
    </xf>
    <xf numFmtId="0" fontId="5" fillId="6" borderId="1" xfId="21" applyFont="1" applyFill="1" applyBorder="1" applyAlignment="1">
      <alignment/>
      <protection/>
    </xf>
    <xf numFmtId="0" fontId="5" fillId="6" borderId="7" xfId="24" applyFont="1" applyFill="1" applyBorder="1" applyAlignment="1">
      <alignment wrapText="1"/>
      <protection/>
    </xf>
    <xf numFmtId="0" fontId="6" fillId="6" borderId="16" xfId="0" applyFont="1" applyFill="1" applyBorder="1" applyAlignment="1">
      <alignment horizontal="left"/>
    </xf>
    <xf numFmtId="0" fontId="6" fillId="6" borderId="2" xfId="0" applyFont="1" applyFill="1" applyBorder="1"/>
    <xf numFmtId="0" fontId="6" fillId="6" borderId="0" xfId="0" applyFont="1" applyFill="1" applyBorder="1" applyAlignment="1">
      <alignment horizontal="center"/>
    </xf>
    <xf numFmtId="0" fontId="6" fillId="6" borderId="0" xfId="0" applyFont="1" applyFill="1" applyBorder="1" applyAlignment="1">
      <alignment horizontal="left"/>
    </xf>
    <xf numFmtId="165" fontId="6" fillId="6" borderId="0" xfId="18" applyNumberFormat="1" applyFont="1" applyFill="1" applyBorder="1" applyAlignment="1">
      <alignment horizontal="left"/>
    </xf>
    <xf numFmtId="165" fontId="6" fillId="6" borderId="0" xfId="18" applyNumberFormat="1" applyFont="1" applyFill="1" applyBorder="1"/>
    <xf numFmtId="0" fontId="34" fillId="6" borderId="0" xfId="0" applyFont="1" applyFill="1" applyBorder="1"/>
    <xf numFmtId="0" fontId="34" fillId="6" borderId="0" xfId="0" applyFont="1" applyFill="1" applyBorder="1" applyAlignment="1">
      <alignment horizontal="left"/>
    </xf>
    <xf numFmtId="165" fontId="1" fillId="6" borderId="0" xfId="18" applyNumberFormat="1" applyFont="1" applyFill="1" applyBorder="1" applyAlignment="1">
      <alignment horizontal="left"/>
    </xf>
    <xf numFmtId="165" fontId="1" fillId="6" borderId="0" xfId="18" applyNumberFormat="1" applyFont="1" applyFill="1" applyBorder="1"/>
    <xf numFmtId="165" fontId="35" fillId="6" borderId="0" xfId="18" applyNumberFormat="1" applyFont="1" applyFill="1" applyBorder="1"/>
    <xf numFmtId="0" fontId="35" fillId="6" borderId="0" xfId="0" applyFont="1" applyFill="1" applyBorder="1"/>
    <xf numFmtId="165" fontId="34" fillId="6" borderId="0" xfId="18" applyNumberFormat="1" applyFont="1" applyFill="1" applyBorder="1"/>
    <xf numFmtId="0" fontId="35" fillId="6" borderId="0" xfId="0" applyFont="1" applyFill="1" applyBorder="1" applyAlignment="1">
      <alignment horizontal="left"/>
    </xf>
    <xf numFmtId="165" fontId="35" fillId="6" borderId="0" xfId="18" applyNumberFormat="1" applyFont="1" applyFill="1" applyBorder="1" applyAlignment="1">
      <alignment horizontal="left"/>
    </xf>
    <xf numFmtId="165" fontId="1" fillId="6" borderId="0" xfId="18" applyNumberFormat="1" applyFont="1" applyFill="1"/>
    <xf numFmtId="0" fontId="1" fillId="6" borderId="14" xfId="0" applyFont="1" applyFill="1" applyBorder="1"/>
    <xf numFmtId="0" fontId="1" fillId="6" borderId="0" xfId="0" applyFont="1" applyFill="1" applyAlignment="1">
      <alignment horizontal="left"/>
    </xf>
    <xf numFmtId="165" fontId="1" fillId="6" borderId="0" xfId="18" applyNumberFormat="1" applyFont="1" applyFill="1" applyAlignment="1">
      <alignment horizontal="left"/>
    </xf>
    <xf numFmtId="6" fontId="1" fillId="0" borderId="0" xfId="0" applyNumberFormat="1" applyFont="1" applyFill="1"/>
    <xf numFmtId="0" fontId="15" fillId="0" borderId="0" xfId="0" applyFont="1" applyFill="1"/>
    <xf numFmtId="167" fontId="8" fillId="0" borderId="0" xfId="0" applyNumberFormat="1" applyFont="1" applyFill="1" applyAlignment="1">
      <alignment horizontal="left"/>
    </xf>
    <xf numFmtId="0" fontId="0" fillId="0" borderId="0" xfId="0" applyFill="1" applyBorder="1" applyAlignment="1">
      <alignment/>
    </xf>
    <xf numFmtId="0" fontId="6" fillId="0" borderId="0" xfId="0" applyFont="1" applyFill="1" applyBorder="1"/>
    <xf numFmtId="0" fontId="6" fillId="0" borderId="0" xfId="0" applyFont="1" applyFill="1" applyBorder="1" applyAlignment="1">
      <alignment horizontal="center" wrapText="1"/>
    </xf>
    <xf numFmtId="0" fontId="29" fillId="0" borderId="0" xfId="0" applyFont="1" applyFill="1" applyAlignment="1">
      <alignment horizontal="center" wrapText="1"/>
    </xf>
    <xf numFmtId="6" fontId="1" fillId="0" borderId="0" xfId="0" applyNumberFormat="1" applyFont="1" applyFill="1" applyBorder="1" applyAlignment="1">
      <alignment horizontal="right"/>
    </xf>
    <xf numFmtId="0" fontId="29" fillId="0" borderId="0" xfId="0" applyFont="1" applyFill="1" applyAlignment="1">
      <alignment/>
    </xf>
    <xf numFmtId="0" fontId="1" fillId="0" borderId="2" xfId="0" applyFont="1" applyFill="1" applyBorder="1" applyAlignment="1">
      <alignment/>
    </xf>
    <xf numFmtId="6" fontId="1" fillId="0" borderId="2" xfId="0" applyNumberFormat="1" applyFont="1" applyFill="1" applyBorder="1" applyAlignment="1">
      <alignment horizontal="right"/>
    </xf>
    <xf numFmtId="0" fontId="6" fillId="0" borderId="0" xfId="0" applyFont="1" applyFill="1" applyBorder="1" applyAlignment="1">
      <alignment/>
    </xf>
    <xf numFmtId="6" fontId="6" fillId="0" borderId="0" xfId="0" applyNumberFormat="1" applyFont="1" applyFill="1" applyBorder="1" applyAlignment="1">
      <alignment horizontal="right"/>
    </xf>
    <xf numFmtId="0" fontId="30" fillId="0" borderId="0" xfId="0" applyFont="1" applyFill="1" applyAlignment="1">
      <alignment/>
    </xf>
    <xf numFmtId="6" fontId="1" fillId="0" borderId="0" xfId="0" applyNumberFormat="1" applyFont="1" applyFill="1" applyAlignment="1">
      <alignment/>
    </xf>
    <xf numFmtId="0" fontId="0" fillId="0" borderId="0" xfId="0" applyFill="1"/>
    <xf numFmtId="165" fontId="29" fillId="0" borderId="0" xfId="18" applyNumberFormat="1" applyFont="1" applyFill="1"/>
    <xf numFmtId="0" fontId="29" fillId="0" borderId="0" xfId="0" applyFont="1" applyFill="1" applyBorder="1"/>
    <xf numFmtId="0" fontId="29" fillId="0" borderId="0" xfId="0" applyFont="1" applyFill="1"/>
    <xf numFmtId="0" fontId="36" fillId="0" borderId="0" xfId="0" applyFont="1" applyFill="1" applyBorder="1"/>
    <xf numFmtId="0" fontId="29" fillId="0" borderId="0" xfId="0" applyFont="1" applyFill="1" applyBorder="1" applyAlignment="1">
      <alignment horizontal="left" wrapText="1"/>
    </xf>
    <xf numFmtId="165" fontId="29" fillId="0" borderId="0" xfId="18" applyNumberFormat="1" applyFont="1" applyFill="1" applyBorder="1" applyAlignment="1">
      <alignment horizontal="left"/>
    </xf>
    <xf numFmtId="165" fontId="29" fillId="0" borderId="0" xfId="18" applyNumberFormat="1" applyFont="1" applyFill="1" applyBorder="1"/>
    <xf numFmtId="165" fontId="30" fillId="0" borderId="0" xfId="18" applyNumberFormat="1" applyFont="1" applyFill="1" applyBorder="1"/>
    <xf numFmtId="0" fontId="1" fillId="0" borderId="0" xfId="0" applyFont="1" applyFill="1" applyBorder="1" applyAlignment="1">
      <alignment horizontal="left" wrapText="1"/>
    </xf>
    <xf numFmtId="165" fontId="30" fillId="0" borderId="0" xfId="18" applyNumberFormat="1" applyFont="1" applyFill="1" applyBorder="1" applyAlignment="1">
      <alignment/>
    </xf>
    <xf numFmtId="165" fontId="30" fillId="0" borderId="0" xfId="18" applyNumberFormat="1" applyFont="1" applyFill="1" applyBorder="1" applyAlignment="1">
      <alignment horizontal="left"/>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165" fontId="6" fillId="0" borderId="9" xfId="18" applyNumberFormat="1" applyFont="1" applyFill="1" applyBorder="1" applyAlignment="1">
      <alignment horizontal="center" wrapText="1"/>
    </xf>
    <xf numFmtId="165" fontId="9" fillId="0" borderId="9" xfId="18" applyNumberFormat="1" applyFont="1" applyFill="1" applyBorder="1" applyAlignment="1">
      <alignment horizontal="center" wrapText="1"/>
    </xf>
    <xf numFmtId="165" fontId="6" fillId="0" borderId="9" xfId="18" applyNumberFormat="1" applyFont="1" applyFill="1" applyBorder="1" applyAlignment="1">
      <alignment horizontal="center"/>
    </xf>
    <xf numFmtId="165" fontId="1" fillId="0" borderId="0" xfId="18" applyNumberFormat="1" applyFont="1" applyFill="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6" fillId="0" borderId="11" xfId="0" applyFont="1" applyFill="1" applyBorder="1" applyAlignment="1">
      <alignment horizontal="center" wrapText="1"/>
    </xf>
    <xf numFmtId="0" fontId="6" fillId="0" borderId="11" xfId="0" applyFont="1" applyFill="1" applyBorder="1" applyAlignment="1">
      <alignment horizontal="left" wrapText="1"/>
    </xf>
    <xf numFmtId="165" fontId="6" fillId="0" borderId="11" xfId="18" applyNumberFormat="1" applyFont="1" applyFill="1" applyBorder="1" applyAlignment="1">
      <alignment horizontal="center" wrapText="1"/>
    </xf>
    <xf numFmtId="165" fontId="6" fillId="0" borderId="11" xfId="18" applyNumberFormat="1" applyFont="1" applyFill="1" applyBorder="1" applyAlignment="1">
      <alignment horizontal="center"/>
    </xf>
    <xf numFmtId="165" fontId="1" fillId="0" borderId="11" xfId="18" applyNumberFormat="1" applyFont="1" applyFill="1" applyBorder="1" applyAlignment="1">
      <alignment horizontal="center"/>
    </xf>
    <xf numFmtId="0" fontId="1" fillId="0" borderId="11" xfId="0" applyFont="1" applyFill="1" applyBorder="1" applyAlignment="1">
      <alignment horizontal="center"/>
    </xf>
    <xf numFmtId="0" fontId="6" fillId="0" borderId="12" xfId="0" applyFont="1" applyFill="1" applyBorder="1" applyAlignment="1">
      <alignment horizontal="center"/>
    </xf>
    <xf numFmtId="0" fontId="6" fillId="0" borderId="12" xfId="0" applyFont="1" applyFill="1" applyBorder="1" applyAlignment="1">
      <alignment horizontal="left" wrapText="1"/>
    </xf>
    <xf numFmtId="165" fontId="6" fillId="0" borderId="12" xfId="18" applyNumberFormat="1" applyFont="1" applyFill="1" applyBorder="1"/>
    <xf numFmtId="165" fontId="6" fillId="0" borderId="16" xfId="18" applyNumberFormat="1" applyFont="1" applyFill="1" applyBorder="1" applyAlignment="1">
      <alignment horizontal="center"/>
    </xf>
    <xf numFmtId="0" fontId="6" fillId="0" borderId="20" xfId="0" applyFont="1" applyFill="1" applyBorder="1"/>
    <xf numFmtId="0" fontId="6" fillId="0" borderId="17" xfId="0" applyFont="1" applyFill="1" applyBorder="1"/>
    <xf numFmtId="0" fontId="6" fillId="0" borderId="12" xfId="0" applyFont="1" applyFill="1" applyBorder="1"/>
    <xf numFmtId="0" fontId="1" fillId="0" borderId="12" xfId="0" applyFont="1" applyFill="1" applyBorder="1" applyAlignment="1">
      <alignment horizontal="center"/>
    </xf>
    <xf numFmtId="0" fontId="1" fillId="0" borderId="12" xfId="0" applyFont="1" applyFill="1" applyBorder="1" applyAlignment="1">
      <alignment horizontal="left" wrapText="1"/>
    </xf>
    <xf numFmtId="165" fontId="1" fillId="0" borderId="12" xfId="18" applyNumberFormat="1" applyFont="1" applyFill="1" applyBorder="1" applyAlignment="1">
      <alignment horizontal="left"/>
    </xf>
    <xf numFmtId="165" fontId="1" fillId="0" borderId="12" xfId="18" applyNumberFormat="1" applyFont="1" applyFill="1" applyBorder="1"/>
    <xf numFmtId="165" fontId="1" fillId="0" borderId="16" xfId="18" applyNumberFormat="1" applyFont="1" applyFill="1" applyBorder="1" applyAlignment="1">
      <alignment horizontal="center"/>
    </xf>
    <xf numFmtId="0" fontId="1" fillId="0" borderId="20" xfId="0" applyFont="1" applyFill="1" applyBorder="1"/>
    <xf numFmtId="0" fontId="1" fillId="0" borderId="17" xfId="0" applyFont="1" applyFill="1" applyBorder="1"/>
    <xf numFmtId="0" fontId="1" fillId="0" borderId="12" xfId="0" applyFont="1" applyFill="1" applyBorder="1"/>
    <xf numFmtId="165" fontId="6" fillId="0" borderId="12" xfId="18" applyNumberFormat="1"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left" wrapText="1"/>
    </xf>
    <xf numFmtId="165" fontId="1" fillId="0" borderId="14" xfId="18" applyNumberFormat="1" applyFont="1" applyFill="1" applyBorder="1" applyAlignment="1">
      <alignment horizontal="left"/>
    </xf>
    <xf numFmtId="165" fontId="1" fillId="0" borderId="14" xfId="18" applyNumberFormat="1" applyFont="1" applyFill="1" applyBorder="1"/>
    <xf numFmtId="165" fontId="1" fillId="0" borderId="13" xfId="18" applyNumberFormat="1"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left" wrapText="1"/>
    </xf>
    <xf numFmtId="165" fontId="6" fillId="0" borderId="12" xfId="0" applyNumberFormat="1" applyFont="1" applyFill="1" applyBorder="1" applyAlignment="1">
      <alignment horizontal="center"/>
    </xf>
    <xf numFmtId="0" fontId="6" fillId="0" borderId="17" xfId="0" applyFont="1" applyFill="1" applyBorder="1" applyAlignment="1">
      <alignment horizontal="left" wrapText="1"/>
    </xf>
    <xf numFmtId="0" fontId="6" fillId="0" borderId="16" xfId="0" applyFont="1" applyFill="1" applyBorder="1" applyAlignment="1">
      <alignment horizontal="center"/>
    </xf>
    <xf numFmtId="0" fontId="6" fillId="0" borderId="0" xfId="0" applyFont="1" applyFill="1"/>
    <xf numFmtId="0" fontId="34" fillId="0" borderId="17" xfId="0" applyFont="1" applyFill="1" applyBorder="1" applyAlignment="1">
      <alignment horizontal="left" wrapText="1"/>
    </xf>
    <xf numFmtId="6" fontId="1" fillId="0" borderId="0" xfId="0" applyNumberFormat="1" applyFont="1" applyFill="1" applyBorder="1"/>
    <xf numFmtId="0" fontId="5" fillId="0" borderId="1" xfId="21" applyFont="1" applyFill="1" applyBorder="1" applyAlignment="1">
      <alignment wrapText="1"/>
      <protection/>
    </xf>
    <xf numFmtId="0" fontId="1" fillId="0" borderId="4" xfId="0" applyFont="1" applyFill="1" applyBorder="1" applyAlignment="1">
      <alignment horizontal="center"/>
    </xf>
    <xf numFmtId="0" fontId="1" fillId="0" borderId="4" xfId="0" applyFont="1" applyFill="1" applyBorder="1" applyAlignment="1">
      <alignment horizontal="left" wrapText="1"/>
    </xf>
    <xf numFmtId="165" fontId="1" fillId="0" borderId="4" xfId="18" applyNumberFormat="1" applyFont="1" applyFill="1" applyBorder="1" applyAlignment="1">
      <alignment horizontal="left"/>
    </xf>
    <xf numFmtId="165" fontId="1" fillId="0" borderId="4" xfId="18" applyNumberFormat="1" applyFont="1" applyFill="1" applyBorder="1"/>
    <xf numFmtId="165" fontId="6" fillId="0" borderId="4" xfId="18" applyNumberFormat="1" applyFont="1" applyFill="1" applyBorder="1"/>
    <xf numFmtId="0" fontId="6" fillId="0" borderId="16" xfId="0" applyFont="1" applyFill="1" applyBorder="1" applyAlignment="1">
      <alignment horizontal="left"/>
    </xf>
    <xf numFmtId="0" fontId="6" fillId="0" borderId="2"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wrapText="1"/>
    </xf>
    <xf numFmtId="165" fontId="6" fillId="0" borderId="0" xfId="18" applyNumberFormat="1" applyFont="1" applyFill="1" applyBorder="1"/>
    <xf numFmtId="0" fontId="16" fillId="0" borderId="0" xfId="0" applyFont="1" applyFill="1" applyBorder="1" applyAlignment="1">
      <alignment horizontal="left"/>
    </xf>
    <xf numFmtId="0" fontId="34" fillId="0" borderId="0" xfId="0" applyFont="1" applyFill="1" applyBorder="1"/>
    <xf numFmtId="0" fontId="34" fillId="0" borderId="0" xfId="0" applyFont="1" applyFill="1" applyBorder="1" applyAlignment="1">
      <alignment horizontal="left" wrapText="1"/>
    </xf>
    <xf numFmtId="165" fontId="1" fillId="0" borderId="0" xfId="18" applyNumberFormat="1" applyFont="1" applyFill="1" applyBorder="1" applyAlignment="1">
      <alignment horizontal="left"/>
    </xf>
    <xf numFmtId="0" fontId="16" fillId="0" borderId="0" xfId="0" applyFont="1" applyFill="1" applyBorder="1"/>
    <xf numFmtId="0" fontId="16" fillId="0" borderId="0" xfId="0" applyFont="1" applyFill="1" applyBorder="1" applyAlignment="1">
      <alignment horizontal="left" wrapText="1"/>
    </xf>
    <xf numFmtId="165" fontId="16" fillId="0" borderId="0" xfId="18" applyNumberFormat="1" applyFont="1" applyFill="1" applyBorder="1" applyAlignment="1">
      <alignment horizontal="left"/>
    </xf>
    <xf numFmtId="165" fontId="16" fillId="0" borderId="0" xfId="18" applyNumberFormat="1" applyFont="1" applyFill="1" applyBorder="1"/>
    <xf numFmtId="165" fontId="34" fillId="0" borderId="0" xfId="18" applyNumberFormat="1" applyFont="1" applyFill="1" applyBorder="1" applyAlignment="1">
      <alignment horizontal="left"/>
    </xf>
    <xf numFmtId="165" fontId="34" fillId="0" borderId="0" xfId="18" applyNumberFormat="1" applyFont="1" applyFill="1" applyBorder="1"/>
    <xf numFmtId="165" fontId="35" fillId="0" borderId="0" xfId="18" applyNumberFormat="1" applyFont="1" applyFill="1" applyBorder="1"/>
    <xf numFmtId="165" fontId="37" fillId="0" borderId="0" xfId="18" applyNumberFormat="1" applyFont="1" applyFill="1" applyBorder="1"/>
    <xf numFmtId="165" fontId="38" fillId="0" borderId="0" xfId="18" applyNumberFormat="1" applyFont="1" applyFill="1" applyBorder="1"/>
    <xf numFmtId="0" fontId="1" fillId="0" borderId="14" xfId="0" applyFont="1" applyFill="1" applyBorder="1"/>
    <xf numFmtId="0" fontId="1" fillId="0" borderId="0" xfId="0" applyFont="1" applyFill="1" applyAlignment="1">
      <alignment horizontal="left" wrapText="1"/>
    </xf>
    <xf numFmtId="165" fontId="6" fillId="0" borderId="0" xfId="18" applyNumberFormat="1" applyFont="1" applyFill="1"/>
    <xf numFmtId="165" fontId="29" fillId="0" borderId="0" xfId="18" applyNumberFormat="1" applyFont="1" applyFill="1" applyBorder="1"/>
    <xf numFmtId="165" fontId="30" fillId="0" borderId="0" xfId="18" applyNumberFormat="1" applyFont="1" applyFill="1" applyBorder="1" applyAlignment="1">
      <alignment horizontal="left"/>
    </xf>
    <xf numFmtId="165" fontId="6" fillId="0" borderId="12" xfId="18" applyNumberFormat="1" applyFont="1" applyFill="1" applyBorder="1"/>
    <xf numFmtId="165" fontId="1" fillId="0" borderId="4" xfId="18" applyNumberFormat="1" applyFont="1" applyFill="1" applyBorder="1"/>
    <xf numFmtId="165" fontId="6" fillId="0" borderId="0" xfId="18" applyNumberFormat="1" applyFont="1" applyFill="1" applyBorder="1"/>
    <xf numFmtId="165" fontId="1" fillId="0" borderId="0" xfId="18" applyNumberFormat="1" applyFont="1" applyFill="1" applyBorder="1"/>
    <xf numFmtId="165" fontId="16" fillId="0" borderId="0" xfId="18" applyNumberFormat="1" applyFont="1" applyFill="1" applyBorder="1"/>
    <xf numFmtId="165" fontId="34" fillId="0" borderId="0" xfId="18" applyNumberFormat="1" applyFont="1" applyFill="1" applyBorder="1"/>
    <xf numFmtId="0" fontId="34" fillId="0" borderId="0" xfId="0" applyFont="1" applyFill="1" applyBorder="1"/>
    <xf numFmtId="165" fontId="1" fillId="0" borderId="0" xfId="18" applyNumberFormat="1" applyFont="1" applyFill="1"/>
    <xf numFmtId="0" fontId="30" fillId="0" borderId="0" xfId="18" applyNumberFormat="1" applyFont="1" applyFill="1" applyBorder="1" applyAlignment="1">
      <alignment horizontal="center"/>
    </xf>
    <xf numFmtId="0" fontId="30" fillId="15" borderId="0" xfId="18" applyNumberFormat="1" applyFont="1" applyFill="1" applyBorder="1" applyAlignment="1">
      <alignment horizontal="center"/>
    </xf>
    <xf numFmtId="165" fontId="6" fillId="15" borderId="9" xfId="18" applyNumberFormat="1" applyFont="1" applyFill="1" applyBorder="1" applyAlignment="1">
      <alignment horizontal="center" wrapText="1"/>
    </xf>
    <xf numFmtId="165" fontId="6" fillId="15" borderId="11" xfId="18" applyNumberFormat="1" applyFont="1" applyFill="1" applyBorder="1" applyAlignment="1">
      <alignment horizontal="center" wrapText="1"/>
    </xf>
    <xf numFmtId="165" fontId="6" fillId="15" borderId="12" xfId="18" applyNumberFormat="1" applyFont="1" applyFill="1" applyBorder="1"/>
    <xf numFmtId="165" fontId="1" fillId="15" borderId="12" xfId="18" applyNumberFormat="1" applyFont="1" applyFill="1" applyBorder="1"/>
    <xf numFmtId="165" fontId="6" fillId="6" borderId="0" xfId="0" applyNumberFormat="1" applyFont="1" applyFill="1" applyBorder="1"/>
    <xf numFmtId="6" fontId="1" fillId="5" borderId="0" xfId="0" applyNumberFormat="1" applyFont="1" applyFill="1"/>
    <xf numFmtId="6" fontId="0" fillId="5" borderId="0" xfId="0" applyNumberFormat="1" applyFill="1"/>
    <xf numFmtId="0" fontId="39" fillId="0" borderId="0" xfId="0" applyFont="1" applyAlignment="1">
      <alignment/>
    </xf>
    <xf numFmtId="37" fontId="27" fillId="0" borderId="0" xfId="0" applyNumberFormat="1" applyFont="1" applyAlignment="1">
      <alignment/>
    </xf>
    <xf numFmtId="0" fontId="27" fillId="0" borderId="0" xfId="0" applyFont="1" applyBorder="1" applyAlignment="1">
      <alignment horizontal="right"/>
    </xf>
    <xf numFmtId="0" fontId="39" fillId="0" borderId="0" xfId="0" applyFont="1" applyBorder="1" applyAlignment="1">
      <alignment/>
    </xf>
    <xf numFmtId="0" fontId="6" fillId="0" borderId="2" xfId="0" applyFont="1" applyFill="1" applyBorder="1"/>
    <xf numFmtId="0" fontId="41" fillId="0" borderId="0" xfId="0" applyFont="1"/>
    <xf numFmtId="0" fontId="1" fillId="0" borderId="12" xfId="0" applyFont="1" applyBorder="1" applyAlignment="1">
      <alignment horizontal="left" vertical="top" wrapText="1"/>
    </xf>
    <xf numFmtId="0" fontId="1" fillId="0" borderId="12" xfId="0" applyFont="1" applyBorder="1" applyAlignment="1">
      <alignment vertical="top" wrapText="1"/>
    </xf>
    <xf numFmtId="0" fontId="1" fillId="5" borderId="12" xfId="0" applyFont="1" applyFill="1" applyBorder="1" applyAlignment="1">
      <alignment horizontal="left" vertical="top" wrapText="1"/>
    </xf>
    <xf numFmtId="0" fontId="1" fillId="0" borderId="12" xfId="0" applyFont="1" applyBorder="1" applyAlignment="1">
      <alignment wrapText="1"/>
    </xf>
    <xf numFmtId="6" fontId="42" fillId="0" borderId="0" xfId="0" applyNumberFormat="1" applyFont="1"/>
    <xf numFmtId="165" fontId="1" fillId="0" borderId="2" xfId="18" applyNumberFormat="1" applyFont="1" applyFill="1" applyBorder="1"/>
    <xf numFmtId="171" fontId="8" fillId="0" borderId="0" xfId="0" applyNumberFormat="1" applyFont="1" applyAlignment="1">
      <alignment horizontal="right"/>
    </xf>
    <xf numFmtId="0" fontId="6" fillId="0" borderId="2" xfId="0" applyFont="1" applyFill="1" applyBorder="1" applyAlignment="1">
      <alignment horizontal="center" wrapText="1"/>
    </xf>
    <xf numFmtId="0" fontId="15"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top"/>
    </xf>
    <xf numFmtId="0" fontId="40" fillId="0" borderId="0" xfId="0" applyFont="1" applyFill="1" applyAlignment="1">
      <alignment vertical="top"/>
    </xf>
    <xf numFmtId="167" fontId="8" fillId="0" borderId="0" xfId="0" applyNumberFormat="1" applyFont="1" applyFill="1" applyAlignment="1">
      <alignment horizontal="left" vertical="top"/>
    </xf>
    <xf numFmtId="6" fontId="1" fillId="0" borderId="12" xfId="21" applyNumberFormat="1" applyFont="1" applyFill="1" applyBorder="1" applyAlignment="1" quotePrefix="1">
      <alignment vertical="top"/>
      <protection/>
    </xf>
    <xf numFmtId="0" fontId="1" fillId="0" borderId="12" xfId="21" applyNumberFormat="1" applyFont="1" applyFill="1" applyBorder="1" applyAlignment="1" quotePrefix="1">
      <alignment vertical="top"/>
      <protection/>
    </xf>
    <xf numFmtId="170" fontId="1" fillId="0" borderId="12" xfId="15" applyNumberFormat="1" applyFont="1" applyFill="1" applyBorder="1" applyAlignment="1" quotePrefix="1">
      <alignment vertical="top"/>
    </xf>
    <xf numFmtId="0" fontId="1" fillId="0" borderId="0" xfId="21" applyNumberFormat="1" applyFont="1" applyFill="1" applyBorder="1" applyAlignment="1">
      <alignment vertical="top"/>
      <protection/>
    </xf>
    <xf numFmtId="6" fontId="1" fillId="0" borderId="0" xfId="0" applyNumberFormat="1" applyFont="1" applyFill="1" applyBorder="1" applyAlignment="1">
      <alignment vertical="top"/>
    </xf>
    <xf numFmtId="6" fontId="0" fillId="0" borderId="0" xfId="0" applyNumberFormat="1" applyFill="1"/>
    <xf numFmtId="0" fontId="6" fillId="0" borderId="0" xfId="0" applyFont="1" applyFill="1" applyBorder="1" applyAlignment="1">
      <alignment horizontal="center" vertical="top"/>
    </xf>
    <xf numFmtId="6" fontId="1" fillId="0" borderId="0" xfId="0" applyNumberFormat="1" applyFont="1" applyFill="1" applyAlignment="1">
      <alignment horizontal="right" vertical="top"/>
    </xf>
    <xf numFmtId="9" fontId="1" fillId="0" borderId="0" xfId="0" applyNumberFormat="1" applyFont="1" applyFill="1" applyAlignment="1">
      <alignment horizontal="left" vertical="top"/>
    </xf>
    <xf numFmtId="0" fontId="1" fillId="0" borderId="0" xfId="0" applyFont="1" applyFill="1" applyAlignment="1">
      <alignment vertical="top"/>
    </xf>
    <xf numFmtId="0" fontId="1" fillId="0" borderId="12"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Alignment="1">
      <alignment horizontal="center" vertical="top"/>
    </xf>
    <xf numFmtId="0" fontId="4" fillId="0" borderId="0" xfId="0" applyFont="1" applyFill="1" applyBorder="1" applyAlignment="1">
      <alignment vertical="top" wrapText="1"/>
    </xf>
    <xf numFmtId="0" fontId="6" fillId="0" borderId="12" xfId="0" applyFont="1" applyFill="1" applyBorder="1" applyAlignment="1">
      <alignment vertical="top"/>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xf>
    <xf numFmtId="0" fontId="4" fillId="0" borderId="12" xfId="0" applyFont="1" applyFill="1" applyBorder="1" applyAlignment="1">
      <alignment vertical="top" wrapText="1"/>
    </xf>
    <xf numFmtId="0" fontId="45" fillId="16" borderId="6" xfId="21" applyFont="1" applyFill="1" applyBorder="1" applyAlignment="1">
      <alignment horizontal="center"/>
      <protection/>
    </xf>
    <xf numFmtId="0" fontId="43" fillId="6" borderId="0" xfId="0" applyFont="1" applyFill="1" applyAlignment="1">
      <alignment/>
    </xf>
    <xf numFmtId="0" fontId="46" fillId="0" borderId="7" xfId="21" applyFont="1" applyFill="1" applyBorder="1" applyAlignment="1">
      <alignment/>
      <protection/>
    </xf>
    <xf numFmtId="172" fontId="46" fillId="0" borderId="7" xfId="21" applyNumberFormat="1" applyFont="1" applyFill="1" applyBorder="1" applyAlignment="1">
      <alignment horizontal="right"/>
      <protection/>
    </xf>
    <xf numFmtId="0" fontId="45" fillId="0" borderId="7" xfId="21" applyNumberFormat="1" applyFont="1" applyFill="1" applyBorder="1" applyAlignment="1">
      <alignment/>
      <protection/>
    </xf>
    <xf numFmtId="6" fontId="46" fillId="0" borderId="7" xfId="21" applyNumberFormat="1" applyFont="1" applyFill="1" applyBorder="1" applyAlignment="1">
      <alignment horizontal="right"/>
      <protection/>
    </xf>
    <xf numFmtId="6" fontId="17" fillId="0" borderId="0" xfId="0" applyNumberFormat="1" applyFont="1" applyAlignment="1">
      <alignment/>
    </xf>
    <xf numFmtId="0" fontId="45" fillId="0" borderId="7" xfId="21" applyFont="1" applyFill="1" applyBorder="1" applyAlignment="1">
      <alignment/>
      <protection/>
    </xf>
    <xf numFmtId="0" fontId="46" fillId="0" borderId="0" xfId="21" applyFont="1" applyFill="1" applyBorder="1" applyAlignment="1">
      <alignment/>
      <protection/>
    </xf>
    <xf numFmtId="0" fontId="45" fillId="0" borderId="0" xfId="21" applyFont="1" applyFill="1" applyBorder="1" applyAlignment="1">
      <alignment/>
      <protection/>
    </xf>
    <xf numFmtId="6" fontId="46" fillId="0" borderId="0" xfId="21" applyNumberFormat="1" applyFont="1" applyFill="1" applyBorder="1" applyAlignment="1">
      <alignment horizontal="right"/>
      <protection/>
    </xf>
    <xf numFmtId="6" fontId="43" fillId="0" borderId="0" xfId="0" applyNumberFormat="1" applyFont="1" applyAlignment="1">
      <alignment/>
    </xf>
    <xf numFmtId="0" fontId="43" fillId="0" borderId="0" xfId="0" applyFont="1" applyAlignment="1">
      <alignment/>
    </xf>
    <xf numFmtId="0" fontId="17" fillId="0" borderId="2" xfId="0" applyFont="1" applyBorder="1" applyAlignment="1">
      <alignment/>
    </xf>
    <xf numFmtId="6" fontId="17" fillId="0" borderId="2" xfId="0" applyNumberFormat="1" applyFont="1" applyBorder="1" applyAlignment="1">
      <alignment/>
    </xf>
    <xf numFmtId="0" fontId="47" fillId="0" borderId="0" xfId="0" applyFont="1" applyAlignment="1">
      <alignment/>
    </xf>
    <xf numFmtId="6" fontId="29" fillId="0" borderId="0" xfId="0" applyNumberFormat="1" applyFont="1" applyAlignment="1">
      <alignment/>
    </xf>
    <xf numFmtId="0" fontId="25" fillId="0" borderId="0" xfId="0" applyFont="1" applyBorder="1" applyAlignment="1">
      <alignment horizontal="left" wrapText="1"/>
    </xf>
    <xf numFmtId="0" fontId="25" fillId="0" borderId="0" xfId="0" applyFont="1" applyAlignment="1">
      <alignment horizontal="left" wrapText="1"/>
    </xf>
    <xf numFmtId="39" fontId="8" fillId="0" borderId="0" xfId="0" applyNumberFormat="1" applyFont="1" applyAlignment="1">
      <alignment horizontal="left" wrapText="1"/>
    </xf>
    <xf numFmtId="0" fontId="30" fillId="6" borderId="0" xfId="0" applyFont="1" applyFill="1" applyBorder="1" applyAlignment="1">
      <alignment horizontal="center"/>
    </xf>
    <xf numFmtId="0" fontId="30" fillId="0" borderId="0" xfId="0" applyFont="1" applyFill="1" applyBorder="1" applyAlignment="1">
      <alignment horizontal="center"/>
    </xf>
  </cellXfs>
  <cellStyles count="11">
    <cellStyle name="Normal" xfId="0"/>
    <cellStyle name="Percent" xfId="15"/>
    <cellStyle name="Currency" xfId="16"/>
    <cellStyle name="Currency [0]" xfId="17"/>
    <cellStyle name="Comma" xfId="18"/>
    <cellStyle name="Comma [0]" xfId="19"/>
    <cellStyle name="Normal_QSixYearCIP" xfId="20"/>
    <cellStyle name="Normal_Sheet1" xfId="21"/>
    <cellStyle name="Normal_Base" xfId="22"/>
    <cellStyle name="Normal_Sheet3" xfId="23"/>
    <cellStyle name="Normal_2010 Adopted Pink Buttons"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41"/>
  <sheetViews>
    <sheetView showGridLines="0" showZeros="0" workbookViewId="0" topLeftCell="A1">
      <pane xSplit="5" ySplit="6" topLeftCell="F7" activePane="bottomRight" state="frozen"/>
      <selection pane="topRight" activeCell="F1" sqref="F1"/>
      <selection pane="bottomLeft" activeCell="A4" sqref="A4"/>
      <selection pane="bottomRight" activeCell="E37" sqref="E37"/>
    </sheetView>
  </sheetViews>
  <sheetFormatPr defaultColWidth="9.140625" defaultRowHeight="12.75"/>
  <cols>
    <col min="1" max="1" width="21.140625" style="3" customWidth="1"/>
    <col min="2" max="3" width="7.140625" style="14" customWidth="1"/>
    <col min="4" max="4" width="8.8515625" style="3" bestFit="1" customWidth="1"/>
    <col min="5" max="5" width="49.140625" style="3" bestFit="1" customWidth="1"/>
    <col min="6" max="6" width="11.8515625" style="3" bestFit="1" customWidth="1"/>
    <col min="7" max="7" width="11.8515625" style="3" customWidth="1"/>
    <col min="8" max="8" width="13.8515625" style="3" customWidth="1"/>
    <col min="9" max="9" width="13.8515625" style="3" bestFit="1" customWidth="1"/>
    <col min="10" max="10" width="13.8515625" style="3" customWidth="1"/>
    <col min="11" max="14" width="11.7109375" style="3" bestFit="1" customWidth="1"/>
    <col min="15" max="16" width="11.8515625" style="3" customWidth="1"/>
    <col min="17" max="17" width="12.7109375" style="3" bestFit="1" customWidth="1"/>
    <col min="18" max="16384" width="9.140625" style="3" customWidth="1"/>
  </cols>
  <sheetData>
    <row r="1" s="78" customFormat="1" ht="20.25">
      <c r="A1" s="78" t="s">
        <v>282</v>
      </c>
    </row>
    <row r="2" s="78" customFormat="1" ht="20.25">
      <c r="A2" s="78" t="s">
        <v>375</v>
      </c>
    </row>
    <row r="3" s="166" customFormat="1" ht="15.75">
      <c r="A3" s="166" t="s">
        <v>390</v>
      </c>
    </row>
    <row r="4" s="79" customFormat="1" ht="11.25">
      <c r="A4" s="79">
        <v>40701</v>
      </c>
    </row>
    <row r="5" ht="12.75">
      <c r="A5" s="167"/>
    </row>
    <row r="6" spans="1:17" ht="38.25">
      <c r="A6" s="8" t="s">
        <v>0</v>
      </c>
      <c r="B6" s="35" t="s">
        <v>217</v>
      </c>
      <c r="C6" s="35" t="s">
        <v>255</v>
      </c>
      <c r="D6" s="5" t="s">
        <v>218</v>
      </c>
      <c r="E6" s="36" t="s">
        <v>219</v>
      </c>
      <c r="F6" s="8" t="s">
        <v>1</v>
      </c>
      <c r="G6" s="37" t="s">
        <v>260</v>
      </c>
      <c r="H6" s="37" t="s">
        <v>263</v>
      </c>
      <c r="I6" s="37" t="s">
        <v>261</v>
      </c>
      <c r="J6" s="37" t="s">
        <v>262</v>
      </c>
      <c r="K6" s="8">
        <v>2012</v>
      </c>
      <c r="L6" s="8">
        <v>2013</v>
      </c>
      <c r="M6" s="8">
        <v>2014</v>
      </c>
      <c r="N6" s="8">
        <v>2015</v>
      </c>
      <c r="O6" s="8">
        <v>2016</v>
      </c>
      <c r="P6" s="8">
        <v>2017</v>
      </c>
      <c r="Q6" s="8" t="s">
        <v>131</v>
      </c>
    </row>
    <row r="7" spans="1:17" ht="12.75">
      <c r="A7" s="9" t="s">
        <v>2</v>
      </c>
      <c r="B7" s="13">
        <v>0.66</v>
      </c>
      <c r="C7" s="13">
        <v>0.72</v>
      </c>
      <c r="D7" s="9" t="s">
        <v>3</v>
      </c>
      <c r="E7" s="7" t="s">
        <v>4</v>
      </c>
      <c r="F7" s="38">
        <v>921</v>
      </c>
      <c r="G7" s="10">
        <v>600000</v>
      </c>
      <c r="H7" s="11">
        <f aca="true" t="shared" si="0" ref="H7:H70">I7-G7</f>
        <v>0</v>
      </c>
      <c r="I7" s="11">
        <v>600000</v>
      </c>
      <c r="J7" s="11">
        <f>F7+I7</f>
        <v>600921</v>
      </c>
      <c r="K7" s="12"/>
      <c r="L7" s="12"/>
      <c r="M7" s="12"/>
      <c r="N7" s="12"/>
      <c r="O7" s="12"/>
      <c r="P7" s="12"/>
      <c r="Q7" s="12">
        <f>SUM(J7:P7)</f>
        <v>600921</v>
      </c>
    </row>
    <row r="8" spans="1:17" ht="12.75">
      <c r="A8" s="9" t="s">
        <v>2</v>
      </c>
      <c r="B8" s="13">
        <v>0.79</v>
      </c>
      <c r="C8" s="13">
        <v>0.51</v>
      </c>
      <c r="D8" s="9" t="s">
        <v>132</v>
      </c>
      <c r="E8" s="7" t="s">
        <v>133</v>
      </c>
      <c r="F8" s="38">
        <v>85157</v>
      </c>
      <c r="G8" s="10">
        <v>0</v>
      </c>
      <c r="H8" s="11">
        <f t="shared" si="0"/>
        <v>50000</v>
      </c>
      <c r="I8" s="12">
        <v>50000</v>
      </c>
      <c r="J8" s="11">
        <f aca="true" t="shared" si="1" ref="J8:J71">F8+I8</f>
        <v>135157</v>
      </c>
      <c r="K8" s="11"/>
      <c r="L8" s="11"/>
      <c r="M8" s="11"/>
      <c r="N8" s="11"/>
      <c r="O8" s="11"/>
      <c r="P8" s="11"/>
      <c r="Q8" s="12">
        <f aca="true" t="shared" si="2" ref="Q8:Q71">SUM(J8:P8)</f>
        <v>135157</v>
      </c>
    </row>
    <row r="9" spans="1:17" ht="12.75">
      <c r="A9" s="9" t="s">
        <v>2</v>
      </c>
      <c r="B9" s="13">
        <v>0.76</v>
      </c>
      <c r="C9" s="13">
        <v>0.46</v>
      </c>
      <c r="D9" s="9" t="s">
        <v>5</v>
      </c>
      <c r="E9" s="7" t="s">
        <v>168</v>
      </c>
      <c r="F9" s="38">
        <v>94017</v>
      </c>
      <c r="G9" s="10">
        <v>0</v>
      </c>
      <c r="H9" s="11">
        <f t="shared" si="0"/>
        <v>50000</v>
      </c>
      <c r="I9" s="12">
        <v>50000</v>
      </c>
      <c r="J9" s="11">
        <f t="shared" si="1"/>
        <v>144017</v>
      </c>
      <c r="K9" s="12">
        <v>515000</v>
      </c>
      <c r="L9" s="12">
        <v>530450</v>
      </c>
      <c r="M9" s="12">
        <v>828492.5</v>
      </c>
      <c r="N9" s="11">
        <v>853347.07</v>
      </c>
      <c r="O9" s="11">
        <v>878947.48</v>
      </c>
      <c r="P9" s="11"/>
      <c r="Q9" s="12">
        <f t="shared" si="2"/>
        <v>3750254.05</v>
      </c>
    </row>
    <row r="10" spans="1:17" ht="12.75">
      <c r="A10" s="9" t="s">
        <v>2</v>
      </c>
      <c r="B10" s="13">
        <v>0.74</v>
      </c>
      <c r="C10" s="13">
        <v>0.46</v>
      </c>
      <c r="D10" s="9" t="s">
        <v>6</v>
      </c>
      <c r="E10" s="202" t="s">
        <v>7</v>
      </c>
      <c r="F10" s="38">
        <v>203447</v>
      </c>
      <c r="G10" s="10">
        <v>0</v>
      </c>
      <c r="H10" s="11">
        <f t="shared" si="0"/>
        <v>0</v>
      </c>
      <c r="I10" s="11"/>
      <c r="J10" s="11">
        <f t="shared" si="1"/>
        <v>203447</v>
      </c>
      <c r="K10" s="12"/>
      <c r="L10" s="12"/>
      <c r="M10" s="12"/>
      <c r="N10" s="201"/>
      <c r="O10" s="12">
        <v>219646.5</v>
      </c>
      <c r="P10" s="12">
        <v>226235.89</v>
      </c>
      <c r="Q10" s="12">
        <f t="shared" si="2"/>
        <v>649329.39</v>
      </c>
    </row>
    <row r="11" spans="1:17" ht="12.75">
      <c r="A11" s="9" t="s">
        <v>2</v>
      </c>
      <c r="B11" s="13" t="s">
        <v>248</v>
      </c>
      <c r="C11" s="13" t="s">
        <v>248</v>
      </c>
      <c r="D11" s="9" t="s">
        <v>144</v>
      </c>
      <c r="E11" s="7" t="s">
        <v>169</v>
      </c>
      <c r="F11" s="38">
        <v>39741</v>
      </c>
      <c r="G11" s="10">
        <v>0</v>
      </c>
      <c r="H11" s="11">
        <f t="shared" si="0"/>
        <v>0</v>
      </c>
      <c r="I11" s="11"/>
      <c r="J11" s="11">
        <f t="shared" si="1"/>
        <v>39741</v>
      </c>
      <c r="K11" s="11"/>
      <c r="L11" s="11"/>
      <c r="M11" s="11"/>
      <c r="N11" s="12"/>
      <c r="O11" s="12"/>
      <c r="P11" s="12"/>
      <c r="Q11" s="12">
        <f t="shared" si="2"/>
        <v>39741</v>
      </c>
    </row>
    <row r="12" spans="1:17" ht="12.75">
      <c r="A12" s="9" t="s">
        <v>2</v>
      </c>
      <c r="B12" s="13">
        <v>0.92</v>
      </c>
      <c r="C12" s="13">
        <v>0.46</v>
      </c>
      <c r="D12" s="9" t="s">
        <v>8</v>
      </c>
      <c r="E12" s="7" t="s">
        <v>170</v>
      </c>
      <c r="F12" s="38"/>
      <c r="G12" s="10">
        <v>50000</v>
      </c>
      <c r="H12" s="11">
        <f t="shared" si="0"/>
        <v>0</v>
      </c>
      <c r="I12" s="11">
        <v>50000</v>
      </c>
      <c r="J12" s="11">
        <f t="shared" si="1"/>
        <v>50000</v>
      </c>
      <c r="K12" s="12"/>
      <c r="L12" s="12"/>
      <c r="M12" s="12"/>
      <c r="N12" s="12"/>
      <c r="O12" s="12"/>
      <c r="P12" s="12"/>
      <c r="Q12" s="12">
        <f t="shared" si="2"/>
        <v>50000</v>
      </c>
    </row>
    <row r="13" spans="1:17" ht="12.75">
      <c r="A13" s="9" t="s">
        <v>2</v>
      </c>
      <c r="B13" s="13">
        <v>0.66</v>
      </c>
      <c r="C13" s="13">
        <v>0.44</v>
      </c>
      <c r="D13" s="9" t="s">
        <v>231</v>
      </c>
      <c r="E13" s="202" t="s">
        <v>125</v>
      </c>
      <c r="F13" s="38"/>
      <c r="G13" s="10"/>
      <c r="H13" s="11">
        <f t="shared" si="0"/>
        <v>0</v>
      </c>
      <c r="I13" s="12"/>
      <c r="J13" s="11">
        <f t="shared" si="1"/>
        <v>0</v>
      </c>
      <c r="K13" s="12"/>
      <c r="L13" s="12"/>
      <c r="M13" s="12"/>
      <c r="N13" s="12"/>
      <c r="O13" s="45"/>
      <c r="P13" s="204">
        <v>927419.26</v>
      </c>
      <c r="Q13" s="12">
        <f>SUM(J13:P13)</f>
        <v>927419.26</v>
      </c>
    </row>
    <row r="14" spans="1:17" ht="12.75">
      <c r="A14" s="9" t="s">
        <v>9</v>
      </c>
      <c r="B14" s="13" t="s">
        <v>248</v>
      </c>
      <c r="C14" s="13" t="s">
        <v>248</v>
      </c>
      <c r="D14" s="9" t="s">
        <v>145</v>
      </c>
      <c r="E14" s="7" t="s">
        <v>171</v>
      </c>
      <c r="F14" s="38">
        <v>24591</v>
      </c>
      <c r="G14" s="10">
        <v>0</v>
      </c>
      <c r="H14" s="11">
        <f t="shared" si="0"/>
        <v>-24591</v>
      </c>
      <c r="I14" s="11">
        <v>-24591</v>
      </c>
      <c r="J14" s="11">
        <f t="shared" si="1"/>
        <v>0</v>
      </c>
      <c r="K14" s="11"/>
      <c r="L14" s="11"/>
      <c r="M14" s="11"/>
      <c r="N14" s="11"/>
      <c r="O14" s="12"/>
      <c r="P14" s="12"/>
      <c r="Q14" s="12">
        <f t="shared" si="2"/>
        <v>0</v>
      </c>
    </row>
    <row r="15" spans="1:17" ht="12.75">
      <c r="A15" s="9" t="s">
        <v>9</v>
      </c>
      <c r="B15" s="13">
        <v>0.84</v>
      </c>
      <c r="C15" s="13">
        <v>0.85</v>
      </c>
      <c r="D15" s="9" t="s">
        <v>146</v>
      </c>
      <c r="E15" s="7" t="s">
        <v>172</v>
      </c>
      <c r="F15" s="38">
        <v>1459432</v>
      </c>
      <c r="G15" s="10">
        <v>0</v>
      </c>
      <c r="H15" s="11">
        <f t="shared" si="0"/>
        <v>0</v>
      </c>
      <c r="I15" s="11"/>
      <c r="J15" s="11">
        <f t="shared" si="1"/>
        <v>1459432</v>
      </c>
      <c r="K15" s="12"/>
      <c r="L15" s="12"/>
      <c r="M15" s="12"/>
      <c r="N15" s="12"/>
      <c r="O15" s="12"/>
      <c r="P15" s="12"/>
      <c r="Q15" s="12">
        <f t="shared" si="2"/>
        <v>1459432</v>
      </c>
    </row>
    <row r="16" spans="1:17" ht="12.75">
      <c r="A16" s="9" t="s">
        <v>9</v>
      </c>
      <c r="B16" s="13">
        <v>0.79</v>
      </c>
      <c r="C16" s="13">
        <v>0.49</v>
      </c>
      <c r="D16" s="9" t="s">
        <v>10</v>
      </c>
      <c r="E16" s="7" t="s">
        <v>11</v>
      </c>
      <c r="F16" s="38">
        <v>832032</v>
      </c>
      <c r="G16" s="10">
        <v>1766862</v>
      </c>
      <c r="H16" s="11">
        <f t="shared" si="0"/>
        <v>-1400862</v>
      </c>
      <c r="I16" s="11">
        <v>366000</v>
      </c>
      <c r="J16" s="11">
        <f t="shared" si="1"/>
        <v>1198032</v>
      </c>
      <c r="K16" s="12">
        <v>1215400</v>
      </c>
      <c r="L16" s="12">
        <v>1485260</v>
      </c>
      <c r="M16" s="12">
        <v>2731817.5</v>
      </c>
      <c r="N16" s="12"/>
      <c r="O16" s="12"/>
      <c r="P16" s="12"/>
      <c r="Q16" s="12">
        <f t="shared" si="2"/>
        <v>6630509.5</v>
      </c>
    </row>
    <row r="17" spans="1:17" ht="12.75">
      <c r="A17" s="9" t="s">
        <v>9</v>
      </c>
      <c r="B17" s="13" t="s">
        <v>248</v>
      </c>
      <c r="C17" s="13" t="s">
        <v>248</v>
      </c>
      <c r="D17" s="9" t="s">
        <v>147</v>
      </c>
      <c r="E17" s="7" t="s">
        <v>377</v>
      </c>
      <c r="F17" s="38">
        <v>25947</v>
      </c>
      <c r="G17" s="10">
        <v>0</v>
      </c>
      <c r="H17" s="11">
        <f t="shared" si="0"/>
        <v>-25497</v>
      </c>
      <c r="I17" s="11">
        <v>-25497</v>
      </c>
      <c r="J17" s="11">
        <f t="shared" si="1"/>
        <v>450</v>
      </c>
      <c r="K17" s="11"/>
      <c r="L17" s="11"/>
      <c r="M17" s="12"/>
      <c r="N17" s="12"/>
      <c r="O17" s="12"/>
      <c r="P17" s="12"/>
      <c r="Q17" s="12">
        <f t="shared" si="2"/>
        <v>450</v>
      </c>
    </row>
    <row r="18" spans="1:17" ht="12.75">
      <c r="A18" s="9" t="s">
        <v>9</v>
      </c>
      <c r="B18" s="13">
        <v>0.68</v>
      </c>
      <c r="C18" s="13">
        <v>0.13</v>
      </c>
      <c r="D18" s="9" t="s">
        <v>12</v>
      </c>
      <c r="E18" s="7" t="s">
        <v>173</v>
      </c>
      <c r="F18" s="38">
        <v>218018</v>
      </c>
      <c r="G18" s="10">
        <v>-200000</v>
      </c>
      <c r="H18" s="11">
        <f t="shared" si="0"/>
        <v>0</v>
      </c>
      <c r="I18" s="12">
        <v>-200000</v>
      </c>
      <c r="J18" s="11">
        <f t="shared" si="1"/>
        <v>18018</v>
      </c>
      <c r="K18" s="12"/>
      <c r="L18" s="12"/>
      <c r="M18" s="12"/>
      <c r="N18" s="11"/>
      <c r="O18" s="11"/>
      <c r="P18" s="11"/>
      <c r="Q18" s="12">
        <f t="shared" si="2"/>
        <v>18018</v>
      </c>
    </row>
    <row r="19" spans="1:17" ht="12.75">
      <c r="A19" s="9" t="s">
        <v>9</v>
      </c>
      <c r="B19" s="13">
        <v>0.79</v>
      </c>
      <c r="C19" s="13">
        <v>0.79</v>
      </c>
      <c r="D19" s="9" t="s">
        <v>134</v>
      </c>
      <c r="E19" s="7" t="s">
        <v>174</v>
      </c>
      <c r="F19" s="38">
        <v>226641</v>
      </c>
      <c r="G19" s="10">
        <v>0</v>
      </c>
      <c r="H19" s="11">
        <f t="shared" si="0"/>
        <v>0</v>
      </c>
      <c r="I19" s="11"/>
      <c r="J19" s="11">
        <f t="shared" si="1"/>
        <v>226641</v>
      </c>
      <c r="K19" s="12"/>
      <c r="L19" s="12"/>
      <c r="M19" s="12"/>
      <c r="N19" s="12"/>
      <c r="O19" s="12"/>
      <c r="P19" s="12"/>
      <c r="Q19" s="12">
        <f t="shared" si="2"/>
        <v>226641</v>
      </c>
    </row>
    <row r="20" spans="1:17" ht="12.75">
      <c r="A20" s="9" t="s">
        <v>9</v>
      </c>
      <c r="B20" s="13">
        <v>0.76</v>
      </c>
      <c r="C20" s="13">
        <v>0.33</v>
      </c>
      <c r="D20" s="9" t="s">
        <v>13</v>
      </c>
      <c r="E20" s="7" t="s">
        <v>14</v>
      </c>
      <c r="F20" s="38">
        <v>781781</v>
      </c>
      <c r="G20" s="10">
        <v>960444</v>
      </c>
      <c r="H20" s="11">
        <f t="shared" si="0"/>
        <v>558787</v>
      </c>
      <c r="I20" s="11">
        <v>1519231</v>
      </c>
      <c r="J20" s="11">
        <f t="shared" si="1"/>
        <v>2301012</v>
      </c>
      <c r="K20" s="11">
        <v>328807.93</v>
      </c>
      <c r="L20" s="11">
        <v>699105.52</v>
      </c>
      <c r="M20" s="11"/>
      <c r="N20" s="11"/>
      <c r="O20" s="11"/>
      <c r="P20" s="11"/>
      <c r="Q20" s="12">
        <f t="shared" si="2"/>
        <v>3328925.45</v>
      </c>
    </row>
    <row r="21" spans="1:17" ht="12.75">
      <c r="A21" s="9" t="s">
        <v>9</v>
      </c>
      <c r="B21" s="13">
        <v>0.76</v>
      </c>
      <c r="C21" s="13">
        <v>0.26</v>
      </c>
      <c r="D21" s="9" t="s">
        <v>15</v>
      </c>
      <c r="E21" s="202" t="s">
        <v>121</v>
      </c>
      <c r="F21" s="38"/>
      <c r="G21" s="10">
        <v>0</v>
      </c>
      <c r="H21" s="11">
        <f t="shared" si="0"/>
        <v>0</v>
      </c>
      <c r="I21" s="11"/>
      <c r="J21" s="11">
        <f t="shared" si="1"/>
        <v>0</v>
      </c>
      <c r="K21" s="11"/>
      <c r="L21" s="11"/>
      <c r="M21" s="11"/>
      <c r="N21" s="11"/>
      <c r="O21" s="45"/>
      <c r="P21" s="11">
        <v>347782.22</v>
      </c>
      <c r="Q21" s="12">
        <f>SUM(J21:P21)</f>
        <v>347782.22</v>
      </c>
    </row>
    <row r="22" spans="1:17" ht="12.75">
      <c r="A22" s="9" t="s">
        <v>9</v>
      </c>
      <c r="B22" s="13">
        <v>0.89</v>
      </c>
      <c r="C22" s="13">
        <v>0.54</v>
      </c>
      <c r="D22" s="9" t="s">
        <v>16</v>
      </c>
      <c r="E22" s="7" t="s">
        <v>17</v>
      </c>
      <c r="F22" s="38">
        <v>1146972</v>
      </c>
      <c r="G22" s="10">
        <v>1105615</v>
      </c>
      <c r="H22" s="11">
        <f t="shared" si="0"/>
        <v>72443</v>
      </c>
      <c r="I22" s="11">
        <v>1178058</v>
      </c>
      <c r="J22" s="11">
        <f t="shared" si="1"/>
        <v>2325030</v>
      </c>
      <c r="K22" s="12">
        <v>1255324</v>
      </c>
      <c r="L22" s="12">
        <v>1337735</v>
      </c>
      <c r="M22" s="12">
        <v>1425640</v>
      </c>
      <c r="N22" s="12">
        <v>1000000</v>
      </c>
      <c r="O22" s="12">
        <v>1000000</v>
      </c>
      <c r="P22" s="12"/>
      <c r="Q22" s="12">
        <f t="shared" si="2"/>
        <v>8343729</v>
      </c>
    </row>
    <row r="23" spans="1:17" ht="12.75">
      <c r="A23" s="9" t="s">
        <v>9</v>
      </c>
      <c r="B23" s="13" t="s">
        <v>248</v>
      </c>
      <c r="C23" s="13" t="s">
        <v>248</v>
      </c>
      <c r="D23" s="9" t="s">
        <v>148</v>
      </c>
      <c r="E23" s="7" t="s">
        <v>175</v>
      </c>
      <c r="F23" s="38">
        <v>1162</v>
      </c>
      <c r="G23" s="10">
        <v>0</v>
      </c>
      <c r="H23" s="11">
        <f t="shared" si="0"/>
        <v>0</v>
      </c>
      <c r="I23" s="11"/>
      <c r="J23" s="11">
        <f t="shared" si="1"/>
        <v>1162</v>
      </c>
      <c r="K23" s="12"/>
      <c r="L23" s="12"/>
      <c r="M23" s="12"/>
      <c r="N23" s="12"/>
      <c r="O23" s="12"/>
      <c r="P23" s="12"/>
      <c r="Q23" s="12">
        <f t="shared" si="2"/>
        <v>1162</v>
      </c>
    </row>
    <row r="24" spans="1:17" ht="12.75">
      <c r="A24" s="9" t="s">
        <v>9</v>
      </c>
      <c r="B24" s="13" t="s">
        <v>248</v>
      </c>
      <c r="C24" s="13" t="s">
        <v>248</v>
      </c>
      <c r="D24" s="39" t="s">
        <v>222</v>
      </c>
      <c r="E24" s="40" t="s">
        <v>223</v>
      </c>
      <c r="F24" s="38">
        <v>39174</v>
      </c>
      <c r="G24" s="10">
        <v>0</v>
      </c>
      <c r="H24" s="11">
        <f t="shared" si="0"/>
        <v>-39174</v>
      </c>
      <c r="I24" s="11">
        <v>-39174</v>
      </c>
      <c r="J24" s="11">
        <f t="shared" si="1"/>
        <v>0</v>
      </c>
      <c r="K24" s="12"/>
      <c r="L24" s="12"/>
      <c r="M24" s="12"/>
      <c r="N24" s="12"/>
      <c r="O24" s="12"/>
      <c r="P24" s="12"/>
      <c r="Q24" s="12">
        <f t="shared" si="2"/>
        <v>0</v>
      </c>
    </row>
    <row r="25" spans="1:17" ht="12.75">
      <c r="A25" s="9" t="s">
        <v>9</v>
      </c>
      <c r="B25" s="13" t="s">
        <v>248</v>
      </c>
      <c r="C25" s="13" t="s">
        <v>248</v>
      </c>
      <c r="D25" s="9" t="s">
        <v>149</v>
      </c>
      <c r="E25" s="7" t="s">
        <v>176</v>
      </c>
      <c r="F25" s="38">
        <v>19255</v>
      </c>
      <c r="G25" s="10">
        <v>0</v>
      </c>
      <c r="H25" s="11">
        <f t="shared" si="0"/>
        <v>-15000</v>
      </c>
      <c r="I25" s="12">
        <v>-15000</v>
      </c>
      <c r="J25" s="11">
        <f t="shared" si="1"/>
        <v>4255</v>
      </c>
      <c r="K25" s="12"/>
      <c r="L25" s="12"/>
      <c r="M25" s="12"/>
      <c r="N25" s="11"/>
      <c r="O25" s="11"/>
      <c r="P25" s="11"/>
      <c r="Q25" s="12">
        <f t="shared" si="2"/>
        <v>4255</v>
      </c>
    </row>
    <row r="26" spans="1:17" ht="12.75">
      <c r="A26" s="9" t="s">
        <v>9</v>
      </c>
      <c r="B26" s="13" t="s">
        <v>248</v>
      </c>
      <c r="C26" s="13" t="s">
        <v>248</v>
      </c>
      <c r="D26" s="9" t="s">
        <v>232</v>
      </c>
      <c r="E26" s="7" t="s">
        <v>177</v>
      </c>
      <c r="F26" s="38"/>
      <c r="G26" s="10"/>
      <c r="H26" s="11">
        <f t="shared" si="0"/>
        <v>200000</v>
      </c>
      <c r="I26" s="12">
        <v>200000</v>
      </c>
      <c r="J26" s="11">
        <f t="shared" si="1"/>
        <v>200000</v>
      </c>
      <c r="K26" s="12"/>
      <c r="L26" s="12"/>
      <c r="M26" s="12"/>
      <c r="N26" s="11"/>
      <c r="O26" s="11"/>
      <c r="P26" s="11"/>
      <c r="Q26" s="12">
        <f t="shared" si="2"/>
        <v>200000</v>
      </c>
    </row>
    <row r="27" spans="1:17" ht="12.75">
      <c r="A27" s="9" t="s">
        <v>9</v>
      </c>
      <c r="B27" s="13" t="s">
        <v>248</v>
      </c>
      <c r="C27" s="13" t="s">
        <v>248</v>
      </c>
      <c r="D27" s="9" t="s">
        <v>233</v>
      </c>
      <c r="E27" s="7" t="s">
        <v>234</v>
      </c>
      <c r="F27" s="38"/>
      <c r="G27" s="10"/>
      <c r="H27" s="11">
        <f t="shared" si="0"/>
        <v>250000</v>
      </c>
      <c r="I27" s="12">
        <v>250000</v>
      </c>
      <c r="J27" s="11">
        <f t="shared" si="1"/>
        <v>250000</v>
      </c>
      <c r="K27" s="12"/>
      <c r="L27" s="12"/>
      <c r="M27" s="12"/>
      <c r="N27" s="11"/>
      <c r="O27" s="11"/>
      <c r="P27" s="11"/>
      <c r="Q27" s="12">
        <f t="shared" si="2"/>
        <v>250000</v>
      </c>
    </row>
    <row r="28" spans="1:17" ht="12.75">
      <c r="A28" s="9" t="s">
        <v>9</v>
      </c>
      <c r="B28" s="13" t="s">
        <v>248</v>
      </c>
      <c r="C28" s="13" t="s">
        <v>248</v>
      </c>
      <c r="D28" s="9" t="s">
        <v>235</v>
      </c>
      <c r="E28" s="7" t="s">
        <v>236</v>
      </c>
      <c r="F28" s="38"/>
      <c r="G28" s="10"/>
      <c r="H28" s="11">
        <f t="shared" si="0"/>
        <v>50000</v>
      </c>
      <c r="I28" s="12">
        <v>50000</v>
      </c>
      <c r="J28" s="11">
        <f t="shared" si="1"/>
        <v>50000</v>
      </c>
      <c r="K28" s="12"/>
      <c r="L28" s="12"/>
      <c r="M28" s="12"/>
      <c r="N28" s="11"/>
      <c r="O28" s="11"/>
      <c r="P28" s="11"/>
      <c r="Q28" s="12">
        <f t="shared" si="2"/>
        <v>50000</v>
      </c>
    </row>
    <row r="29" spans="1:17" ht="12.75">
      <c r="A29" s="9" t="s">
        <v>9</v>
      </c>
      <c r="B29" s="13" t="s">
        <v>248</v>
      </c>
      <c r="C29" s="13" t="s">
        <v>248</v>
      </c>
      <c r="D29" s="9" t="s">
        <v>237</v>
      </c>
      <c r="E29" s="7" t="s">
        <v>238</v>
      </c>
      <c r="F29" s="38"/>
      <c r="G29" s="10"/>
      <c r="H29" s="11">
        <f t="shared" si="0"/>
        <v>50000</v>
      </c>
      <c r="I29" s="12">
        <v>50000</v>
      </c>
      <c r="J29" s="11">
        <f t="shared" si="1"/>
        <v>50000</v>
      </c>
      <c r="K29" s="12"/>
      <c r="L29" s="12"/>
      <c r="M29" s="12"/>
      <c r="N29" s="11"/>
      <c r="O29" s="11"/>
      <c r="P29" s="11"/>
      <c r="Q29" s="12">
        <f t="shared" si="2"/>
        <v>50000</v>
      </c>
    </row>
    <row r="30" spans="1:17" ht="12.75">
      <c r="A30" s="9" t="s">
        <v>18</v>
      </c>
      <c r="B30" s="13">
        <v>0.84</v>
      </c>
      <c r="C30" s="13">
        <v>0.97</v>
      </c>
      <c r="D30" s="9" t="s">
        <v>19</v>
      </c>
      <c r="E30" s="7" t="s">
        <v>178</v>
      </c>
      <c r="F30" s="38">
        <v>2117082</v>
      </c>
      <c r="G30" s="10">
        <v>86335</v>
      </c>
      <c r="H30" s="11">
        <f t="shared" si="0"/>
        <v>500000</v>
      </c>
      <c r="I30" s="12">
        <v>586335</v>
      </c>
      <c r="J30" s="11">
        <f t="shared" si="1"/>
        <v>2703417</v>
      </c>
      <c r="K30" s="12"/>
      <c r="L30" s="12"/>
      <c r="M30" s="12"/>
      <c r="N30" s="11"/>
      <c r="O30" s="11"/>
      <c r="P30" s="11"/>
      <c r="Q30" s="12">
        <f t="shared" si="2"/>
        <v>2703417</v>
      </c>
    </row>
    <row r="31" spans="1:17" ht="12.75">
      <c r="A31" s="9" t="s">
        <v>18</v>
      </c>
      <c r="B31" s="13" t="s">
        <v>248</v>
      </c>
      <c r="C31" s="13" t="s">
        <v>248</v>
      </c>
      <c r="D31" s="9" t="s">
        <v>20</v>
      </c>
      <c r="E31" s="7" t="s">
        <v>179</v>
      </c>
      <c r="F31" s="38">
        <v>577021</v>
      </c>
      <c r="G31" s="10">
        <v>500000</v>
      </c>
      <c r="H31" s="11">
        <f t="shared" si="0"/>
        <v>-1070000</v>
      </c>
      <c r="I31" s="12">
        <v>-570000</v>
      </c>
      <c r="J31" s="11">
        <f t="shared" si="1"/>
        <v>7021</v>
      </c>
      <c r="K31" s="12"/>
      <c r="L31" s="12"/>
      <c r="M31" s="12"/>
      <c r="N31" s="11"/>
      <c r="O31" s="11"/>
      <c r="P31" s="11"/>
      <c r="Q31" s="12">
        <f t="shared" si="2"/>
        <v>7021</v>
      </c>
    </row>
    <row r="32" spans="1:17" ht="12.75">
      <c r="A32" s="9" t="s">
        <v>18</v>
      </c>
      <c r="B32" s="13">
        <v>0.68</v>
      </c>
      <c r="C32" s="13">
        <v>0.72</v>
      </c>
      <c r="D32" s="9" t="s">
        <v>21</v>
      </c>
      <c r="E32" s="7" t="s">
        <v>180</v>
      </c>
      <c r="F32" s="38">
        <v>267266</v>
      </c>
      <c r="G32" s="10">
        <v>75000</v>
      </c>
      <c r="H32" s="11">
        <f t="shared" si="0"/>
        <v>0</v>
      </c>
      <c r="I32" s="12">
        <v>75000</v>
      </c>
      <c r="J32" s="11">
        <f t="shared" si="1"/>
        <v>342266</v>
      </c>
      <c r="K32" s="12"/>
      <c r="L32" s="12">
        <v>1059329.87</v>
      </c>
      <c r="M32" s="12"/>
      <c r="N32" s="11"/>
      <c r="O32" s="11"/>
      <c r="P32" s="11"/>
      <c r="Q32" s="12">
        <f t="shared" si="2"/>
        <v>1401595.87</v>
      </c>
    </row>
    <row r="33" spans="1:17" ht="12.75">
      <c r="A33" s="9" t="s">
        <v>18</v>
      </c>
      <c r="B33" s="13">
        <v>0.84</v>
      </c>
      <c r="C33" s="13">
        <v>0.49</v>
      </c>
      <c r="D33" s="9" t="s">
        <v>22</v>
      </c>
      <c r="E33" s="7" t="s">
        <v>250</v>
      </c>
      <c r="F33" s="38">
        <v>150707</v>
      </c>
      <c r="G33" s="10">
        <v>300000</v>
      </c>
      <c r="H33" s="11">
        <f t="shared" si="0"/>
        <v>-300000</v>
      </c>
      <c r="I33" s="12"/>
      <c r="J33" s="11">
        <f t="shared" si="1"/>
        <v>150707</v>
      </c>
      <c r="K33" s="12">
        <v>515000</v>
      </c>
      <c r="L33" s="12">
        <v>2121800</v>
      </c>
      <c r="M33" s="12"/>
      <c r="N33" s="11"/>
      <c r="O33" s="11"/>
      <c r="P33" s="11"/>
      <c r="Q33" s="12">
        <f t="shared" si="2"/>
        <v>2787507</v>
      </c>
    </row>
    <row r="34" spans="1:17" ht="12.75">
      <c r="A34" s="9" t="s">
        <v>18</v>
      </c>
      <c r="B34" s="13">
        <v>0.74</v>
      </c>
      <c r="C34" s="13">
        <v>0.21</v>
      </c>
      <c r="D34" s="9" t="s">
        <v>23</v>
      </c>
      <c r="E34" s="7" t="s">
        <v>24</v>
      </c>
      <c r="F34" s="38">
        <v>1066686</v>
      </c>
      <c r="G34" s="10">
        <v>0</v>
      </c>
      <c r="H34" s="11">
        <f t="shared" si="0"/>
        <v>0</v>
      </c>
      <c r="I34" s="12"/>
      <c r="J34" s="11">
        <f t="shared" si="1"/>
        <v>1066686</v>
      </c>
      <c r="K34" s="12"/>
      <c r="L34" s="12"/>
      <c r="M34" s="12">
        <v>251982.85</v>
      </c>
      <c r="N34" s="11">
        <v>259542.33</v>
      </c>
      <c r="O34" s="11">
        <v>267328.6</v>
      </c>
      <c r="P34" s="11">
        <v>275348.46</v>
      </c>
      <c r="Q34" s="12">
        <f t="shared" si="2"/>
        <v>2120888.24</v>
      </c>
    </row>
    <row r="35" spans="1:17" ht="12.75">
      <c r="A35" s="9" t="s">
        <v>18</v>
      </c>
      <c r="B35" s="13" t="s">
        <v>248</v>
      </c>
      <c r="C35" s="13" t="s">
        <v>248</v>
      </c>
      <c r="D35" s="9" t="s">
        <v>25</v>
      </c>
      <c r="E35" s="7" t="s">
        <v>249</v>
      </c>
      <c r="F35" s="38">
        <v>40483</v>
      </c>
      <c r="G35" s="10">
        <v>-50000</v>
      </c>
      <c r="H35" s="11">
        <f t="shared" si="0"/>
        <v>9517</v>
      </c>
      <c r="I35" s="12">
        <v>-40483</v>
      </c>
      <c r="J35" s="11">
        <f t="shared" si="1"/>
        <v>0</v>
      </c>
      <c r="K35" s="12"/>
      <c r="L35" s="12"/>
      <c r="M35" s="12"/>
      <c r="N35" s="11"/>
      <c r="O35" s="11"/>
      <c r="P35" s="11"/>
      <c r="Q35" s="12">
        <f t="shared" si="2"/>
        <v>0</v>
      </c>
    </row>
    <row r="36" spans="1:17" ht="12.75">
      <c r="A36" s="9" t="s">
        <v>18</v>
      </c>
      <c r="B36" s="13">
        <v>0</v>
      </c>
      <c r="C36" s="13">
        <v>0</v>
      </c>
      <c r="D36" s="9" t="s">
        <v>26</v>
      </c>
      <c r="E36" s="7" t="s">
        <v>27</v>
      </c>
      <c r="F36" s="38">
        <v>28965</v>
      </c>
      <c r="G36" s="10">
        <v>100759</v>
      </c>
      <c r="H36" s="11">
        <f t="shared" si="0"/>
        <v>-759</v>
      </c>
      <c r="I36" s="12">
        <v>100000</v>
      </c>
      <c r="J36" s="11">
        <f t="shared" si="1"/>
        <v>128965</v>
      </c>
      <c r="K36" s="12">
        <v>100000</v>
      </c>
      <c r="L36" s="12">
        <v>100000</v>
      </c>
      <c r="M36" s="12">
        <v>100000</v>
      </c>
      <c r="N36" s="11">
        <v>100000</v>
      </c>
      <c r="O36" s="11">
        <v>100000</v>
      </c>
      <c r="P36" s="11">
        <v>100000</v>
      </c>
      <c r="Q36" s="12">
        <f t="shared" si="2"/>
        <v>728965</v>
      </c>
    </row>
    <row r="37" spans="1:17" ht="12.75">
      <c r="A37" s="9" t="s">
        <v>18</v>
      </c>
      <c r="B37" s="13">
        <v>0.82</v>
      </c>
      <c r="C37" s="13">
        <v>0.74</v>
      </c>
      <c r="D37" s="9" t="s">
        <v>28</v>
      </c>
      <c r="E37" s="7" t="s">
        <v>181</v>
      </c>
      <c r="F37" s="38">
        <v>540029</v>
      </c>
      <c r="G37" s="10">
        <v>300000</v>
      </c>
      <c r="H37" s="11">
        <f t="shared" si="0"/>
        <v>-200000</v>
      </c>
      <c r="I37" s="12">
        <v>100000</v>
      </c>
      <c r="J37" s="11">
        <f t="shared" si="1"/>
        <v>640029</v>
      </c>
      <c r="K37" s="12">
        <v>300000</v>
      </c>
      <c r="L37" s="12">
        <v>300000</v>
      </c>
      <c r="M37" s="11">
        <v>300000</v>
      </c>
      <c r="N37" s="12">
        <v>400000</v>
      </c>
      <c r="O37" s="12">
        <v>400000</v>
      </c>
      <c r="P37" s="12">
        <v>300000</v>
      </c>
      <c r="Q37" s="12">
        <f t="shared" si="2"/>
        <v>2640029</v>
      </c>
    </row>
    <row r="38" spans="1:17" ht="12.75">
      <c r="A38" s="9" t="s">
        <v>18</v>
      </c>
      <c r="B38" s="13" t="s">
        <v>248</v>
      </c>
      <c r="C38" s="13" t="s">
        <v>248</v>
      </c>
      <c r="D38" s="9" t="s">
        <v>239</v>
      </c>
      <c r="E38" s="7" t="s">
        <v>240</v>
      </c>
      <c r="F38" s="38"/>
      <c r="G38" s="10"/>
      <c r="H38" s="11">
        <f t="shared" si="0"/>
        <v>500000</v>
      </c>
      <c r="I38" s="11">
        <v>500000</v>
      </c>
      <c r="J38" s="11">
        <f t="shared" si="1"/>
        <v>500000</v>
      </c>
      <c r="K38" s="11">
        <v>500000</v>
      </c>
      <c r="L38" s="11">
        <v>2000000</v>
      </c>
      <c r="M38" s="11"/>
      <c r="N38" s="12"/>
      <c r="O38" s="12"/>
      <c r="P38" s="12"/>
      <c r="Q38" s="12">
        <f t="shared" si="2"/>
        <v>3000000</v>
      </c>
    </row>
    <row r="39" spans="1:17" ht="12.75">
      <c r="A39" s="9" t="s">
        <v>29</v>
      </c>
      <c r="B39" s="13" t="s">
        <v>248</v>
      </c>
      <c r="C39" s="13" t="s">
        <v>248</v>
      </c>
      <c r="D39" s="9" t="s">
        <v>150</v>
      </c>
      <c r="E39" s="7" t="s">
        <v>182</v>
      </c>
      <c r="F39" s="38">
        <v>163271</v>
      </c>
      <c r="G39" s="10">
        <v>0</v>
      </c>
      <c r="H39" s="11">
        <f t="shared" si="0"/>
        <v>-163271</v>
      </c>
      <c r="I39" s="11">
        <v>-163271</v>
      </c>
      <c r="J39" s="11">
        <f t="shared" si="1"/>
        <v>0</v>
      </c>
      <c r="K39" s="11"/>
      <c r="L39" s="11"/>
      <c r="M39" s="11"/>
      <c r="N39" s="11"/>
      <c r="O39" s="12"/>
      <c r="P39" s="12"/>
      <c r="Q39" s="12">
        <f t="shared" si="2"/>
        <v>0</v>
      </c>
    </row>
    <row r="40" spans="1:17" ht="12.75">
      <c r="A40" s="9" t="s">
        <v>29</v>
      </c>
      <c r="B40" s="13">
        <v>0.74</v>
      </c>
      <c r="C40" s="13">
        <v>0</v>
      </c>
      <c r="D40" s="9" t="s">
        <v>135</v>
      </c>
      <c r="E40" s="7" t="s">
        <v>251</v>
      </c>
      <c r="F40" s="38">
        <v>223355</v>
      </c>
      <c r="G40" s="10">
        <v>0</v>
      </c>
      <c r="H40" s="11">
        <f t="shared" si="0"/>
        <v>135000</v>
      </c>
      <c r="I40" s="12">
        <v>135000</v>
      </c>
      <c r="J40" s="11">
        <f t="shared" si="1"/>
        <v>358355</v>
      </c>
      <c r="K40" s="12">
        <v>51500</v>
      </c>
      <c r="L40" s="12"/>
      <c r="M40" s="12"/>
      <c r="N40" s="11"/>
      <c r="O40" s="12"/>
      <c r="P40" s="12"/>
      <c r="Q40" s="12">
        <f t="shared" si="2"/>
        <v>409855</v>
      </c>
    </row>
    <row r="41" spans="1:17" ht="12.75">
      <c r="A41" s="9" t="s">
        <v>29</v>
      </c>
      <c r="B41" s="13">
        <v>0.66</v>
      </c>
      <c r="C41" s="13">
        <v>0.64</v>
      </c>
      <c r="D41" s="9" t="s">
        <v>30</v>
      </c>
      <c r="E41" s="7" t="s">
        <v>31</v>
      </c>
      <c r="F41" s="38"/>
      <c r="G41" s="10">
        <v>0</v>
      </c>
      <c r="H41" s="11">
        <f t="shared" si="0"/>
        <v>75000</v>
      </c>
      <c r="I41" s="12">
        <v>75000</v>
      </c>
      <c r="J41" s="11">
        <f t="shared" si="1"/>
        <v>75000</v>
      </c>
      <c r="K41" s="12"/>
      <c r="L41" s="11"/>
      <c r="M41" s="11"/>
      <c r="N41" s="11">
        <v>800000</v>
      </c>
      <c r="O41" s="11"/>
      <c r="P41" s="11"/>
      <c r="Q41" s="12">
        <f t="shared" si="2"/>
        <v>875000</v>
      </c>
    </row>
    <row r="42" spans="1:17" ht="12.75">
      <c r="A42" s="9" t="s">
        <v>29</v>
      </c>
      <c r="B42" s="13">
        <v>0.82</v>
      </c>
      <c r="C42" s="13">
        <v>0.79</v>
      </c>
      <c r="D42" s="9" t="s">
        <v>32</v>
      </c>
      <c r="E42" s="7" t="s">
        <v>33</v>
      </c>
      <c r="F42" s="38">
        <v>698881</v>
      </c>
      <c r="G42" s="10">
        <v>1365967</v>
      </c>
      <c r="H42" s="11">
        <f t="shared" si="0"/>
        <v>1000000</v>
      </c>
      <c r="I42" s="12">
        <v>2365967</v>
      </c>
      <c r="J42" s="11">
        <f t="shared" si="1"/>
        <v>3064848</v>
      </c>
      <c r="K42" s="12"/>
      <c r="L42" s="12"/>
      <c r="M42" s="11"/>
      <c r="N42" s="11"/>
      <c r="O42" s="11"/>
      <c r="P42" s="11"/>
      <c r="Q42" s="12">
        <f t="shared" si="2"/>
        <v>3064848</v>
      </c>
    </row>
    <row r="43" spans="1:17" ht="12.75">
      <c r="A43" s="9" t="s">
        <v>29</v>
      </c>
      <c r="B43" s="13">
        <v>0.66</v>
      </c>
      <c r="C43" s="13">
        <v>0.64</v>
      </c>
      <c r="D43" s="9" t="s">
        <v>34</v>
      </c>
      <c r="E43" s="7" t="s">
        <v>35</v>
      </c>
      <c r="F43" s="38"/>
      <c r="G43" s="10">
        <v>0</v>
      </c>
      <c r="H43" s="11">
        <f t="shared" si="0"/>
        <v>0</v>
      </c>
      <c r="I43" s="12"/>
      <c r="J43" s="11">
        <f t="shared" si="1"/>
        <v>0</v>
      </c>
      <c r="K43" s="11"/>
      <c r="L43" s="12"/>
      <c r="M43" s="12"/>
      <c r="N43" s="12">
        <v>2244937.62</v>
      </c>
      <c r="O43" s="12">
        <v>2579346.56</v>
      </c>
      <c r="P43" s="12">
        <v>355695.04</v>
      </c>
      <c r="Q43" s="12">
        <f t="shared" si="2"/>
        <v>5179979.22</v>
      </c>
    </row>
    <row r="44" spans="1:17" ht="12.75">
      <c r="A44" s="9" t="s">
        <v>29</v>
      </c>
      <c r="B44" s="13">
        <v>0.82</v>
      </c>
      <c r="C44" s="13">
        <v>0.62</v>
      </c>
      <c r="D44" s="9" t="s">
        <v>36</v>
      </c>
      <c r="E44" s="7" t="s">
        <v>37</v>
      </c>
      <c r="F44" s="38">
        <v>244</v>
      </c>
      <c r="G44" s="10">
        <v>0</v>
      </c>
      <c r="H44" s="11">
        <f t="shared" si="0"/>
        <v>0</v>
      </c>
      <c r="I44" s="11"/>
      <c r="J44" s="11">
        <f t="shared" si="1"/>
        <v>244</v>
      </c>
      <c r="K44" s="12"/>
      <c r="L44" s="12"/>
      <c r="M44" s="12"/>
      <c r="N44" s="12">
        <v>411119.11</v>
      </c>
      <c r="O44" s="12">
        <v>691511.62</v>
      </c>
      <c r="P44" s="12">
        <v>753721.63</v>
      </c>
      <c r="Q44" s="12">
        <f t="shared" si="2"/>
        <v>1856596.3599999999</v>
      </c>
    </row>
    <row r="45" spans="1:17" ht="12.75">
      <c r="A45" s="9" t="s">
        <v>29</v>
      </c>
      <c r="B45" s="13">
        <v>0.74</v>
      </c>
      <c r="C45" s="13">
        <v>0.21</v>
      </c>
      <c r="D45" s="9" t="s">
        <v>38</v>
      </c>
      <c r="E45" s="7" t="s">
        <v>39</v>
      </c>
      <c r="F45" s="38"/>
      <c r="G45" s="10">
        <v>0</v>
      </c>
      <c r="H45" s="11">
        <f t="shared" si="0"/>
        <v>0</v>
      </c>
      <c r="I45" s="11"/>
      <c r="J45" s="11">
        <f t="shared" si="1"/>
        <v>0</v>
      </c>
      <c r="K45" s="11"/>
      <c r="L45" s="11"/>
      <c r="M45" s="12">
        <v>180514.13</v>
      </c>
      <c r="N45" s="12"/>
      <c r="O45" s="12"/>
      <c r="P45" s="12"/>
      <c r="Q45" s="12">
        <f t="shared" si="2"/>
        <v>180514.13</v>
      </c>
    </row>
    <row r="46" spans="1:17" ht="12.75">
      <c r="A46" s="9" t="s">
        <v>29</v>
      </c>
      <c r="B46" s="13">
        <v>0.84</v>
      </c>
      <c r="C46" s="13">
        <v>0.79</v>
      </c>
      <c r="D46" s="9" t="s">
        <v>40</v>
      </c>
      <c r="E46" s="7" t="s">
        <v>41</v>
      </c>
      <c r="F46" s="38">
        <v>125523</v>
      </c>
      <c r="G46" s="10">
        <v>1937850</v>
      </c>
      <c r="H46" s="11">
        <f t="shared" si="0"/>
        <v>150</v>
      </c>
      <c r="I46" s="11">
        <v>1938000</v>
      </c>
      <c r="J46" s="11">
        <f t="shared" si="1"/>
        <v>2063523</v>
      </c>
      <c r="K46" s="11">
        <v>1236000</v>
      </c>
      <c r="L46" s="12">
        <v>1273080</v>
      </c>
      <c r="M46" s="12">
        <v>1311272</v>
      </c>
      <c r="N46" s="12"/>
      <c r="O46" s="12"/>
      <c r="P46" s="12"/>
      <c r="Q46" s="12">
        <f t="shared" si="2"/>
        <v>5883875</v>
      </c>
    </row>
    <row r="47" spans="1:17" ht="12.75">
      <c r="A47" s="9" t="s">
        <v>29</v>
      </c>
      <c r="B47" s="13">
        <v>0.66</v>
      </c>
      <c r="C47" s="13">
        <v>0.44</v>
      </c>
      <c r="D47" s="9" t="s">
        <v>151</v>
      </c>
      <c r="E47" s="7" t="s">
        <v>183</v>
      </c>
      <c r="F47" s="38">
        <v>1897</v>
      </c>
      <c r="G47" s="10">
        <v>0</v>
      </c>
      <c r="H47" s="11">
        <f t="shared" si="0"/>
        <v>0</v>
      </c>
      <c r="I47" s="12"/>
      <c r="J47" s="11">
        <f t="shared" si="1"/>
        <v>1897</v>
      </c>
      <c r="K47" s="11"/>
      <c r="L47" s="11"/>
      <c r="M47" s="12"/>
      <c r="N47" s="12"/>
      <c r="O47" s="12"/>
      <c r="P47" s="12"/>
      <c r="Q47" s="12">
        <f t="shared" si="2"/>
        <v>1897</v>
      </c>
    </row>
    <row r="48" spans="1:17" ht="12.75">
      <c r="A48" s="9" t="s">
        <v>42</v>
      </c>
      <c r="B48" s="13">
        <v>0.76</v>
      </c>
      <c r="C48" s="13">
        <v>0.79</v>
      </c>
      <c r="D48" s="9" t="s">
        <v>43</v>
      </c>
      <c r="E48" s="7" t="s">
        <v>44</v>
      </c>
      <c r="F48" s="38">
        <v>1174670</v>
      </c>
      <c r="G48" s="10">
        <v>1083244</v>
      </c>
      <c r="H48" s="11">
        <f t="shared" si="0"/>
        <v>-193452</v>
      </c>
      <c r="I48" s="12">
        <v>889792</v>
      </c>
      <c r="J48" s="11">
        <f t="shared" si="1"/>
        <v>2064462</v>
      </c>
      <c r="K48" s="11">
        <v>916485.76</v>
      </c>
      <c r="L48" s="12">
        <v>943980.33</v>
      </c>
      <c r="M48" s="12">
        <v>972299.74</v>
      </c>
      <c r="N48" s="12">
        <v>1001468.48</v>
      </c>
      <c r="O48" s="12"/>
      <c r="P48" s="12"/>
      <c r="Q48" s="12">
        <f t="shared" si="2"/>
        <v>5898696.3100000005</v>
      </c>
    </row>
    <row r="49" spans="1:17" ht="12.75">
      <c r="A49" s="9" t="s">
        <v>42</v>
      </c>
      <c r="B49" s="13" t="s">
        <v>248</v>
      </c>
      <c r="C49" s="13" t="s">
        <v>248</v>
      </c>
      <c r="D49" s="9" t="s">
        <v>136</v>
      </c>
      <c r="E49" s="7" t="s">
        <v>137</v>
      </c>
      <c r="F49" s="38">
        <v>31211</v>
      </c>
      <c r="G49" s="10">
        <v>0</v>
      </c>
      <c r="H49" s="11">
        <f t="shared" si="0"/>
        <v>-31211</v>
      </c>
      <c r="I49" s="11">
        <v>-31211</v>
      </c>
      <c r="J49" s="11">
        <f t="shared" si="1"/>
        <v>0</v>
      </c>
      <c r="K49" s="11"/>
      <c r="L49" s="11"/>
      <c r="M49" s="11"/>
      <c r="N49" s="12"/>
      <c r="O49" s="12"/>
      <c r="P49" s="12"/>
      <c r="Q49" s="12">
        <f t="shared" si="2"/>
        <v>0</v>
      </c>
    </row>
    <row r="50" spans="1:17" ht="12.75">
      <c r="A50" s="9" t="s">
        <v>42</v>
      </c>
      <c r="B50" s="13">
        <v>0.68</v>
      </c>
      <c r="C50" s="13">
        <v>0.77</v>
      </c>
      <c r="D50" s="9" t="s">
        <v>45</v>
      </c>
      <c r="E50" s="202" t="s">
        <v>46</v>
      </c>
      <c r="F50" s="38"/>
      <c r="G50" s="10">
        <v>0</v>
      </c>
      <c r="H50" s="11">
        <f t="shared" si="0"/>
        <v>0</v>
      </c>
      <c r="I50" s="12"/>
      <c r="J50" s="11">
        <f t="shared" si="1"/>
        <v>0</v>
      </c>
      <c r="K50" s="12"/>
      <c r="L50" s="12"/>
      <c r="M50" s="11"/>
      <c r="N50" s="11"/>
      <c r="P50" s="11">
        <v>160397.16</v>
      </c>
      <c r="Q50" s="12">
        <f t="shared" si="2"/>
        <v>160397.16</v>
      </c>
    </row>
    <row r="51" spans="1:17" ht="12.75">
      <c r="A51" s="9" t="s">
        <v>42</v>
      </c>
      <c r="B51" s="13">
        <v>0.66</v>
      </c>
      <c r="C51" s="13">
        <v>0.41</v>
      </c>
      <c r="D51" s="9" t="s">
        <v>138</v>
      </c>
      <c r="E51" s="7" t="s">
        <v>184</v>
      </c>
      <c r="F51" s="38">
        <v>387925</v>
      </c>
      <c r="G51" s="10">
        <v>0</v>
      </c>
      <c r="H51" s="11">
        <f t="shared" si="0"/>
        <v>-300000</v>
      </c>
      <c r="I51" s="12">
        <v>-300000</v>
      </c>
      <c r="J51" s="11">
        <f t="shared" si="1"/>
        <v>87925</v>
      </c>
      <c r="K51" s="12"/>
      <c r="L51" s="12"/>
      <c r="M51" s="11"/>
      <c r="N51" s="11"/>
      <c r="O51" s="11"/>
      <c r="P51" s="11"/>
      <c r="Q51" s="12">
        <f t="shared" si="2"/>
        <v>87925</v>
      </c>
    </row>
    <row r="52" spans="1:17" ht="12.75">
      <c r="A52" s="9" t="s">
        <v>47</v>
      </c>
      <c r="B52" s="13">
        <v>0.58</v>
      </c>
      <c r="C52" s="13">
        <v>0.08</v>
      </c>
      <c r="D52" s="9" t="s">
        <v>48</v>
      </c>
      <c r="E52" s="7" t="s">
        <v>49</v>
      </c>
      <c r="F52" s="38"/>
      <c r="G52" s="10">
        <v>0</v>
      </c>
      <c r="H52" s="11">
        <f t="shared" si="0"/>
        <v>150000</v>
      </c>
      <c r="I52" s="12">
        <v>150000</v>
      </c>
      <c r="J52" s="11">
        <f t="shared" si="1"/>
        <v>150000</v>
      </c>
      <c r="K52" s="12"/>
      <c r="L52" s="12"/>
      <c r="M52" s="12"/>
      <c r="N52" s="12"/>
      <c r="O52" s="11"/>
      <c r="P52" s="11"/>
      <c r="Q52" s="12">
        <f t="shared" si="2"/>
        <v>150000</v>
      </c>
    </row>
    <row r="53" spans="1:17" ht="12.75">
      <c r="A53" s="9" t="s">
        <v>52</v>
      </c>
      <c r="B53" s="13">
        <v>0.74</v>
      </c>
      <c r="C53" s="13">
        <v>0.56</v>
      </c>
      <c r="D53" s="9" t="s">
        <v>50</v>
      </c>
      <c r="E53" s="7" t="s">
        <v>51</v>
      </c>
      <c r="F53" s="38"/>
      <c r="G53" s="10">
        <v>0</v>
      </c>
      <c r="H53" s="11">
        <f t="shared" si="0"/>
        <v>0</v>
      </c>
      <c r="I53" s="12"/>
      <c r="J53" s="11">
        <f t="shared" si="1"/>
        <v>0</v>
      </c>
      <c r="K53" s="12"/>
      <c r="L53" s="12"/>
      <c r="M53" s="11">
        <v>327818.1</v>
      </c>
      <c r="N53" s="11"/>
      <c r="O53" s="11"/>
      <c r="P53" s="11"/>
      <c r="Q53" s="12">
        <f t="shared" si="2"/>
        <v>327818.1</v>
      </c>
    </row>
    <row r="54" spans="1:17" ht="12.75">
      <c r="A54" s="9" t="s">
        <v>52</v>
      </c>
      <c r="B54" s="13">
        <v>0.71</v>
      </c>
      <c r="C54" s="13">
        <v>0.49</v>
      </c>
      <c r="D54" s="9" t="s">
        <v>53</v>
      </c>
      <c r="E54" s="7" t="s">
        <v>54</v>
      </c>
      <c r="F54" s="38"/>
      <c r="G54" s="10">
        <v>0</v>
      </c>
      <c r="H54" s="11">
        <f t="shared" si="0"/>
        <v>0</v>
      </c>
      <c r="I54" s="11"/>
      <c r="J54" s="11">
        <f t="shared" si="1"/>
        <v>0</v>
      </c>
      <c r="K54" s="11"/>
      <c r="L54" s="11"/>
      <c r="M54" s="11">
        <v>2036890</v>
      </c>
      <c r="N54" s="11">
        <v>2138414</v>
      </c>
      <c r="O54" s="11">
        <v>4491272</v>
      </c>
      <c r="P54" s="11"/>
      <c r="Q54" s="12">
        <f t="shared" si="2"/>
        <v>8666576</v>
      </c>
    </row>
    <row r="55" spans="1:17" ht="12.75">
      <c r="A55" s="9" t="s">
        <v>52</v>
      </c>
      <c r="B55" s="13">
        <v>0.71</v>
      </c>
      <c r="C55" s="13">
        <v>0.59</v>
      </c>
      <c r="D55" s="9" t="s">
        <v>55</v>
      </c>
      <c r="E55" s="7" t="s">
        <v>56</v>
      </c>
      <c r="F55" s="38"/>
      <c r="G55" s="10">
        <v>0</v>
      </c>
      <c r="H55" s="11">
        <f t="shared" si="0"/>
        <v>0</v>
      </c>
      <c r="I55" s="11"/>
      <c r="J55" s="11">
        <f t="shared" si="1"/>
        <v>0</v>
      </c>
      <c r="K55" s="12"/>
      <c r="L55" s="12"/>
      <c r="M55" s="12">
        <v>700000</v>
      </c>
      <c r="N55" s="12"/>
      <c r="O55" s="12"/>
      <c r="P55" s="12"/>
      <c r="Q55" s="12">
        <f t="shared" si="2"/>
        <v>700000</v>
      </c>
    </row>
    <row r="56" spans="1:17" ht="12.75">
      <c r="A56" s="9" t="s">
        <v>57</v>
      </c>
      <c r="B56" s="13">
        <v>0.76</v>
      </c>
      <c r="C56" s="13">
        <v>0.08</v>
      </c>
      <c r="D56" s="9" t="s">
        <v>152</v>
      </c>
      <c r="E56" s="7" t="s">
        <v>185</v>
      </c>
      <c r="F56" s="38">
        <v>62931</v>
      </c>
      <c r="G56" s="10">
        <v>0</v>
      </c>
      <c r="H56" s="11">
        <f t="shared" si="0"/>
        <v>-25000</v>
      </c>
      <c r="I56" s="11">
        <v>-25000</v>
      </c>
      <c r="J56" s="11">
        <f t="shared" si="1"/>
        <v>37931</v>
      </c>
      <c r="K56" s="11"/>
      <c r="L56" s="11"/>
      <c r="M56" s="12"/>
      <c r="N56" s="12"/>
      <c r="O56" s="12"/>
      <c r="P56" s="12"/>
      <c r="Q56" s="12">
        <f t="shared" si="2"/>
        <v>37931</v>
      </c>
    </row>
    <row r="57" spans="1:17" ht="12.75">
      <c r="A57" s="9" t="s">
        <v>57</v>
      </c>
      <c r="B57" s="13">
        <v>0.63</v>
      </c>
      <c r="C57" s="13">
        <v>0.08</v>
      </c>
      <c r="D57" s="9" t="s">
        <v>153</v>
      </c>
      <c r="E57" s="7" t="s">
        <v>186</v>
      </c>
      <c r="F57" s="38">
        <v>2622</v>
      </c>
      <c r="G57" s="10">
        <v>0</v>
      </c>
      <c r="H57" s="11">
        <f t="shared" si="0"/>
        <v>-2621</v>
      </c>
      <c r="I57" s="12">
        <v>-2621</v>
      </c>
      <c r="J57" s="11">
        <f t="shared" si="1"/>
        <v>1</v>
      </c>
      <c r="K57" s="12"/>
      <c r="L57" s="12"/>
      <c r="M57" s="12"/>
      <c r="N57" s="11"/>
      <c r="O57" s="12"/>
      <c r="P57" s="12"/>
      <c r="Q57" s="12">
        <f t="shared" si="2"/>
        <v>1</v>
      </c>
    </row>
    <row r="58" spans="1:17" ht="12.75">
      <c r="A58" s="9" t="s">
        <v>57</v>
      </c>
      <c r="B58" s="13" t="s">
        <v>248</v>
      </c>
      <c r="C58" s="13" t="s">
        <v>248</v>
      </c>
      <c r="D58" s="9" t="s">
        <v>58</v>
      </c>
      <c r="E58" s="7" t="s">
        <v>59</v>
      </c>
      <c r="F58" s="38">
        <v>693783</v>
      </c>
      <c r="G58" s="10">
        <v>-500000</v>
      </c>
      <c r="H58" s="11">
        <f t="shared" si="0"/>
        <v>-193500</v>
      </c>
      <c r="I58" s="12">
        <v>-693500</v>
      </c>
      <c r="J58" s="11">
        <f t="shared" si="1"/>
        <v>283</v>
      </c>
      <c r="K58" s="11"/>
      <c r="L58" s="11"/>
      <c r="M58" s="12"/>
      <c r="N58" s="12"/>
      <c r="O58" s="12"/>
      <c r="P58" s="12"/>
      <c r="Q58" s="12">
        <f t="shared" si="2"/>
        <v>283</v>
      </c>
    </row>
    <row r="59" spans="1:17" ht="12.75">
      <c r="A59" s="9" t="s">
        <v>57</v>
      </c>
      <c r="B59" s="13">
        <v>0.74</v>
      </c>
      <c r="C59" s="13">
        <v>0.08</v>
      </c>
      <c r="D59" s="9" t="s">
        <v>126</v>
      </c>
      <c r="E59" s="7" t="s">
        <v>127</v>
      </c>
      <c r="F59" s="38">
        <v>145097</v>
      </c>
      <c r="G59" s="10">
        <v>0</v>
      </c>
      <c r="H59" s="11">
        <f t="shared" si="0"/>
        <v>0</v>
      </c>
      <c r="I59" s="12"/>
      <c r="J59" s="11">
        <f t="shared" si="1"/>
        <v>145097</v>
      </c>
      <c r="K59" s="11"/>
      <c r="L59" s="12">
        <v>300000</v>
      </c>
      <c r="M59" s="12">
        <v>300000</v>
      </c>
      <c r="N59" s="12">
        <v>300000</v>
      </c>
      <c r="O59" s="12"/>
      <c r="P59" s="12"/>
      <c r="Q59" s="12">
        <f t="shared" si="2"/>
        <v>1045097</v>
      </c>
    </row>
    <row r="60" spans="1:17" ht="12.75">
      <c r="A60" s="9" t="s">
        <v>57</v>
      </c>
      <c r="B60" s="13">
        <v>0.79</v>
      </c>
      <c r="C60" s="13">
        <v>0.08</v>
      </c>
      <c r="D60" s="9" t="s">
        <v>60</v>
      </c>
      <c r="E60" s="7" t="s">
        <v>187</v>
      </c>
      <c r="F60" s="38">
        <v>197728</v>
      </c>
      <c r="G60" s="10">
        <v>930440</v>
      </c>
      <c r="H60" s="11">
        <f t="shared" si="0"/>
        <v>-906860</v>
      </c>
      <c r="I60" s="12">
        <v>23580</v>
      </c>
      <c r="J60" s="11">
        <f t="shared" si="1"/>
        <v>221308</v>
      </c>
      <c r="K60" s="12"/>
      <c r="L60" s="11">
        <v>954810</v>
      </c>
      <c r="M60" s="11"/>
      <c r="N60" s="12"/>
      <c r="O60" s="12"/>
      <c r="P60" s="12"/>
      <c r="Q60" s="12">
        <f t="shared" si="2"/>
        <v>1176118</v>
      </c>
    </row>
    <row r="61" spans="1:17" ht="12.75">
      <c r="A61" s="9" t="s">
        <v>57</v>
      </c>
      <c r="B61" s="13">
        <v>0.76</v>
      </c>
      <c r="C61" s="13">
        <v>0.08</v>
      </c>
      <c r="D61" s="9" t="s">
        <v>61</v>
      </c>
      <c r="E61" s="7" t="s">
        <v>62</v>
      </c>
      <c r="F61" s="38">
        <v>1044292</v>
      </c>
      <c r="G61" s="10">
        <v>832059</v>
      </c>
      <c r="H61" s="11">
        <f t="shared" si="0"/>
        <v>237459</v>
      </c>
      <c r="I61" s="12">
        <v>1069518</v>
      </c>
      <c r="J61" s="11">
        <f t="shared" si="1"/>
        <v>2113810</v>
      </c>
      <c r="K61" s="12">
        <v>1236000</v>
      </c>
      <c r="L61" s="11"/>
      <c r="M61" s="11"/>
      <c r="N61" s="12"/>
      <c r="O61" s="12"/>
      <c r="P61" s="12"/>
      <c r="Q61" s="12">
        <f t="shared" si="2"/>
        <v>3349810</v>
      </c>
    </row>
    <row r="62" spans="1:17" ht="12.75">
      <c r="A62" s="9" t="s">
        <v>57</v>
      </c>
      <c r="B62" s="13">
        <v>0.5</v>
      </c>
      <c r="C62" s="13">
        <v>0.49</v>
      </c>
      <c r="D62" s="9" t="s">
        <v>154</v>
      </c>
      <c r="E62" s="7" t="s">
        <v>188</v>
      </c>
      <c r="F62" s="38">
        <v>242209</v>
      </c>
      <c r="G62" s="10">
        <v>0</v>
      </c>
      <c r="H62" s="11">
        <f t="shared" si="0"/>
        <v>0</v>
      </c>
      <c r="I62" s="12"/>
      <c r="J62" s="11">
        <f t="shared" si="1"/>
        <v>242209</v>
      </c>
      <c r="K62" s="11"/>
      <c r="L62" s="11"/>
      <c r="M62" s="11"/>
      <c r="N62" s="11"/>
      <c r="O62" s="11"/>
      <c r="P62" s="11"/>
      <c r="Q62" s="12">
        <f t="shared" si="2"/>
        <v>242209</v>
      </c>
    </row>
    <row r="63" spans="1:17" ht="12.75">
      <c r="A63" s="9" t="s">
        <v>57</v>
      </c>
      <c r="B63" s="13">
        <v>0.76</v>
      </c>
      <c r="C63" s="13">
        <v>0.51</v>
      </c>
      <c r="D63" s="9" t="s">
        <v>63</v>
      </c>
      <c r="E63" s="7" t="s">
        <v>241</v>
      </c>
      <c r="F63" s="38">
        <v>265389</v>
      </c>
      <c r="G63" s="10">
        <v>469504</v>
      </c>
      <c r="H63" s="11">
        <f t="shared" si="0"/>
        <v>-469504</v>
      </c>
      <c r="I63" s="12"/>
      <c r="J63" s="11">
        <f t="shared" si="1"/>
        <v>265389</v>
      </c>
      <c r="K63" s="12"/>
      <c r="L63" s="11">
        <v>795675</v>
      </c>
      <c r="M63" s="11"/>
      <c r="N63" s="12"/>
      <c r="O63" s="12"/>
      <c r="P63" s="12"/>
      <c r="Q63" s="12">
        <f t="shared" si="2"/>
        <v>1061064</v>
      </c>
    </row>
    <row r="64" spans="1:17" ht="12.75">
      <c r="A64" s="9" t="s">
        <v>57</v>
      </c>
      <c r="B64" s="13">
        <v>0.76</v>
      </c>
      <c r="C64" s="13">
        <v>0.44</v>
      </c>
      <c r="D64" s="9" t="s">
        <v>64</v>
      </c>
      <c r="E64" s="7" t="s">
        <v>65</v>
      </c>
      <c r="F64" s="38">
        <v>258879</v>
      </c>
      <c r="G64" s="10">
        <v>394321</v>
      </c>
      <c r="H64" s="11">
        <f t="shared" si="0"/>
        <v>-394321</v>
      </c>
      <c r="I64" s="12"/>
      <c r="J64" s="11">
        <f t="shared" si="1"/>
        <v>258879</v>
      </c>
      <c r="K64" s="11"/>
      <c r="L64" s="11"/>
      <c r="M64" s="12">
        <v>819545.25</v>
      </c>
      <c r="N64" s="12"/>
      <c r="O64" s="12"/>
      <c r="P64" s="12"/>
      <c r="Q64" s="12">
        <f t="shared" si="2"/>
        <v>1078424.25</v>
      </c>
    </row>
    <row r="65" spans="1:17" ht="12.75">
      <c r="A65" s="9" t="s">
        <v>57</v>
      </c>
      <c r="B65" s="13">
        <v>0.79</v>
      </c>
      <c r="C65" s="13">
        <v>0.69</v>
      </c>
      <c r="D65" s="9" t="s">
        <v>66</v>
      </c>
      <c r="E65" s="7" t="s">
        <v>189</v>
      </c>
      <c r="F65" s="38"/>
      <c r="G65" s="10">
        <v>0</v>
      </c>
      <c r="H65" s="11">
        <f t="shared" si="0"/>
        <v>0</v>
      </c>
      <c r="I65" s="12"/>
      <c r="J65" s="11">
        <f t="shared" si="1"/>
        <v>0</v>
      </c>
      <c r="K65" s="11">
        <v>103000</v>
      </c>
      <c r="L65" s="11"/>
      <c r="M65" s="11"/>
      <c r="N65" s="11"/>
      <c r="O65" s="12"/>
      <c r="P65" s="12"/>
      <c r="Q65" s="12">
        <f t="shared" si="2"/>
        <v>103000</v>
      </c>
    </row>
    <row r="66" spans="1:17" ht="12.75">
      <c r="A66" s="9" t="s">
        <v>57</v>
      </c>
      <c r="B66" s="13">
        <v>0.89</v>
      </c>
      <c r="C66" s="13">
        <v>0.59</v>
      </c>
      <c r="D66" s="9" t="s">
        <v>67</v>
      </c>
      <c r="E66" s="7" t="s">
        <v>68</v>
      </c>
      <c r="F66" s="38">
        <v>352791</v>
      </c>
      <c r="G66" s="10">
        <v>369684</v>
      </c>
      <c r="H66" s="11">
        <f t="shared" si="0"/>
        <v>-43016</v>
      </c>
      <c r="I66" s="12">
        <v>326668</v>
      </c>
      <c r="J66" s="11">
        <f t="shared" si="1"/>
        <v>679459</v>
      </c>
      <c r="K66" s="11">
        <v>1345872.16</v>
      </c>
      <c r="L66" s="11">
        <v>1386248.32</v>
      </c>
      <c r="M66" s="11">
        <v>1903780.67</v>
      </c>
      <c r="N66" s="11"/>
      <c r="O66" s="12"/>
      <c r="P66" s="12"/>
      <c r="Q66" s="12">
        <f t="shared" si="2"/>
        <v>5315360.15</v>
      </c>
    </row>
    <row r="67" spans="1:17" ht="12.75">
      <c r="A67" s="9" t="s">
        <v>57</v>
      </c>
      <c r="B67" s="13">
        <v>0.79</v>
      </c>
      <c r="C67" s="13">
        <v>0.51</v>
      </c>
      <c r="D67" s="9" t="s">
        <v>69</v>
      </c>
      <c r="E67" s="7" t="s">
        <v>70</v>
      </c>
      <c r="F67" s="38"/>
      <c r="G67" s="10">
        <v>0</v>
      </c>
      <c r="H67" s="11">
        <f t="shared" si="0"/>
        <v>0</v>
      </c>
      <c r="I67" s="12"/>
      <c r="J67" s="11">
        <f t="shared" si="1"/>
        <v>0</v>
      </c>
      <c r="K67" s="11"/>
      <c r="L67" s="11"/>
      <c r="M67" s="11"/>
      <c r="N67" s="11">
        <v>173162.91</v>
      </c>
      <c r="O67" s="12">
        <v>624250.54</v>
      </c>
      <c r="P67" s="12">
        <v>590784.84</v>
      </c>
      <c r="Q67" s="12">
        <f t="shared" si="2"/>
        <v>1388198.29</v>
      </c>
    </row>
    <row r="68" spans="1:17" ht="12.75">
      <c r="A68" s="9" t="s">
        <v>57</v>
      </c>
      <c r="B68" s="13">
        <v>0.82</v>
      </c>
      <c r="C68" s="13">
        <v>0.46</v>
      </c>
      <c r="D68" s="9" t="s">
        <v>71</v>
      </c>
      <c r="E68" s="7" t="s">
        <v>72</v>
      </c>
      <c r="F68" s="38"/>
      <c r="G68" s="10">
        <v>0</v>
      </c>
      <c r="H68" s="11">
        <f t="shared" si="0"/>
        <v>0</v>
      </c>
      <c r="I68" s="12"/>
      <c r="J68" s="11">
        <f t="shared" si="1"/>
        <v>0</v>
      </c>
      <c r="K68" s="12"/>
      <c r="L68" s="11"/>
      <c r="M68" s="11"/>
      <c r="N68" s="11">
        <v>238260.09</v>
      </c>
      <c r="O68" s="12">
        <v>245407.89</v>
      </c>
      <c r="P68" s="12">
        <v>851253.02</v>
      </c>
      <c r="Q68" s="12">
        <f t="shared" si="2"/>
        <v>1334921</v>
      </c>
    </row>
    <row r="69" spans="1:17" ht="12.75">
      <c r="A69" s="9" t="s">
        <v>57</v>
      </c>
      <c r="B69" s="13">
        <v>0.84</v>
      </c>
      <c r="C69" s="13">
        <v>0.46</v>
      </c>
      <c r="D69" s="9" t="s">
        <v>73</v>
      </c>
      <c r="E69" s="7" t="s">
        <v>252</v>
      </c>
      <c r="F69" s="38"/>
      <c r="G69" s="10">
        <v>0</v>
      </c>
      <c r="H69" s="11">
        <f t="shared" si="0"/>
        <v>0</v>
      </c>
      <c r="I69" s="12"/>
      <c r="J69" s="11">
        <f t="shared" si="1"/>
        <v>0</v>
      </c>
      <c r="K69" s="11"/>
      <c r="L69" s="11"/>
      <c r="M69" s="12"/>
      <c r="N69" s="45"/>
      <c r="O69" s="12">
        <v>840917.15</v>
      </c>
      <c r="P69" s="12">
        <v>2243427.19</v>
      </c>
      <c r="Q69" s="12">
        <f>SUM(J69:P69)</f>
        <v>3084344.34</v>
      </c>
    </row>
    <row r="70" spans="1:17" ht="12.75">
      <c r="A70" s="9" t="s">
        <v>57</v>
      </c>
      <c r="B70" s="13">
        <v>0.79</v>
      </c>
      <c r="C70" s="13">
        <v>0.62</v>
      </c>
      <c r="D70" s="9" t="s">
        <v>74</v>
      </c>
      <c r="E70" s="202" t="s">
        <v>75</v>
      </c>
      <c r="F70" s="38"/>
      <c r="G70" s="10">
        <v>0</v>
      </c>
      <c r="H70" s="11">
        <f t="shared" si="0"/>
        <v>0</v>
      </c>
      <c r="I70" s="12"/>
      <c r="J70" s="11">
        <f t="shared" si="1"/>
        <v>0</v>
      </c>
      <c r="K70" s="12"/>
      <c r="L70" s="12"/>
      <c r="M70" s="12"/>
      <c r="N70" s="11"/>
      <c r="P70" s="11">
        <v>618210.72</v>
      </c>
      <c r="Q70" s="12">
        <f t="shared" si="2"/>
        <v>618210.72</v>
      </c>
    </row>
    <row r="71" spans="1:17" ht="12.75">
      <c r="A71" s="9" t="s">
        <v>57</v>
      </c>
      <c r="B71" s="13" t="s">
        <v>248</v>
      </c>
      <c r="C71" s="13" t="s">
        <v>248</v>
      </c>
      <c r="D71" s="9" t="s">
        <v>155</v>
      </c>
      <c r="E71" s="7" t="s">
        <v>190</v>
      </c>
      <c r="F71" s="38">
        <v>140</v>
      </c>
      <c r="G71" s="10">
        <v>0</v>
      </c>
      <c r="H71" s="11">
        <f aca="true" t="shared" si="3" ref="H71:H123">I71-G71</f>
        <v>0</v>
      </c>
      <c r="I71" s="11"/>
      <c r="J71" s="11">
        <f t="shared" si="1"/>
        <v>140</v>
      </c>
      <c r="K71" s="11"/>
      <c r="L71" s="11"/>
      <c r="M71" s="12"/>
      <c r="N71" s="12"/>
      <c r="O71" s="12"/>
      <c r="P71" s="12"/>
      <c r="Q71" s="12">
        <f t="shared" si="2"/>
        <v>140</v>
      </c>
    </row>
    <row r="72" spans="1:17" ht="12.75">
      <c r="A72" s="9" t="s">
        <v>57</v>
      </c>
      <c r="B72" s="13" t="s">
        <v>248</v>
      </c>
      <c r="C72" s="13" t="s">
        <v>248</v>
      </c>
      <c r="D72" s="9" t="s">
        <v>156</v>
      </c>
      <c r="E72" s="7" t="s">
        <v>191</v>
      </c>
      <c r="F72" s="38">
        <v>1022</v>
      </c>
      <c r="G72" s="10">
        <v>0</v>
      </c>
      <c r="H72" s="11">
        <f t="shared" si="3"/>
        <v>0</v>
      </c>
      <c r="I72" s="12"/>
      <c r="J72" s="11">
        <f aca="true" t="shared" si="4" ref="J72:J123">F72+I72</f>
        <v>1022</v>
      </c>
      <c r="K72" s="12"/>
      <c r="L72" s="12"/>
      <c r="M72" s="12"/>
      <c r="N72" s="12"/>
      <c r="O72" s="11"/>
      <c r="P72" s="11"/>
      <c r="Q72" s="12">
        <f aca="true" t="shared" si="5" ref="Q72:Q123">SUM(J72:P72)</f>
        <v>1022</v>
      </c>
    </row>
    <row r="73" spans="1:17" ht="12.75">
      <c r="A73" s="9" t="s">
        <v>57</v>
      </c>
      <c r="B73" s="13" t="s">
        <v>248</v>
      </c>
      <c r="C73" s="13" t="s">
        <v>248</v>
      </c>
      <c r="D73" s="9" t="s">
        <v>157</v>
      </c>
      <c r="E73" s="7" t="s">
        <v>192</v>
      </c>
      <c r="F73" s="38">
        <v>3291</v>
      </c>
      <c r="G73" s="10">
        <v>0</v>
      </c>
      <c r="H73" s="11">
        <f t="shared" si="3"/>
        <v>0</v>
      </c>
      <c r="I73" s="12"/>
      <c r="J73" s="11">
        <f t="shared" si="4"/>
        <v>3291</v>
      </c>
      <c r="K73" s="12"/>
      <c r="L73" s="12"/>
      <c r="M73" s="12"/>
      <c r="N73" s="12"/>
      <c r="O73" s="11"/>
      <c r="P73" s="11"/>
      <c r="Q73" s="12">
        <f t="shared" si="5"/>
        <v>3291</v>
      </c>
    </row>
    <row r="74" spans="1:17" ht="12.75">
      <c r="A74" s="9" t="s">
        <v>57</v>
      </c>
      <c r="B74" s="13">
        <v>0.71</v>
      </c>
      <c r="C74" s="13">
        <v>0.56</v>
      </c>
      <c r="D74" s="9" t="s">
        <v>76</v>
      </c>
      <c r="E74" s="7" t="s">
        <v>77</v>
      </c>
      <c r="F74" s="38">
        <v>220109</v>
      </c>
      <c r="G74" s="10">
        <v>463816</v>
      </c>
      <c r="H74" s="11">
        <f t="shared" si="3"/>
        <v>-463816</v>
      </c>
      <c r="I74" s="11"/>
      <c r="J74" s="11">
        <f t="shared" si="4"/>
        <v>220109</v>
      </c>
      <c r="K74" s="12"/>
      <c r="L74" s="12"/>
      <c r="M74" s="12">
        <v>1639090.5</v>
      </c>
      <c r="N74" s="12"/>
      <c r="O74" s="12"/>
      <c r="P74" s="12"/>
      <c r="Q74" s="12">
        <f t="shared" si="5"/>
        <v>1859199.5</v>
      </c>
    </row>
    <row r="75" spans="1:17" ht="12.75">
      <c r="A75" s="9" t="s">
        <v>139</v>
      </c>
      <c r="B75" s="13" t="s">
        <v>248</v>
      </c>
      <c r="C75" s="13" t="s">
        <v>248</v>
      </c>
      <c r="D75" s="9" t="s">
        <v>140</v>
      </c>
      <c r="E75" s="7" t="s">
        <v>141</v>
      </c>
      <c r="F75" s="38">
        <v>285930</v>
      </c>
      <c r="G75" s="10">
        <v>0</v>
      </c>
      <c r="H75" s="11">
        <f t="shared" si="3"/>
        <v>-285930</v>
      </c>
      <c r="I75" s="11">
        <v>-285930</v>
      </c>
      <c r="J75" s="11">
        <f t="shared" si="4"/>
        <v>0</v>
      </c>
      <c r="K75" s="11"/>
      <c r="L75" s="12"/>
      <c r="M75" s="12"/>
      <c r="N75" s="12"/>
      <c r="O75" s="12"/>
      <c r="P75" s="12"/>
      <c r="Q75" s="12">
        <f t="shared" si="5"/>
        <v>0</v>
      </c>
    </row>
    <row r="76" spans="1:17" ht="12.75">
      <c r="A76" s="9" t="s">
        <v>57</v>
      </c>
      <c r="B76" s="13">
        <v>0.79</v>
      </c>
      <c r="C76" s="13">
        <v>0.49</v>
      </c>
      <c r="D76" s="9" t="s">
        <v>78</v>
      </c>
      <c r="E76" s="7" t="s">
        <v>193</v>
      </c>
      <c r="F76" s="38"/>
      <c r="G76" s="10">
        <v>0</v>
      </c>
      <c r="H76" s="11">
        <f t="shared" si="3"/>
        <v>0</v>
      </c>
      <c r="I76" s="11"/>
      <c r="J76" s="11">
        <f t="shared" si="4"/>
        <v>0</v>
      </c>
      <c r="K76" s="11"/>
      <c r="L76" s="11"/>
      <c r="M76" s="11"/>
      <c r="N76" s="11"/>
      <c r="O76" s="11"/>
      <c r="P76" s="11">
        <v>908649.92</v>
      </c>
      <c r="Q76" s="12">
        <f t="shared" si="5"/>
        <v>908649.92</v>
      </c>
    </row>
    <row r="77" spans="1:17" ht="12.75">
      <c r="A77" s="9" t="s">
        <v>57</v>
      </c>
      <c r="B77" s="13">
        <v>0.73</v>
      </c>
      <c r="C77" s="13">
        <v>0.47</v>
      </c>
      <c r="D77" s="9" t="s">
        <v>79</v>
      </c>
      <c r="E77" s="7" t="s">
        <v>80</v>
      </c>
      <c r="F77" s="38">
        <v>275477</v>
      </c>
      <c r="G77" s="10">
        <v>1114015</v>
      </c>
      <c r="H77" s="11">
        <f t="shared" si="3"/>
        <v>2385985</v>
      </c>
      <c r="I77" s="11">
        <v>3500000</v>
      </c>
      <c r="J77" s="11">
        <f t="shared" si="4"/>
        <v>3775477</v>
      </c>
      <c r="K77" s="11"/>
      <c r="L77" s="11">
        <v>1000000</v>
      </c>
      <c r="M77" s="11">
        <v>1000000</v>
      </c>
      <c r="N77" s="11">
        <v>4000000</v>
      </c>
      <c r="O77" s="11"/>
      <c r="P77" s="11"/>
      <c r="Q77" s="12">
        <f t="shared" si="5"/>
        <v>9775477</v>
      </c>
    </row>
    <row r="78" spans="1:17" ht="12.75">
      <c r="A78" s="9" t="s">
        <v>57</v>
      </c>
      <c r="B78" s="13">
        <v>0.92</v>
      </c>
      <c r="C78" s="13">
        <v>0.67</v>
      </c>
      <c r="D78" s="9" t="s">
        <v>158</v>
      </c>
      <c r="E78" s="7" t="s">
        <v>194</v>
      </c>
      <c r="F78" s="38">
        <v>-2578</v>
      </c>
      <c r="G78" s="10">
        <v>0</v>
      </c>
      <c r="H78" s="11">
        <f t="shared" si="3"/>
        <v>4000</v>
      </c>
      <c r="I78" s="11">
        <v>4000</v>
      </c>
      <c r="J78" s="11">
        <f t="shared" si="4"/>
        <v>1422</v>
      </c>
      <c r="K78" s="11"/>
      <c r="L78" s="11"/>
      <c r="M78" s="11"/>
      <c r="N78" s="11"/>
      <c r="O78" s="11"/>
      <c r="P78" s="11"/>
      <c r="Q78" s="12">
        <f t="shared" si="5"/>
        <v>1422</v>
      </c>
    </row>
    <row r="79" spans="1:17" ht="12.75">
      <c r="A79" s="9" t="s">
        <v>57</v>
      </c>
      <c r="B79" s="13">
        <v>0.79</v>
      </c>
      <c r="C79" s="13">
        <v>0.77</v>
      </c>
      <c r="D79" s="9" t="s">
        <v>159</v>
      </c>
      <c r="E79" s="7" t="s">
        <v>195</v>
      </c>
      <c r="F79" s="38">
        <v>775871</v>
      </c>
      <c r="G79" s="10">
        <v>0</v>
      </c>
      <c r="H79" s="11">
        <f t="shared" si="3"/>
        <v>0</v>
      </c>
      <c r="I79" s="11"/>
      <c r="J79" s="11">
        <f t="shared" si="4"/>
        <v>775871</v>
      </c>
      <c r="K79" s="12"/>
      <c r="L79" s="12"/>
      <c r="M79" s="12"/>
      <c r="N79" s="12"/>
      <c r="O79" s="12"/>
      <c r="P79" s="12"/>
      <c r="Q79" s="12">
        <f t="shared" si="5"/>
        <v>775871</v>
      </c>
    </row>
    <row r="80" spans="1:17" ht="12.75">
      <c r="A80" s="9" t="s">
        <v>57</v>
      </c>
      <c r="B80" s="13" t="s">
        <v>248</v>
      </c>
      <c r="C80" s="13" t="s">
        <v>248</v>
      </c>
      <c r="D80" s="9" t="s">
        <v>242</v>
      </c>
      <c r="E80" s="202" t="s">
        <v>243</v>
      </c>
      <c r="F80" s="38"/>
      <c r="G80" s="10">
        <v>0</v>
      </c>
      <c r="H80" s="11">
        <f t="shared" si="3"/>
        <v>500000</v>
      </c>
      <c r="I80" s="11">
        <v>500000</v>
      </c>
      <c r="J80" s="11">
        <f t="shared" si="4"/>
        <v>500000</v>
      </c>
      <c r="K80" s="203">
        <v>300000</v>
      </c>
      <c r="L80" s="12"/>
      <c r="M80" s="12"/>
      <c r="N80" s="12"/>
      <c r="O80" s="12"/>
      <c r="P80" s="12"/>
      <c r="Q80" s="12">
        <f t="shared" si="5"/>
        <v>800000</v>
      </c>
    </row>
    <row r="81" spans="1:17" ht="12.75">
      <c r="A81" s="9" t="s">
        <v>57</v>
      </c>
      <c r="B81" s="13" t="s">
        <v>248</v>
      </c>
      <c r="C81" s="13" t="s">
        <v>248</v>
      </c>
      <c r="D81" s="9" t="s">
        <v>244</v>
      </c>
      <c r="E81" s="7" t="s">
        <v>245</v>
      </c>
      <c r="F81" s="38"/>
      <c r="G81" s="10">
        <v>0</v>
      </c>
      <c r="H81" s="11">
        <f t="shared" si="3"/>
        <v>40000</v>
      </c>
      <c r="I81" s="11">
        <v>40000</v>
      </c>
      <c r="J81" s="11">
        <f t="shared" si="4"/>
        <v>40000</v>
      </c>
      <c r="K81" s="12"/>
      <c r="L81" s="12"/>
      <c r="M81" s="12"/>
      <c r="N81" s="12"/>
      <c r="O81" s="12"/>
      <c r="P81" s="12"/>
      <c r="Q81" s="12">
        <f t="shared" si="5"/>
        <v>40000</v>
      </c>
    </row>
    <row r="82" spans="1:17" ht="12.75">
      <c r="A82" s="9" t="s">
        <v>81</v>
      </c>
      <c r="B82" s="13" t="s">
        <v>248</v>
      </c>
      <c r="C82" s="13" t="s">
        <v>248</v>
      </c>
      <c r="D82" s="9" t="s">
        <v>160</v>
      </c>
      <c r="E82" s="7" t="s">
        <v>197</v>
      </c>
      <c r="F82" s="38">
        <v>846</v>
      </c>
      <c r="G82" s="10">
        <v>0</v>
      </c>
      <c r="H82" s="11">
        <f t="shared" si="3"/>
        <v>0</v>
      </c>
      <c r="I82" s="11"/>
      <c r="J82" s="11">
        <f t="shared" si="4"/>
        <v>846</v>
      </c>
      <c r="K82" s="12"/>
      <c r="L82" s="12"/>
      <c r="M82" s="12"/>
      <c r="N82" s="12"/>
      <c r="O82" s="12"/>
      <c r="P82" s="12"/>
      <c r="Q82" s="12">
        <f t="shared" si="5"/>
        <v>846</v>
      </c>
    </row>
    <row r="83" spans="1:17" ht="12.75">
      <c r="A83" s="9" t="s">
        <v>81</v>
      </c>
      <c r="B83" s="13">
        <v>0.92</v>
      </c>
      <c r="C83" s="13">
        <v>0.62</v>
      </c>
      <c r="D83" s="9" t="s">
        <v>161</v>
      </c>
      <c r="E83" s="7" t="s">
        <v>198</v>
      </c>
      <c r="F83" s="38">
        <v>2326</v>
      </c>
      <c r="G83" s="10">
        <v>0</v>
      </c>
      <c r="H83" s="11">
        <f t="shared" si="3"/>
        <v>0</v>
      </c>
      <c r="I83" s="11"/>
      <c r="J83" s="11">
        <f t="shared" si="4"/>
        <v>2326</v>
      </c>
      <c r="K83" s="12"/>
      <c r="L83" s="12"/>
      <c r="M83" s="12"/>
      <c r="N83" s="12"/>
      <c r="O83" s="12"/>
      <c r="P83" s="12"/>
      <c r="Q83" s="12">
        <f t="shared" si="5"/>
        <v>2326</v>
      </c>
    </row>
    <row r="84" spans="1:17" ht="12.75">
      <c r="A84" s="9" t="s">
        <v>81</v>
      </c>
      <c r="B84" s="13">
        <v>0.89</v>
      </c>
      <c r="C84" s="13">
        <v>0.54</v>
      </c>
      <c r="D84" s="9" t="s">
        <v>82</v>
      </c>
      <c r="E84" s="7" t="s">
        <v>199</v>
      </c>
      <c r="F84" s="38">
        <v>2457629</v>
      </c>
      <c r="G84" s="10">
        <v>100000</v>
      </c>
      <c r="H84" s="11">
        <f t="shared" si="3"/>
        <v>-1600000</v>
      </c>
      <c r="I84" s="11">
        <v>-1500000</v>
      </c>
      <c r="J84" s="11">
        <f t="shared" si="4"/>
        <v>957629</v>
      </c>
      <c r="K84" s="12"/>
      <c r="L84" s="12"/>
      <c r="M84" s="12"/>
      <c r="N84" s="12"/>
      <c r="O84" s="12"/>
      <c r="P84" s="12"/>
      <c r="Q84" s="12">
        <f t="shared" si="5"/>
        <v>957629</v>
      </c>
    </row>
    <row r="85" spans="1:17" ht="12.75">
      <c r="A85" s="9" t="s">
        <v>81</v>
      </c>
      <c r="B85" s="13">
        <v>0.68</v>
      </c>
      <c r="C85" s="13">
        <v>0.62</v>
      </c>
      <c r="D85" s="9" t="s">
        <v>83</v>
      </c>
      <c r="E85" s="7" t="s">
        <v>200</v>
      </c>
      <c r="F85" s="38">
        <v>815646</v>
      </c>
      <c r="G85" s="10">
        <v>50000</v>
      </c>
      <c r="H85" s="11">
        <f t="shared" si="3"/>
        <v>3827000</v>
      </c>
      <c r="I85" s="11">
        <v>3877000</v>
      </c>
      <c r="J85" s="11">
        <f t="shared" si="4"/>
        <v>4692646</v>
      </c>
      <c r="K85" s="12">
        <v>4940000</v>
      </c>
      <c r="L85" s="12">
        <v>6200000</v>
      </c>
      <c r="M85" s="12"/>
      <c r="N85" s="12"/>
      <c r="O85" s="12"/>
      <c r="P85" s="12"/>
      <c r="Q85" s="12">
        <f t="shared" si="5"/>
        <v>15832646</v>
      </c>
    </row>
    <row r="86" spans="1:17" ht="12.75">
      <c r="A86" s="9" t="s">
        <v>123</v>
      </c>
      <c r="B86" s="13">
        <v>0.82</v>
      </c>
      <c r="C86" s="13">
        <v>0.28</v>
      </c>
      <c r="D86" s="9" t="s">
        <v>84</v>
      </c>
      <c r="E86" s="202" t="s">
        <v>85</v>
      </c>
      <c r="F86" s="38"/>
      <c r="G86" s="10">
        <v>0</v>
      </c>
      <c r="H86" s="11">
        <f t="shared" si="3"/>
        <v>0</v>
      </c>
      <c r="I86" s="11"/>
      <c r="J86" s="11">
        <f t="shared" si="4"/>
        <v>0</v>
      </c>
      <c r="K86" s="12"/>
      <c r="L86" s="12"/>
      <c r="M86" s="12"/>
      <c r="N86" s="12"/>
      <c r="P86" s="12">
        <v>626008</v>
      </c>
      <c r="Q86" s="12">
        <f t="shared" si="5"/>
        <v>626008</v>
      </c>
    </row>
    <row r="87" spans="1:17" ht="12.75">
      <c r="A87" s="9" t="s">
        <v>123</v>
      </c>
      <c r="B87" s="13" t="s">
        <v>248</v>
      </c>
      <c r="C87" s="13" t="s">
        <v>248</v>
      </c>
      <c r="D87" s="9" t="s">
        <v>162</v>
      </c>
      <c r="E87" s="7" t="s">
        <v>201</v>
      </c>
      <c r="F87" s="38">
        <v>-4495</v>
      </c>
      <c r="G87" s="10">
        <v>0</v>
      </c>
      <c r="H87" s="11">
        <f t="shared" si="3"/>
        <v>10000</v>
      </c>
      <c r="I87" s="11">
        <v>10000</v>
      </c>
      <c r="J87" s="11">
        <f t="shared" si="4"/>
        <v>5505</v>
      </c>
      <c r="K87" s="12"/>
      <c r="L87" s="12"/>
      <c r="M87" s="12"/>
      <c r="N87" s="12"/>
      <c r="O87" s="12"/>
      <c r="P87" s="12"/>
      <c r="Q87" s="12">
        <f t="shared" si="5"/>
        <v>5505</v>
      </c>
    </row>
    <row r="88" spans="1:17" ht="12.75">
      <c r="A88" s="9" t="s">
        <v>81</v>
      </c>
      <c r="B88" s="13" t="s">
        <v>248</v>
      </c>
      <c r="C88" s="13" t="s">
        <v>248</v>
      </c>
      <c r="D88" s="9" t="s">
        <v>163</v>
      </c>
      <c r="E88" s="7" t="s">
        <v>202</v>
      </c>
      <c r="F88" s="38">
        <v>47335</v>
      </c>
      <c r="G88" s="10">
        <v>0</v>
      </c>
      <c r="H88" s="11">
        <f t="shared" si="3"/>
        <v>-47335</v>
      </c>
      <c r="I88" s="11">
        <v>-47335</v>
      </c>
      <c r="J88" s="11">
        <f t="shared" si="4"/>
        <v>0</v>
      </c>
      <c r="K88" s="12"/>
      <c r="L88" s="12"/>
      <c r="M88" s="12"/>
      <c r="N88" s="12"/>
      <c r="O88" s="12"/>
      <c r="P88" s="12"/>
      <c r="Q88" s="12">
        <f t="shared" si="5"/>
        <v>0</v>
      </c>
    </row>
    <row r="89" spans="1:17" ht="12.75">
      <c r="A89" s="9" t="s">
        <v>81</v>
      </c>
      <c r="B89" s="13" t="s">
        <v>248</v>
      </c>
      <c r="C89" s="13" t="s">
        <v>248</v>
      </c>
      <c r="D89" s="9" t="s">
        <v>164</v>
      </c>
      <c r="E89" s="7" t="s">
        <v>203</v>
      </c>
      <c r="F89" s="38">
        <v>25000</v>
      </c>
      <c r="G89" s="10">
        <v>0</v>
      </c>
      <c r="H89" s="11">
        <f t="shared" si="3"/>
        <v>-25000</v>
      </c>
      <c r="I89" s="11">
        <v>-25000</v>
      </c>
      <c r="J89" s="11">
        <f t="shared" si="4"/>
        <v>0</v>
      </c>
      <c r="K89" s="12"/>
      <c r="L89" s="12"/>
      <c r="M89" s="12"/>
      <c r="N89" s="12"/>
      <c r="O89" s="12"/>
      <c r="P89" s="12"/>
      <c r="Q89" s="12">
        <f t="shared" si="5"/>
        <v>0</v>
      </c>
    </row>
    <row r="90" spans="1:19" ht="12.75">
      <c r="A90" s="9" t="s">
        <v>81</v>
      </c>
      <c r="B90" s="13" t="s">
        <v>248</v>
      </c>
      <c r="C90" s="13" t="s">
        <v>248</v>
      </c>
      <c r="D90" s="41" t="s">
        <v>224</v>
      </c>
      <c r="E90" s="40" t="s">
        <v>257</v>
      </c>
      <c r="F90" s="38">
        <v>150000</v>
      </c>
      <c r="G90" s="10">
        <v>400000</v>
      </c>
      <c r="H90" s="11">
        <f t="shared" si="3"/>
        <v>-549816</v>
      </c>
      <c r="I90" s="11">
        <v>-149816</v>
      </c>
      <c r="J90" s="11">
        <f t="shared" si="4"/>
        <v>184</v>
      </c>
      <c r="K90" s="12"/>
      <c r="L90" s="12"/>
      <c r="M90" s="12"/>
      <c r="N90" s="12"/>
      <c r="O90" s="12"/>
      <c r="P90" s="12"/>
      <c r="Q90" s="12">
        <f t="shared" si="5"/>
        <v>184</v>
      </c>
      <c r="S90" s="3" t="s">
        <v>259</v>
      </c>
    </row>
    <row r="91" spans="1:17" ht="12.75">
      <c r="A91" s="9" t="s">
        <v>123</v>
      </c>
      <c r="B91" s="13">
        <v>0.76</v>
      </c>
      <c r="C91" s="13">
        <v>0.56</v>
      </c>
      <c r="D91" s="41" t="s">
        <v>86</v>
      </c>
      <c r="E91" s="40" t="s">
        <v>246</v>
      </c>
      <c r="F91" s="38"/>
      <c r="G91" s="10">
        <v>0</v>
      </c>
      <c r="H91" s="11">
        <f t="shared" si="3"/>
        <v>600000</v>
      </c>
      <c r="I91" s="11">
        <v>600000</v>
      </c>
      <c r="J91" s="11">
        <f t="shared" si="4"/>
        <v>600000</v>
      </c>
      <c r="K91" s="12"/>
      <c r="L91" s="12"/>
      <c r="M91" s="12">
        <v>218545.4</v>
      </c>
      <c r="N91" s="12">
        <v>787856.17</v>
      </c>
      <c r="O91" s="12">
        <v>4057459.26</v>
      </c>
      <c r="P91" s="12"/>
      <c r="Q91" s="12">
        <f t="shared" si="5"/>
        <v>5663860.83</v>
      </c>
    </row>
    <row r="92" spans="1:17" ht="12.75">
      <c r="A92" s="9" t="s">
        <v>123</v>
      </c>
      <c r="B92" s="13">
        <v>0.76</v>
      </c>
      <c r="C92" s="13">
        <v>0.56</v>
      </c>
      <c r="D92" s="41" t="s">
        <v>87</v>
      </c>
      <c r="E92" s="202" t="s">
        <v>247</v>
      </c>
      <c r="F92" s="38">
        <v>161545</v>
      </c>
      <c r="G92" s="10">
        <v>2775500</v>
      </c>
      <c r="H92" s="11">
        <f t="shared" si="3"/>
        <v>-1925500</v>
      </c>
      <c r="I92" s="11">
        <v>850000</v>
      </c>
      <c r="J92" s="11">
        <f t="shared" si="4"/>
        <v>1011545</v>
      </c>
      <c r="K92" s="203">
        <f>(1350468+1157544-J92)*1.15</f>
        <v>1720937.0499999998</v>
      </c>
      <c r="L92" s="201">
        <f>(2652076+1052063+99061)*1.15</f>
        <v>4373680</v>
      </c>
      <c r="M92" s="12"/>
      <c r="N92" s="12"/>
      <c r="O92" s="12"/>
      <c r="P92" s="12"/>
      <c r="Q92" s="12">
        <f t="shared" si="5"/>
        <v>7106162.05</v>
      </c>
    </row>
    <row r="93" spans="1:19" ht="12.75">
      <c r="A93" s="9" t="s">
        <v>81</v>
      </c>
      <c r="B93" s="13">
        <v>0.68</v>
      </c>
      <c r="C93" s="13">
        <v>0.46</v>
      </c>
      <c r="D93" s="41" t="s">
        <v>124</v>
      </c>
      <c r="E93" s="40" t="s">
        <v>204</v>
      </c>
      <c r="F93" s="38">
        <v>2388064</v>
      </c>
      <c r="G93" s="10">
        <v>0</v>
      </c>
      <c r="H93" s="11">
        <f t="shared" si="3"/>
        <v>1100000</v>
      </c>
      <c r="I93" s="11">
        <v>1100000</v>
      </c>
      <c r="J93" s="11">
        <f t="shared" si="4"/>
        <v>3488064</v>
      </c>
      <c r="K93" s="12">
        <v>165000</v>
      </c>
      <c r="L93" s="12">
        <v>100000</v>
      </c>
      <c r="M93" s="12"/>
      <c r="N93" s="12"/>
      <c r="O93" s="12"/>
      <c r="P93" s="12"/>
      <c r="Q93" s="12">
        <f t="shared" si="5"/>
        <v>3753064</v>
      </c>
      <c r="S93" s="3" t="s">
        <v>258</v>
      </c>
    </row>
    <row r="94" spans="1:17" ht="12.75">
      <c r="A94" s="9" t="s">
        <v>123</v>
      </c>
      <c r="B94" s="13">
        <v>0.95</v>
      </c>
      <c r="C94" s="13">
        <v>0.77</v>
      </c>
      <c r="D94" s="9" t="s">
        <v>88</v>
      </c>
      <c r="E94" s="7" t="s">
        <v>205</v>
      </c>
      <c r="F94" s="38"/>
      <c r="G94" s="10">
        <v>0</v>
      </c>
      <c r="H94" s="11">
        <f t="shared" si="3"/>
        <v>0</v>
      </c>
      <c r="I94" s="11"/>
      <c r="J94" s="11">
        <f t="shared" si="4"/>
        <v>0</v>
      </c>
      <c r="K94" s="12"/>
      <c r="L94" s="12">
        <v>392533</v>
      </c>
      <c r="M94" s="12">
        <v>2614139.54</v>
      </c>
      <c r="N94" s="12"/>
      <c r="O94" s="12"/>
      <c r="P94" s="12"/>
      <c r="Q94" s="12">
        <f t="shared" si="5"/>
        <v>3006672.54</v>
      </c>
    </row>
    <row r="95" spans="1:17" ht="12.75">
      <c r="A95" s="9" t="s">
        <v>123</v>
      </c>
      <c r="B95" s="13">
        <v>0.95</v>
      </c>
      <c r="C95" s="13">
        <v>0.41</v>
      </c>
      <c r="D95" s="9" t="s">
        <v>89</v>
      </c>
      <c r="E95" s="202" t="s">
        <v>253</v>
      </c>
      <c r="F95" s="38">
        <v>979551</v>
      </c>
      <c r="G95" s="10">
        <v>0</v>
      </c>
      <c r="H95" s="11">
        <f t="shared" si="3"/>
        <v>415080</v>
      </c>
      <c r="I95" s="11">
        <v>415080</v>
      </c>
      <c r="J95" s="11">
        <f t="shared" si="4"/>
        <v>1394631</v>
      </c>
      <c r="K95" s="12"/>
      <c r="L95" s="12"/>
      <c r="M95" s="12"/>
      <c r="N95" s="12"/>
      <c r="O95" s="12"/>
      <c r="P95" s="12"/>
      <c r="Q95" s="12">
        <f t="shared" si="5"/>
        <v>1394631</v>
      </c>
    </row>
    <row r="96" spans="1:17" ht="12.75">
      <c r="A96" s="9" t="s">
        <v>81</v>
      </c>
      <c r="B96" s="13">
        <v>0.42</v>
      </c>
      <c r="C96" s="13">
        <v>0.36</v>
      </c>
      <c r="D96" s="9" t="s">
        <v>90</v>
      </c>
      <c r="E96" s="202" t="s">
        <v>206</v>
      </c>
      <c r="F96" s="38"/>
      <c r="G96" s="10">
        <v>0</v>
      </c>
      <c r="H96" s="11">
        <f t="shared" si="3"/>
        <v>0</v>
      </c>
      <c r="I96" s="11"/>
      <c r="J96" s="11">
        <f t="shared" si="4"/>
        <v>0</v>
      </c>
      <c r="K96" s="12"/>
      <c r="L96" s="12"/>
      <c r="M96" s="12"/>
      <c r="N96" s="12"/>
      <c r="P96" s="12">
        <v>70000</v>
      </c>
      <c r="Q96" s="12">
        <f t="shared" si="5"/>
        <v>70000</v>
      </c>
    </row>
    <row r="97" spans="1:17" ht="12.75">
      <c r="A97" s="9" t="s">
        <v>81</v>
      </c>
      <c r="B97" s="13" t="s">
        <v>248</v>
      </c>
      <c r="C97" s="13" t="s">
        <v>248</v>
      </c>
      <c r="D97" s="9" t="s">
        <v>128</v>
      </c>
      <c r="E97" s="7" t="s">
        <v>207</v>
      </c>
      <c r="F97" s="38">
        <v>-1067</v>
      </c>
      <c r="G97" s="10">
        <v>0</v>
      </c>
      <c r="H97" s="11">
        <f t="shared" si="3"/>
        <v>16000</v>
      </c>
      <c r="I97" s="11">
        <v>16000</v>
      </c>
      <c r="J97" s="11">
        <f t="shared" si="4"/>
        <v>14933</v>
      </c>
      <c r="K97" s="12"/>
      <c r="L97" s="12"/>
      <c r="M97" s="12"/>
      <c r="N97" s="12"/>
      <c r="O97" s="12"/>
      <c r="P97" s="12"/>
      <c r="Q97" s="12">
        <f t="shared" si="5"/>
        <v>14933</v>
      </c>
    </row>
    <row r="98" spans="1:17" ht="12.75">
      <c r="A98" s="9" t="s">
        <v>123</v>
      </c>
      <c r="B98" s="13">
        <v>0.84</v>
      </c>
      <c r="C98" s="13">
        <v>0.54</v>
      </c>
      <c r="D98" s="9" t="s">
        <v>91</v>
      </c>
      <c r="E98" s="7" t="s">
        <v>208</v>
      </c>
      <c r="F98" s="38">
        <v>1877583</v>
      </c>
      <c r="G98" s="10">
        <v>0</v>
      </c>
      <c r="H98" s="11">
        <f t="shared" si="3"/>
        <v>0</v>
      </c>
      <c r="I98" s="11"/>
      <c r="J98" s="11">
        <f t="shared" si="4"/>
        <v>1877583</v>
      </c>
      <c r="K98" s="12"/>
      <c r="L98" s="12"/>
      <c r="M98" s="12"/>
      <c r="N98" s="12"/>
      <c r="O98" s="12"/>
      <c r="P98" s="12"/>
      <c r="Q98" s="12">
        <f t="shared" si="5"/>
        <v>1877583</v>
      </c>
    </row>
    <row r="99" spans="1:17" ht="12.75">
      <c r="A99" s="9" t="s">
        <v>81</v>
      </c>
      <c r="B99" s="13">
        <v>0.37</v>
      </c>
      <c r="C99" s="13">
        <v>0.41</v>
      </c>
      <c r="D99" s="9" t="s">
        <v>143</v>
      </c>
      <c r="E99" s="7" t="s">
        <v>167</v>
      </c>
      <c r="F99" s="38">
        <v>5396000</v>
      </c>
      <c r="G99" s="10">
        <v>0</v>
      </c>
      <c r="H99" s="11">
        <f t="shared" si="3"/>
        <v>-4900000</v>
      </c>
      <c r="I99" s="11">
        <v>-4900000</v>
      </c>
      <c r="J99" s="11">
        <f t="shared" si="4"/>
        <v>496000</v>
      </c>
      <c r="K99" s="12"/>
      <c r="L99" s="12">
        <v>3500000</v>
      </c>
      <c r="M99" s="12">
        <v>1000000</v>
      </c>
      <c r="N99" s="12"/>
      <c r="O99" s="12"/>
      <c r="P99" s="12"/>
      <c r="Q99" s="12">
        <f t="shared" si="5"/>
        <v>4996000</v>
      </c>
    </row>
    <row r="100" spans="1:17" ht="12.75">
      <c r="A100" s="9" t="s">
        <v>81</v>
      </c>
      <c r="B100" s="13">
        <v>0</v>
      </c>
      <c r="C100" s="13">
        <v>0</v>
      </c>
      <c r="D100" s="9" t="s">
        <v>165</v>
      </c>
      <c r="E100" s="7" t="s">
        <v>209</v>
      </c>
      <c r="F100" s="38">
        <v>849</v>
      </c>
      <c r="G100" s="10">
        <v>0</v>
      </c>
      <c r="H100" s="11">
        <f t="shared" si="3"/>
        <v>0</v>
      </c>
      <c r="I100" s="11"/>
      <c r="J100" s="11">
        <f t="shared" si="4"/>
        <v>849</v>
      </c>
      <c r="K100" s="12"/>
      <c r="L100" s="12"/>
      <c r="M100" s="12"/>
      <c r="N100" s="12"/>
      <c r="O100" s="12"/>
      <c r="P100" s="12"/>
      <c r="Q100" s="12">
        <f t="shared" si="5"/>
        <v>849</v>
      </c>
    </row>
    <row r="101" spans="1:17" ht="12.75">
      <c r="A101" s="9" t="s">
        <v>81</v>
      </c>
      <c r="B101" s="13">
        <v>0.95</v>
      </c>
      <c r="C101" s="13">
        <v>0.15</v>
      </c>
      <c r="D101" s="9" t="s">
        <v>92</v>
      </c>
      <c r="E101" s="7" t="s">
        <v>93</v>
      </c>
      <c r="F101" s="38"/>
      <c r="G101" s="10">
        <v>0</v>
      </c>
      <c r="H101" s="11">
        <f t="shared" si="3"/>
        <v>0</v>
      </c>
      <c r="I101" s="11"/>
      <c r="J101" s="11">
        <f t="shared" si="4"/>
        <v>0</v>
      </c>
      <c r="K101" s="12"/>
      <c r="L101" s="12">
        <v>765121.08</v>
      </c>
      <c r="M101" s="12">
        <v>788074.71</v>
      </c>
      <c r="N101" s="12">
        <v>1261920.48</v>
      </c>
      <c r="O101" s="12">
        <v>5796370.37</v>
      </c>
      <c r="P101" s="12">
        <v>5970261.48</v>
      </c>
      <c r="Q101" s="12">
        <f t="shared" si="5"/>
        <v>14581748.120000001</v>
      </c>
    </row>
    <row r="102" spans="1:17" ht="12.75">
      <c r="A102" s="9" t="s">
        <v>81</v>
      </c>
      <c r="B102" s="13">
        <v>0.55</v>
      </c>
      <c r="C102" s="13">
        <v>0.54</v>
      </c>
      <c r="D102" s="9" t="s">
        <v>94</v>
      </c>
      <c r="E102" s="7" t="s">
        <v>95</v>
      </c>
      <c r="F102" s="38"/>
      <c r="G102" s="10">
        <v>0</v>
      </c>
      <c r="H102" s="11">
        <f t="shared" si="3"/>
        <v>0</v>
      </c>
      <c r="I102" s="11"/>
      <c r="J102" s="11">
        <f t="shared" si="4"/>
        <v>0</v>
      </c>
      <c r="K102" s="12"/>
      <c r="L102" s="12">
        <v>848720</v>
      </c>
      <c r="M102" s="12">
        <v>1748363.2</v>
      </c>
      <c r="N102" s="12">
        <v>1800814.1</v>
      </c>
      <c r="O102" s="12">
        <v>1854838.52</v>
      </c>
      <c r="P102" s="12"/>
      <c r="Q102" s="12">
        <f t="shared" si="5"/>
        <v>6252735.82</v>
      </c>
    </row>
    <row r="103" spans="1:17" ht="12.75">
      <c r="A103" s="9" t="s">
        <v>81</v>
      </c>
      <c r="B103" s="13">
        <v>0.87</v>
      </c>
      <c r="C103" s="13">
        <v>0.69</v>
      </c>
      <c r="D103" s="9" t="s">
        <v>96</v>
      </c>
      <c r="E103" s="7" t="s">
        <v>97</v>
      </c>
      <c r="F103" s="38"/>
      <c r="G103" s="10">
        <v>0</v>
      </c>
      <c r="H103" s="11">
        <f t="shared" si="3"/>
        <v>0</v>
      </c>
      <c r="I103" s="11"/>
      <c r="J103" s="11">
        <f t="shared" si="4"/>
        <v>0</v>
      </c>
      <c r="K103" s="12"/>
      <c r="L103" s="12">
        <v>848720</v>
      </c>
      <c r="M103" s="12">
        <v>1748363.2</v>
      </c>
      <c r="N103" s="12">
        <v>1800814.1</v>
      </c>
      <c r="O103" s="12">
        <v>1854838.52</v>
      </c>
      <c r="P103" s="12"/>
      <c r="Q103" s="12">
        <f t="shared" si="5"/>
        <v>6252735.82</v>
      </c>
    </row>
    <row r="104" spans="1:17" ht="12.75">
      <c r="A104" s="9" t="s">
        <v>81</v>
      </c>
      <c r="B104" s="13">
        <v>0.68</v>
      </c>
      <c r="C104" s="13">
        <v>0.62</v>
      </c>
      <c r="D104" s="9" t="s">
        <v>98</v>
      </c>
      <c r="E104" s="7" t="s">
        <v>99</v>
      </c>
      <c r="F104" s="38"/>
      <c r="G104" s="10">
        <v>1350191.0555245546</v>
      </c>
      <c r="H104" s="11">
        <f t="shared" si="3"/>
        <v>-1350191.0555245546</v>
      </c>
      <c r="I104" s="11"/>
      <c r="J104" s="11">
        <f t="shared" si="4"/>
        <v>0</v>
      </c>
      <c r="K104" s="12"/>
      <c r="L104" s="12">
        <v>1000000</v>
      </c>
      <c r="M104" s="12">
        <v>3000000</v>
      </c>
      <c r="N104" s="12">
        <v>500000</v>
      </c>
      <c r="O104" s="12"/>
      <c r="P104" s="12"/>
      <c r="Q104" s="12">
        <f t="shared" si="5"/>
        <v>4500000</v>
      </c>
    </row>
    <row r="105" spans="1:17" ht="12.75">
      <c r="A105" s="9" t="s">
        <v>81</v>
      </c>
      <c r="B105" s="13"/>
      <c r="C105" s="13"/>
      <c r="D105" s="6" t="s">
        <v>385</v>
      </c>
      <c r="E105" s="202" t="s">
        <v>383</v>
      </c>
      <c r="F105" s="38"/>
      <c r="G105" s="10"/>
      <c r="H105" s="11"/>
      <c r="I105" s="11"/>
      <c r="J105" s="11"/>
      <c r="K105" s="12">
        <v>900000</v>
      </c>
      <c r="L105" s="12"/>
      <c r="M105" s="12"/>
      <c r="N105" s="12"/>
      <c r="O105" s="12"/>
      <c r="P105" s="12"/>
      <c r="Q105" s="12">
        <f t="shared" si="5"/>
        <v>900000</v>
      </c>
    </row>
    <row r="106" spans="1:17" ht="12.75">
      <c r="A106" s="9" t="s">
        <v>81</v>
      </c>
      <c r="B106" s="13"/>
      <c r="C106" s="13"/>
      <c r="D106" s="6" t="s">
        <v>386</v>
      </c>
      <c r="E106" s="202" t="s">
        <v>384</v>
      </c>
      <c r="F106" s="38"/>
      <c r="G106" s="10"/>
      <c r="H106" s="11"/>
      <c r="I106" s="11"/>
      <c r="J106" s="11"/>
      <c r="K106" s="12">
        <v>2070000</v>
      </c>
      <c r="L106" s="12"/>
      <c r="M106" s="12"/>
      <c r="N106" s="12"/>
      <c r="O106" s="12"/>
      <c r="P106" s="12"/>
      <c r="Q106" s="12">
        <f t="shared" si="5"/>
        <v>2070000</v>
      </c>
    </row>
    <row r="107" spans="1:17" ht="12.75">
      <c r="A107" s="9" t="s">
        <v>100</v>
      </c>
      <c r="B107" s="13">
        <v>0.58</v>
      </c>
      <c r="C107" s="13">
        <v>0</v>
      </c>
      <c r="D107" s="9" t="s">
        <v>101</v>
      </c>
      <c r="E107" s="7" t="s">
        <v>210</v>
      </c>
      <c r="F107" s="38">
        <v>1815992</v>
      </c>
      <c r="G107" s="10">
        <v>4775000</v>
      </c>
      <c r="H107" s="11">
        <f t="shared" si="3"/>
        <v>-4775000</v>
      </c>
      <c r="I107" s="11"/>
      <c r="J107" s="11">
        <f t="shared" si="4"/>
        <v>1815992</v>
      </c>
      <c r="K107" s="12">
        <v>3000000</v>
      </c>
      <c r="L107" s="12">
        <v>3355018</v>
      </c>
      <c r="M107" s="12"/>
      <c r="N107" s="12"/>
      <c r="O107" s="12"/>
      <c r="P107" s="12"/>
      <c r="Q107" s="12">
        <f t="shared" si="5"/>
        <v>8171010</v>
      </c>
    </row>
    <row r="108" spans="1:17" ht="12.75">
      <c r="A108" s="9" t="s">
        <v>100</v>
      </c>
      <c r="B108" s="13">
        <v>0.71</v>
      </c>
      <c r="C108" s="13">
        <v>0</v>
      </c>
      <c r="D108" s="9" t="s">
        <v>102</v>
      </c>
      <c r="E108" s="202" t="s">
        <v>103</v>
      </c>
      <c r="F108" s="38"/>
      <c r="G108" s="10">
        <v>0</v>
      </c>
      <c r="H108" s="11">
        <f t="shared" si="3"/>
        <v>0</v>
      </c>
      <c r="I108" s="11"/>
      <c r="J108" s="11">
        <f t="shared" si="4"/>
        <v>0</v>
      </c>
      <c r="K108" s="12"/>
      <c r="L108" s="12"/>
      <c r="M108" s="12"/>
      <c r="N108" s="12"/>
      <c r="O108" s="12"/>
      <c r="P108" s="12">
        <v>579637.04</v>
      </c>
      <c r="Q108" s="12">
        <f t="shared" si="5"/>
        <v>579637.04</v>
      </c>
    </row>
    <row r="109" spans="1:17" ht="12.75">
      <c r="A109" s="9" t="s">
        <v>100</v>
      </c>
      <c r="B109" s="13">
        <v>0.66</v>
      </c>
      <c r="C109" s="13">
        <v>0</v>
      </c>
      <c r="D109" s="9" t="s">
        <v>129</v>
      </c>
      <c r="E109" s="202" t="s">
        <v>130</v>
      </c>
      <c r="F109" s="38">
        <v>149</v>
      </c>
      <c r="G109" s="10">
        <v>0</v>
      </c>
      <c r="H109" s="11">
        <f t="shared" si="3"/>
        <v>0</v>
      </c>
      <c r="I109" s="11"/>
      <c r="J109" s="11">
        <f t="shared" si="4"/>
        <v>149</v>
      </c>
      <c r="K109" s="12"/>
      <c r="L109" s="12"/>
      <c r="M109" s="12"/>
      <c r="N109" s="12"/>
      <c r="O109" s="12"/>
      <c r="P109" s="12">
        <v>695564.44</v>
      </c>
      <c r="Q109" s="12">
        <f t="shared" si="5"/>
        <v>695713.44</v>
      </c>
    </row>
    <row r="110" spans="1:17" ht="12.75">
      <c r="A110" s="9" t="s">
        <v>100</v>
      </c>
      <c r="B110" s="13">
        <v>0.66</v>
      </c>
      <c r="C110" s="13">
        <v>0.54</v>
      </c>
      <c r="D110" s="9" t="s">
        <v>104</v>
      </c>
      <c r="E110" s="7" t="s">
        <v>211</v>
      </c>
      <c r="F110" s="38">
        <v>-7339</v>
      </c>
      <c r="G110" s="10">
        <v>1760046</v>
      </c>
      <c r="H110" s="11">
        <f t="shared" si="3"/>
        <v>-594776</v>
      </c>
      <c r="I110" s="11">
        <v>1165270</v>
      </c>
      <c r="J110" s="11">
        <f t="shared" si="4"/>
        <v>1157931</v>
      </c>
      <c r="K110" s="12"/>
      <c r="L110" s="12">
        <v>212180</v>
      </c>
      <c r="M110" s="12">
        <v>163909.05</v>
      </c>
      <c r="N110" s="12">
        <v>2251017.62</v>
      </c>
      <c r="O110" s="12"/>
      <c r="P110" s="12"/>
      <c r="Q110" s="12">
        <f t="shared" si="5"/>
        <v>3785037.67</v>
      </c>
    </row>
    <row r="111" spans="1:17" ht="12.75">
      <c r="A111" s="9" t="s">
        <v>100</v>
      </c>
      <c r="B111" s="13">
        <v>0</v>
      </c>
      <c r="C111" s="13">
        <v>0</v>
      </c>
      <c r="D111" s="9" t="s">
        <v>105</v>
      </c>
      <c r="E111" s="202" t="s">
        <v>212</v>
      </c>
      <c r="F111" s="38"/>
      <c r="G111" s="10">
        <v>0</v>
      </c>
      <c r="H111" s="11">
        <f t="shared" si="3"/>
        <v>0</v>
      </c>
      <c r="I111" s="11"/>
      <c r="J111" s="11">
        <f t="shared" si="4"/>
        <v>0</v>
      </c>
      <c r="K111" s="12"/>
      <c r="L111" s="12"/>
      <c r="M111" s="12"/>
      <c r="N111" s="12"/>
      <c r="O111" s="12"/>
      <c r="P111" s="201">
        <v>1000000</v>
      </c>
      <c r="Q111" s="12">
        <f t="shared" si="5"/>
        <v>1000000</v>
      </c>
    </row>
    <row r="112" spans="1:17" ht="12.75">
      <c r="A112" s="9" t="s">
        <v>100</v>
      </c>
      <c r="B112" s="13">
        <v>0</v>
      </c>
      <c r="C112" s="13">
        <v>0</v>
      </c>
      <c r="D112" s="9" t="s">
        <v>106</v>
      </c>
      <c r="E112" s="7" t="s">
        <v>107</v>
      </c>
      <c r="F112" s="38"/>
      <c r="G112" s="10">
        <v>0</v>
      </c>
      <c r="H112" s="11">
        <f t="shared" si="3"/>
        <v>0</v>
      </c>
      <c r="I112" s="11"/>
      <c r="J112" s="11">
        <f t="shared" si="4"/>
        <v>0</v>
      </c>
      <c r="K112" s="12"/>
      <c r="L112" s="12"/>
      <c r="M112" s="12"/>
      <c r="N112" s="12"/>
      <c r="O112" s="12"/>
      <c r="P112" s="201">
        <v>300000</v>
      </c>
      <c r="Q112" s="12">
        <f t="shared" si="5"/>
        <v>300000</v>
      </c>
    </row>
    <row r="113" spans="1:17" ht="12.75">
      <c r="A113" s="9" t="s">
        <v>108</v>
      </c>
      <c r="B113" s="13">
        <v>1</v>
      </c>
      <c r="C113" s="13">
        <v>0</v>
      </c>
      <c r="D113" s="9" t="s">
        <v>142</v>
      </c>
      <c r="E113" s="7" t="s">
        <v>196</v>
      </c>
      <c r="F113" s="38">
        <v>-5848</v>
      </c>
      <c r="G113" s="10">
        <v>0</v>
      </c>
      <c r="H113" s="11">
        <f t="shared" si="3"/>
        <v>5848</v>
      </c>
      <c r="I113" s="11">
        <v>5848</v>
      </c>
      <c r="J113" s="11">
        <f>F113+I113</f>
        <v>0</v>
      </c>
      <c r="K113" s="12"/>
      <c r="L113" s="12"/>
      <c r="M113" s="12"/>
      <c r="N113" s="12"/>
      <c r="O113" s="12"/>
      <c r="P113" s="12"/>
      <c r="Q113" s="12">
        <f t="shared" si="5"/>
        <v>0</v>
      </c>
    </row>
    <row r="114" spans="1:17" ht="12.75">
      <c r="A114" s="9" t="s">
        <v>108</v>
      </c>
      <c r="B114" s="13">
        <v>1</v>
      </c>
      <c r="C114" s="13">
        <v>0.54</v>
      </c>
      <c r="D114" s="9" t="s">
        <v>109</v>
      </c>
      <c r="E114" s="7" t="s">
        <v>213</v>
      </c>
      <c r="F114" s="38"/>
      <c r="G114" s="11">
        <v>4250000</v>
      </c>
      <c r="H114" s="11">
        <f t="shared" si="3"/>
        <v>0</v>
      </c>
      <c r="I114" s="11">
        <v>4250000</v>
      </c>
      <c r="J114" s="11">
        <f t="shared" si="4"/>
        <v>4250000</v>
      </c>
      <c r="L114" s="12">
        <v>10000000</v>
      </c>
      <c r="M114" s="12">
        <v>10000000</v>
      </c>
      <c r="N114" s="12">
        <v>5750000</v>
      </c>
      <c r="O114" s="12"/>
      <c r="P114" s="12"/>
      <c r="Q114" s="12">
        <f t="shared" si="5"/>
        <v>30000000</v>
      </c>
    </row>
    <row r="115" spans="1:17" ht="12.75">
      <c r="A115" s="9" t="s">
        <v>108</v>
      </c>
      <c r="B115" s="13">
        <v>1</v>
      </c>
      <c r="C115" s="13">
        <v>0.54</v>
      </c>
      <c r="D115" s="9"/>
      <c r="E115" s="7" t="s">
        <v>346</v>
      </c>
      <c r="F115" s="38"/>
      <c r="G115" s="11">
        <v>-4000000</v>
      </c>
      <c r="H115" s="11">
        <f t="shared" si="3"/>
        <v>4000000</v>
      </c>
      <c r="I115" s="11"/>
      <c r="J115" s="11"/>
      <c r="L115" s="12"/>
      <c r="M115" s="12"/>
      <c r="N115" s="12"/>
      <c r="O115" s="12"/>
      <c r="P115" s="12"/>
      <c r="Q115" s="12">
        <f t="shared" si="5"/>
        <v>0</v>
      </c>
    </row>
    <row r="116" spans="1:17" ht="12.75">
      <c r="A116" s="9" t="s">
        <v>108</v>
      </c>
      <c r="B116" s="13">
        <v>0.79</v>
      </c>
      <c r="C116" s="13">
        <v>0.64</v>
      </c>
      <c r="D116" s="9" t="s">
        <v>110</v>
      </c>
      <c r="E116" s="7" t="s">
        <v>122</v>
      </c>
      <c r="F116" s="38"/>
      <c r="G116" s="10">
        <v>3000000</v>
      </c>
      <c r="H116" s="11">
        <f t="shared" si="3"/>
        <v>-2000000</v>
      </c>
      <c r="I116" s="11">
        <v>1000000</v>
      </c>
      <c r="J116" s="11">
        <f t="shared" si="4"/>
        <v>1000000</v>
      </c>
      <c r="K116" s="12">
        <v>3500000</v>
      </c>
      <c r="L116" s="12"/>
      <c r="M116" s="12"/>
      <c r="N116" s="12"/>
      <c r="O116" s="12"/>
      <c r="P116" s="12"/>
      <c r="Q116" s="12">
        <f t="shared" si="5"/>
        <v>4500000</v>
      </c>
    </row>
    <row r="117" spans="1:17" ht="12.75">
      <c r="A117" s="9" t="s">
        <v>111</v>
      </c>
      <c r="B117" s="13">
        <v>0.76</v>
      </c>
      <c r="C117" s="13">
        <v>0.49</v>
      </c>
      <c r="D117" s="9" t="s">
        <v>112</v>
      </c>
      <c r="E117" s="7" t="s">
        <v>214</v>
      </c>
      <c r="F117" s="38">
        <v>173499</v>
      </c>
      <c r="G117" s="10">
        <v>256781</v>
      </c>
      <c r="H117" s="11">
        <f t="shared" si="3"/>
        <v>43219</v>
      </c>
      <c r="I117" s="11">
        <v>300000</v>
      </c>
      <c r="J117" s="11">
        <f t="shared" si="4"/>
        <v>473499</v>
      </c>
      <c r="K117" s="12">
        <v>309000</v>
      </c>
      <c r="L117" s="12">
        <v>318270</v>
      </c>
      <c r="M117" s="12">
        <v>327818.1</v>
      </c>
      <c r="N117" s="12">
        <v>337652.64</v>
      </c>
      <c r="O117" s="12">
        <v>347782.22</v>
      </c>
      <c r="P117" s="12">
        <v>358215.69</v>
      </c>
      <c r="Q117" s="12">
        <f t="shared" si="5"/>
        <v>2472237.65</v>
      </c>
    </row>
    <row r="118" spans="1:17" ht="12.75">
      <c r="A118" s="9" t="s">
        <v>113</v>
      </c>
      <c r="B118" s="13">
        <v>0</v>
      </c>
      <c r="C118" s="13">
        <v>0</v>
      </c>
      <c r="D118" s="9" t="s">
        <v>114</v>
      </c>
      <c r="E118" s="7" t="s">
        <v>115</v>
      </c>
      <c r="F118" s="38">
        <v>5514516</v>
      </c>
      <c r="G118" s="10">
        <v>3607031</v>
      </c>
      <c r="H118" s="11">
        <f t="shared" si="3"/>
        <v>-36070</v>
      </c>
      <c r="I118" s="11">
        <v>3570961</v>
      </c>
      <c r="J118" s="11">
        <f t="shared" si="4"/>
        <v>9085477</v>
      </c>
      <c r="K118" s="12">
        <v>3630219</v>
      </c>
      <c r="L118" s="12">
        <v>3688651</v>
      </c>
      <c r="M118" s="12">
        <v>3751916</v>
      </c>
      <c r="N118" s="12">
        <v>3823543</v>
      </c>
      <c r="O118" s="12">
        <v>3902040</v>
      </c>
      <c r="P118" s="12">
        <v>3986897</v>
      </c>
      <c r="Q118" s="12">
        <f t="shared" si="5"/>
        <v>31868743</v>
      </c>
    </row>
    <row r="119" spans="1:17" ht="12.75">
      <c r="A119" s="9" t="s">
        <v>116</v>
      </c>
      <c r="B119" s="13">
        <v>0</v>
      </c>
      <c r="C119" s="13">
        <v>0</v>
      </c>
      <c r="D119" s="41" t="s">
        <v>166</v>
      </c>
      <c r="E119" s="40" t="s">
        <v>215</v>
      </c>
      <c r="F119" s="38">
        <v>5259</v>
      </c>
      <c r="G119" s="10">
        <v>0</v>
      </c>
      <c r="H119" s="11">
        <f t="shared" si="3"/>
        <v>0</v>
      </c>
      <c r="I119" s="11"/>
      <c r="J119" s="11">
        <f t="shared" si="4"/>
        <v>5259</v>
      </c>
      <c r="K119" s="12"/>
      <c r="L119" s="12"/>
      <c r="M119" s="12"/>
      <c r="N119" s="12"/>
      <c r="O119" s="12"/>
      <c r="P119" s="12"/>
      <c r="Q119" s="12">
        <f t="shared" si="5"/>
        <v>5259</v>
      </c>
    </row>
    <row r="120" spans="1:17" ht="12.75">
      <c r="A120" s="9" t="s">
        <v>116</v>
      </c>
      <c r="B120" s="13">
        <v>0.87</v>
      </c>
      <c r="C120" s="13">
        <v>0.59</v>
      </c>
      <c r="D120" s="9" t="s">
        <v>117</v>
      </c>
      <c r="E120" s="7" t="s">
        <v>118</v>
      </c>
      <c r="F120" s="38">
        <v>137623</v>
      </c>
      <c r="G120" s="10">
        <v>250000</v>
      </c>
      <c r="H120" s="11">
        <f t="shared" si="3"/>
        <v>-100000</v>
      </c>
      <c r="I120" s="11">
        <v>150000</v>
      </c>
      <c r="J120" s="11">
        <f t="shared" si="4"/>
        <v>287623</v>
      </c>
      <c r="K120" s="12">
        <v>250000</v>
      </c>
      <c r="L120" s="12">
        <v>250000</v>
      </c>
      <c r="M120" s="12">
        <v>250000</v>
      </c>
      <c r="N120" s="12">
        <v>250000</v>
      </c>
      <c r="O120" s="12">
        <v>250000</v>
      </c>
      <c r="P120" s="12">
        <v>250000</v>
      </c>
      <c r="Q120" s="12">
        <f t="shared" si="5"/>
        <v>1787623</v>
      </c>
    </row>
    <row r="121" spans="1:17" ht="12.75">
      <c r="A121" s="9" t="s">
        <v>116</v>
      </c>
      <c r="B121" s="13"/>
      <c r="C121" s="13"/>
      <c r="D121" s="6" t="s">
        <v>225</v>
      </c>
      <c r="E121" s="18" t="s">
        <v>119</v>
      </c>
      <c r="F121" s="38"/>
      <c r="G121" s="10">
        <v>2100000</v>
      </c>
      <c r="H121" s="11">
        <f t="shared" si="3"/>
        <v>-2100000</v>
      </c>
      <c r="I121" s="11"/>
      <c r="J121" s="11">
        <f t="shared" si="4"/>
        <v>0</v>
      </c>
      <c r="K121" s="12"/>
      <c r="L121" s="12"/>
      <c r="M121" s="12"/>
      <c r="N121" s="12"/>
      <c r="O121" s="12"/>
      <c r="P121" s="12"/>
      <c r="Q121" s="12">
        <f t="shared" si="5"/>
        <v>0</v>
      </c>
    </row>
    <row r="122" spans="1:17" ht="12.75">
      <c r="A122" s="9" t="s">
        <v>116</v>
      </c>
      <c r="B122" s="13">
        <v>0.71</v>
      </c>
      <c r="C122" s="13">
        <v>0.79</v>
      </c>
      <c r="D122" s="9" t="s">
        <v>120</v>
      </c>
      <c r="E122" s="7" t="s">
        <v>216</v>
      </c>
      <c r="F122" s="38"/>
      <c r="G122" s="10">
        <v>115000</v>
      </c>
      <c r="H122" s="11">
        <f t="shared" si="3"/>
        <v>0</v>
      </c>
      <c r="I122" s="11">
        <v>115000</v>
      </c>
      <c r="J122" s="11">
        <f t="shared" si="4"/>
        <v>115000</v>
      </c>
      <c r="K122" s="12">
        <f>51500+75000</f>
        <v>126500</v>
      </c>
      <c r="L122" s="12">
        <v>53045</v>
      </c>
      <c r="M122" s="12">
        <v>54636.35</v>
      </c>
      <c r="N122" s="12">
        <v>56275.44</v>
      </c>
      <c r="O122" s="12">
        <v>57963.7</v>
      </c>
      <c r="P122" s="12">
        <v>59702.61</v>
      </c>
      <c r="Q122" s="12">
        <f t="shared" si="5"/>
        <v>523123.1</v>
      </c>
    </row>
    <row r="123" spans="1:17" ht="12.75">
      <c r="A123" s="168" t="s">
        <v>116</v>
      </c>
      <c r="B123" s="169"/>
      <c r="C123" s="169"/>
      <c r="D123" s="170" t="s">
        <v>226</v>
      </c>
      <c r="E123" s="171" t="s">
        <v>254</v>
      </c>
      <c r="F123" s="172">
        <v>11434</v>
      </c>
      <c r="G123" s="173"/>
      <c r="H123" s="174">
        <f t="shared" si="3"/>
        <v>-11434</v>
      </c>
      <c r="I123" s="174">
        <v>-11434</v>
      </c>
      <c r="J123" s="174">
        <f t="shared" si="4"/>
        <v>0</v>
      </c>
      <c r="K123" s="175"/>
      <c r="L123" s="175"/>
      <c r="M123" s="175"/>
      <c r="N123" s="175"/>
      <c r="O123" s="175"/>
      <c r="P123" s="175"/>
      <c r="Q123" s="12">
        <f t="shared" si="5"/>
        <v>0</v>
      </c>
    </row>
    <row r="125" spans="1:17" ht="12.75">
      <c r="A125" s="15" t="s">
        <v>131</v>
      </c>
      <c r="B125" s="16"/>
      <c r="C125" s="16"/>
      <c r="D125" s="15"/>
      <c r="E125" s="15"/>
      <c r="F125" s="17">
        <f aca="true" t="shared" si="6" ref="F125:Q125">SUM(F7:F123)</f>
        <v>39560584</v>
      </c>
      <c r="G125" s="17">
        <f t="shared" si="6"/>
        <v>34845464.05552456</v>
      </c>
      <c r="H125" s="17">
        <f>SUM(H7:H123)</f>
        <v>-9728019.055524554</v>
      </c>
      <c r="I125" s="17">
        <f t="shared" si="6"/>
        <v>25117445</v>
      </c>
      <c r="J125" s="17">
        <f t="shared" si="6"/>
        <v>64678029</v>
      </c>
      <c r="K125" s="17">
        <f t="shared" si="6"/>
        <v>30530045.9</v>
      </c>
      <c r="L125" s="17">
        <f t="shared" si="6"/>
        <v>52193412.12</v>
      </c>
      <c r="M125" s="17">
        <f t="shared" si="6"/>
        <v>42494908.79000001</v>
      </c>
      <c r="N125" s="17">
        <f t="shared" si="6"/>
        <v>32540145.160000004</v>
      </c>
      <c r="O125" s="17">
        <f t="shared" si="6"/>
        <v>30459920.93</v>
      </c>
      <c r="P125" s="17">
        <f t="shared" si="6"/>
        <v>22555211.610000003</v>
      </c>
      <c r="Q125" s="17">
        <f t="shared" si="6"/>
        <v>275451673.51</v>
      </c>
    </row>
    <row r="126" spans="6:10" ht="12.75">
      <c r="F126" s="4"/>
      <c r="G126" s="4"/>
      <c r="J126" s="4"/>
    </row>
    <row r="131" ht="12.75" hidden="1"/>
    <row r="132" spans="1:17" ht="12.75" hidden="1">
      <c r="A132" s="4"/>
      <c r="E132" s="3" t="s">
        <v>264</v>
      </c>
      <c r="F132" s="4">
        <f>SUM(F7:F51)</f>
        <v>12793504</v>
      </c>
      <c r="G132" s="4">
        <f aca="true" t="shared" si="7" ref="G132:Q132">SUM(G7:G51)</f>
        <v>9982076</v>
      </c>
      <c r="H132" s="4">
        <f t="shared" si="7"/>
        <v>-262920</v>
      </c>
      <c r="I132" s="4">
        <f t="shared" si="7"/>
        <v>9719156</v>
      </c>
      <c r="J132" s="4">
        <f t="shared" si="7"/>
        <v>22512660</v>
      </c>
      <c r="K132" s="4">
        <f t="shared" si="7"/>
        <v>6933517.6899999995</v>
      </c>
      <c r="L132" s="4">
        <f t="shared" si="7"/>
        <v>11850740.72</v>
      </c>
      <c r="M132" s="4">
        <f t="shared" si="7"/>
        <v>8102018.72</v>
      </c>
      <c r="N132" s="4">
        <f t="shared" si="7"/>
        <v>7070414.609999999</v>
      </c>
      <c r="O132" s="4">
        <f t="shared" si="7"/>
        <v>6136780.760000001</v>
      </c>
      <c r="P132" s="4">
        <f t="shared" si="7"/>
        <v>3446599.66</v>
      </c>
      <c r="Q132" s="4">
        <f t="shared" si="7"/>
        <v>66052732.16</v>
      </c>
    </row>
    <row r="133" spans="1:17" ht="12.75" hidden="1">
      <c r="A133" s="4"/>
      <c r="E133" s="3" t="s">
        <v>57</v>
      </c>
      <c r="F133" s="4">
        <f>SUM(F52:F81)</f>
        <v>4824983</v>
      </c>
      <c r="G133" s="4">
        <f aca="true" t="shared" si="8" ref="G133:Q133">SUM(G52:G81)</f>
        <v>4073839</v>
      </c>
      <c r="H133" s="4">
        <f t="shared" si="8"/>
        <v>532876</v>
      </c>
      <c r="I133" s="4">
        <f t="shared" si="8"/>
        <v>4606715</v>
      </c>
      <c r="J133" s="4">
        <f t="shared" si="8"/>
        <v>9431698</v>
      </c>
      <c r="K133" s="4">
        <f t="shared" si="8"/>
        <v>2984872.16</v>
      </c>
      <c r="L133" s="4">
        <f t="shared" si="8"/>
        <v>4436733.32</v>
      </c>
      <c r="M133" s="4">
        <f t="shared" si="8"/>
        <v>8727124.52</v>
      </c>
      <c r="N133" s="4">
        <f t="shared" si="8"/>
        <v>6849837</v>
      </c>
      <c r="O133" s="4">
        <f t="shared" si="8"/>
        <v>6201847.58</v>
      </c>
      <c r="P133" s="4">
        <f t="shared" si="8"/>
        <v>5212325.6899999995</v>
      </c>
      <c r="Q133" s="4">
        <f t="shared" si="8"/>
        <v>43844438.269999996</v>
      </c>
    </row>
    <row r="134" spans="1:17" ht="12.75" hidden="1">
      <c r="A134" s="4"/>
      <c r="E134" s="3" t="s">
        <v>81</v>
      </c>
      <c r="F134" s="4">
        <f>SUM(F82:F104)</f>
        <v>14296812</v>
      </c>
      <c r="G134" s="4">
        <f aca="true" t="shared" si="9" ref="G134:Q134">SUM(G82:G104)</f>
        <v>4675691.055524554</v>
      </c>
      <c r="H134" s="4">
        <f t="shared" si="9"/>
        <v>-4429762.055524554</v>
      </c>
      <c r="I134" s="4">
        <f t="shared" si="9"/>
        <v>245929</v>
      </c>
      <c r="J134" s="4">
        <f t="shared" si="9"/>
        <v>14542741</v>
      </c>
      <c r="K134" s="4">
        <f t="shared" si="9"/>
        <v>6825937.05</v>
      </c>
      <c r="L134" s="4">
        <f t="shared" si="9"/>
        <v>18028774.08</v>
      </c>
      <c r="M134" s="4">
        <f t="shared" si="9"/>
        <v>11117486.05</v>
      </c>
      <c r="N134" s="4">
        <f t="shared" si="9"/>
        <v>6151404.85</v>
      </c>
      <c r="O134" s="4">
        <f t="shared" si="9"/>
        <v>13563506.669999998</v>
      </c>
      <c r="P134" s="4">
        <f t="shared" si="9"/>
        <v>6666269.48</v>
      </c>
      <c r="Q134" s="4">
        <f t="shared" si="9"/>
        <v>76896119.17999999</v>
      </c>
    </row>
    <row r="135" spans="1:17" ht="12.75" hidden="1">
      <c r="A135" s="4"/>
      <c r="E135" s="3" t="s">
        <v>100</v>
      </c>
      <c r="F135" s="4">
        <f>SUM(F107:F112)</f>
        <v>1808802</v>
      </c>
      <c r="G135" s="4">
        <f aca="true" t="shared" si="10" ref="G135:Q135">SUM(G107:G112)</f>
        <v>6535046</v>
      </c>
      <c r="H135" s="4">
        <f t="shared" si="10"/>
        <v>-5369776</v>
      </c>
      <c r="I135" s="4">
        <f t="shared" si="10"/>
        <v>1165270</v>
      </c>
      <c r="J135" s="4">
        <f t="shared" si="10"/>
        <v>2974072</v>
      </c>
      <c r="K135" s="4">
        <f t="shared" si="10"/>
        <v>3000000</v>
      </c>
      <c r="L135" s="4">
        <f t="shared" si="10"/>
        <v>3567198</v>
      </c>
      <c r="M135" s="4">
        <f t="shared" si="10"/>
        <v>163909.05</v>
      </c>
      <c r="N135" s="4">
        <f t="shared" si="10"/>
        <v>2251017.62</v>
      </c>
      <c r="O135" s="4">
        <f t="shared" si="10"/>
        <v>0</v>
      </c>
      <c r="P135" s="4">
        <f>SUM(P107:P112)</f>
        <v>2575201.48</v>
      </c>
      <c r="Q135" s="4">
        <f t="shared" si="10"/>
        <v>14531398.149999999</v>
      </c>
    </row>
    <row r="136" spans="1:17" ht="12.75" hidden="1">
      <c r="A136" s="4"/>
      <c r="E136" s="3" t="s">
        <v>108</v>
      </c>
      <c r="F136" s="4">
        <f>SUM(F113:F116)</f>
        <v>-5848</v>
      </c>
      <c r="G136" s="4">
        <f aca="true" t="shared" si="11" ref="G136:Q136">SUM(G113:G116)</f>
        <v>3250000</v>
      </c>
      <c r="H136" s="4">
        <f t="shared" si="11"/>
        <v>2005848</v>
      </c>
      <c r="I136" s="4">
        <f t="shared" si="11"/>
        <v>5255848</v>
      </c>
      <c r="J136" s="4">
        <f t="shared" si="11"/>
        <v>5250000</v>
      </c>
      <c r="K136" s="4">
        <f t="shared" si="11"/>
        <v>3500000</v>
      </c>
      <c r="L136" s="4">
        <f t="shared" si="11"/>
        <v>10000000</v>
      </c>
      <c r="M136" s="4">
        <f t="shared" si="11"/>
        <v>10000000</v>
      </c>
      <c r="N136" s="4">
        <f t="shared" si="11"/>
        <v>5750000</v>
      </c>
      <c r="O136" s="4">
        <f t="shared" si="11"/>
        <v>0</v>
      </c>
      <c r="P136" s="4">
        <f t="shared" si="11"/>
        <v>0</v>
      </c>
      <c r="Q136" s="4">
        <f t="shared" si="11"/>
        <v>34500000</v>
      </c>
    </row>
    <row r="137" spans="1:17" ht="12.75" hidden="1">
      <c r="A137" s="4"/>
      <c r="E137" s="3" t="s">
        <v>111</v>
      </c>
      <c r="F137" s="4">
        <f>F117</f>
        <v>173499</v>
      </c>
      <c r="G137" s="4">
        <f aca="true" t="shared" si="12" ref="G137:Q138">G117</f>
        <v>256781</v>
      </c>
      <c r="H137" s="4">
        <f t="shared" si="12"/>
        <v>43219</v>
      </c>
      <c r="I137" s="4">
        <f t="shared" si="12"/>
        <v>300000</v>
      </c>
      <c r="J137" s="4">
        <f t="shared" si="12"/>
        <v>473499</v>
      </c>
      <c r="K137" s="4">
        <f t="shared" si="12"/>
        <v>309000</v>
      </c>
      <c r="L137" s="4">
        <f t="shared" si="12"/>
        <v>318270</v>
      </c>
      <c r="M137" s="4">
        <f t="shared" si="12"/>
        <v>327818.1</v>
      </c>
      <c r="N137" s="4">
        <f t="shared" si="12"/>
        <v>337652.64</v>
      </c>
      <c r="O137" s="4">
        <f t="shared" si="12"/>
        <v>347782.22</v>
      </c>
      <c r="P137" s="4">
        <f t="shared" si="12"/>
        <v>358215.69</v>
      </c>
      <c r="Q137" s="4">
        <f t="shared" si="12"/>
        <v>2472237.65</v>
      </c>
    </row>
    <row r="138" spans="1:17" ht="12.75" hidden="1">
      <c r="A138" s="4"/>
      <c r="E138" s="3" t="s">
        <v>265</v>
      </c>
      <c r="F138" s="4">
        <f>F118</f>
        <v>5514516</v>
      </c>
      <c r="G138" s="4">
        <f t="shared" si="12"/>
        <v>3607031</v>
      </c>
      <c r="H138" s="4">
        <f t="shared" si="12"/>
        <v>-36070</v>
      </c>
      <c r="I138" s="4">
        <f t="shared" si="12"/>
        <v>3570961</v>
      </c>
      <c r="J138" s="4">
        <f t="shared" si="12"/>
        <v>9085477</v>
      </c>
      <c r="K138" s="4">
        <f t="shared" si="12"/>
        <v>3630219</v>
      </c>
      <c r="L138" s="4">
        <f t="shared" si="12"/>
        <v>3688651</v>
      </c>
      <c r="M138" s="4">
        <f t="shared" si="12"/>
        <v>3751916</v>
      </c>
      <c r="N138" s="4">
        <f t="shared" si="12"/>
        <v>3823543</v>
      </c>
      <c r="O138" s="4">
        <f t="shared" si="12"/>
        <v>3902040</v>
      </c>
      <c r="P138" s="4">
        <f t="shared" si="12"/>
        <v>3986897</v>
      </c>
      <c r="Q138" s="4">
        <f t="shared" si="12"/>
        <v>31868743</v>
      </c>
    </row>
    <row r="139" spans="1:17" ht="12.75" hidden="1">
      <c r="A139" s="43"/>
      <c r="E139" s="42" t="s">
        <v>116</v>
      </c>
      <c r="F139" s="43">
        <f>SUM(F119:F123)</f>
        <v>154316</v>
      </c>
      <c r="G139" s="43">
        <f aca="true" t="shared" si="13" ref="G139:Q139">SUM(G119:G123)</f>
        <v>2465000</v>
      </c>
      <c r="H139" s="43">
        <f t="shared" si="13"/>
        <v>-2211434</v>
      </c>
      <c r="I139" s="43">
        <f t="shared" si="13"/>
        <v>253566</v>
      </c>
      <c r="J139" s="43">
        <f t="shared" si="13"/>
        <v>407882</v>
      </c>
      <c r="K139" s="43">
        <f t="shared" si="13"/>
        <v>376500</v>
      </c>
      <c r="L139" s="43">
        <f t="shared" si="13"/>
        <v>303045</v>
      </c>
      <c r="M139" s="43">
        <f t="shared" si="13"/>
        <v>304636.35</v>
      </c>
      <c r="N139" s="43">
        <f t="shared" si="13"/>
        <v>306275.44</v>
      </c>
      <c r="O139" s="43">
        <f t="shared" si="13"/>
        <v>307963.7</v>
      </c>
      <c r="P139" s="43">
        <f t="shared" si="13"/>
        <v>309702.61</v>
      </c>
      <c r="Q139" s="43">
        <f t="shared" si="13"/>
        <v>2316005.1</v>
      </c>
    </row>
    <row r="140" spans="1:17" ht="12.75" hidden="1">
      <c r="A140" s="4"/>
      <c r="E140" s="3" t="s">
        <v>131</v>
      </c>
      <c r="F140" s="4">
        <f>SUM(F132:F139)</f>
        <v>39560584</v>
      </c>
      <c r="G140" s="4">
        <f aca="true" t="shared" si="14" ref="G140:Q140">SUM(G132:G139)</f>
        <v>34845464.05552456</v>
      </c>
      <c r="H140" s="4">
        <f t="shared" si="14"/>
        <v>-9728019.055524554</v>
      </c>
      <c r="I140" s="4">
        <f t="shared" si="14"/>
        <v>25117445</v>
      </c>
      <c r="J140" s="4">
        <f t="shared" si="14"/>
        <v>64678029</v>
      </c>
      <c r="K140" s="4">
        <f t="shared" si="14"/>
        <v>27560045.9</v>
      </c>
      <c r="L140" s="4">
        <f t="shared" si="14"/>
        <v>52193412.12</v>
      </c>
      <c r="M140" s="4">
        <f t="shared" si="14"/>
        <v>42494908.79000001</v>
      </c>
      <c r="N140" s="4">
        <f t="shared" si="14"/>
        <v>32540145.160000004</v>
      </c>
      <c r="O140" s="4">
        <f t="shared" si="14"/>
        <v>30459920.929999996</v>
      </c>
      <c r="P140" s="4">
        <f t="shared" si="14"/>
        <v>22555211.61</v>
      </c>
      <c r="Q140" s="4">
        <f t="shared" si="14"/>
        <v>272481673.51</v>
      </c>
    </row>
    <row r="141" spans="5:17" ht="12.75" hidden="1">
      <c r="E141" s="45" t="s">
        <v>266</v>
      </c>
      <c r="F141" s="44">
        <f>F140-F125</f>
        <v>0</v>
      </c>
      <c r="G141" s="44">
        <f aca="true" t="shared" si="15" ref="G141:Q141">G140-G125</f>
        <v>0</v>
      </c>
      <c r="H141" s="44">
        <f t="shared" si="15"/>
        <v>0</v>
      </c>
      <c r="I141" s="44">
        <f t="shared" si="15"/>
        <v>0</v>
      </c>
      <c r="J141" s="44">
        <f t="shared" si="15"/>
        <v>0</v>
      </c>
      <c r="K141" s="44">
        <f t="shared" si="15"/>
        <v>-2970000</v>
      </c>
      <c r="L141" s="44">
        <f t="shared" si="15"/>
        <v>0</v>
      </c>
      <c r="M141" s="44">
        <f t="shared" si="15"/>
        <v>0</v>
      </c>
      <c r="N141" s="44">
        <f t="shared" si="15"/>
        <v>0</v>
      </c>
      <c r="O141" s="44">
        <f t="shared" si="15"/>
        <v>0</v>
      </c>
      <c r="P141" s="44">
        <f t="shared" si="15"/>
        <v>0</v>
      </c>
      <c r="Q141" s="44">
        <f t="shared" si="15"/>
        <v>-2970000</v>
      </c>
    </row>
  </sheetData>
  <printOptions/>
  <pageMargins left="0.25" right="0.25" top="0.75" bottom="0.75" header="0.3" footer="0.3"/>
  <pageSetup fitToHeight="3" fitToWidth="1" horizontalDpi="600" verticalDpi="600" orientation="landscape" paperSize="17" scale="86" r:id="rId3"/>
  <headerFooter alignWithMargins="0">
    <oddFooter>&amp;LRevised CIP:  Current Project Allocations&amp;C- &amp;P -</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W146"/>
  <sheetViews>
    <sheetView showGridLines="0" showZeros="0" workbookViewId="0" topLeftCell="A1"/>
  </sheetViews>
  <sheetFormatPr defaultColWidth="9.140625" defaultRowHeight="12.75"/>
  <cols>
    <col min="1" max="1" width="2.7109375" style="1" customWidth="1"/>
    <col min="2" max="2" width="2.57421875" style="1" customWidth="1"/>
    <col min="3" max="3" width="36.140625" style="1" customWidth="1"/>
    <col min="4" max="4" width="9.00390625" style="1" hidden="1" customWidth="1"/>
    <col min="5" max="5" width="12.28125" style="1" hidden="1" customWidth="1"/>
    <col min="6" max="6" width="11.28125" style="1" hidden="1" customWidth="1"/>
    <col min="7" max="7" width="11.57421875" style="1" bestFit="1" customWidth="1"/>
    <col min="8" max="8" width="11.28125" style="1" customWidth="1"/>
    <col min="9" max="9" width="11.7109375" style="1" bestFit="1" customWidth="1"/>
    <col min="10" max="13" width="12.28125" style="1" bestFit="1" customWidth="1"/>
    <col min="14" max="14" width="12.28125" style="1" customWidth="1"/>
    <col min="15" max="15" width="12.28125" style="1" bestFit="1" customWidth="1"/>
    <col min="16" max="16" width="14.00390625" style="1" bestFit="1" customWidth="1"/>
    <col min="17" max="17" width="22.7109375" style="1" hidden="1" customWidth="1"/>
    <col min="18" max="18" width="10.7109375" style="1" hidden="1" customWidth="1"/>
    <col min="19" max="19" width="22.28125" style="1" hidden="1" customWidth="1"/>
    <col min="20" max="22" width="11.140625" style="1" hidden="1" customWidth="1"/>
    <col min="23" max="16384" width="9.140625" style="1" customWidth="1"/>
  </cols>
  <sheetData>
    <row r="1" spans="1:15" ht="18">
      <c r="A1" s="244" t="s">
        <v>456</v>
      </c>
      <c r="B1" s="34"/>
      <c r="C1" s="3"/>
      <c r="D1" s="101"/>
      <c r="E1" s="101"/>
      <c r="F1" s="101"/>
      <c r="G1" s="101"/>
      <c r="H1" s="101"/>
      <c r="I1" s="101"/>
      <c r="J1" s="101"/>
      <c r="K1" s="101"/>
      <c r="L1" s="3"/>
      <c r="M1" s="99"/>
      <c r="O1" s="458">
        <f>'Attach B'!$A$4</f>
        <v>40843</v>
      </c>
    </row>
    <row r="2" spans="1:13" s="3" customFormat="1" ht="15.75">
      <c r="A2" s="97" t="s">
        <v>780</v>
      </c>
      <c r="B2" s="15"/>
      <c r="D2" s="101"/>
      <c r="E2" s="101"/>
      <c r="F2" s="101"/>
      <c r="G2" s="101"/>
      <c r="H2" s="101"/>
      <c r="I2" s="101"/>
      <c r="J2" s="101"/>
      <c r="K2" s="101"/>
      <c r="L2" s="101"/>
      <c r="M2" s="50"/>
    </row>
    <row r="3" spans="1:13" s="3" customFormat="1" ht="15.75">
      <c r="A3" s="97"/>
      <c r="B3" s="15"/>
      <c r="D3" s="101"/>
      <c r="E3" s="101"/>
      <c r="F3" s="101"/>
      <c r="G3" s="101"/>
      <c r="H3" s="101"/>
      <c r="I3" s="101"/>
      <c r="J3" s="101"/>
      <c r="K3" s="101"/>
      <c r="L3" s="101"/>
      <c r="M3" s="50"/>
    </row>
    <row r="4" spans="1:19" ht="25.5">
      <c r="A4" s="3"/>
      <c r="B4" s="3"/>
      <c r="C4" s="3"/>
      <c r="D4" s="102" t="s">
        <v>293</v>
      </c>
      <c r="E4" s="103" t="s">
        <v>294</v>
      </c>
      <c r="F4" s="103" t="s">
        <v>295</v>
      </c>
      <c r="G4" s="103" t="s">
        <v>296</v>
      </c>
      <c r="H4" s="104" t="s">
        <v>297</v>
      </c>
      <c r="I4" s="103" t="s">
        <v>298</v>
      </c>
      <c r="J4" s="103" t="s">
        <v>458</v>
      </c>
      <c r="K4" s="103" t="s">
        <v>300</v>
      </c>
      <c r="L4" s="103" t="s">
        <v>301</v>
      </c>
      <c r="M4" s="103" t="s">
        <v>302</v>
      </c>
      <c r="N4" s="103" t="s">
        <v>303</v>
      </c>
      <c r="O4" s="103" t="s">
        <v>304</v>
      </c>
      <c r="Q4" s="105" t="s">
        <v>305</v>
      </c>
      <c r="S4" s="105" t="s">
        <v>306</v>
      </c>
    </row>
    <row r="5" spans="1:19" ht="12.75">
      <c r="A5" s="106" t="s">
        <v>307</v>
      </c>
      <c r="B5" s="107"/>
      <c r="C5" s="107"/>
      <c r="D5" s="108">
        <v>0</v>
      </c>
      <c r="E5" s="108">
        <f>+C31</f>
        <v>0</v>
      </c>
      <c r="F5" s="108">
        <f>E31</f>
        <v>18965056.809999995</v>
      </c>
      <c r="G5" s="109">
        <f>F31</f>
        <v>31118401.83</v>
      </c>
      <c r="H5" s="110">
        <v>3557153.145601973</v>
      </c>
      <c r="I5" s="109">
        <f>G31</f>
        <v>39650353.77000001</v>
      </c>
      <c r="J5" s="108">
        <f aca="true" t="shared" si="0" ref="J5:O5">+I31</f>
        <v>5103136.511749998</v>
      </c>
      <c r="K5" s="108">
        <f t="shared" si="0"/>
        <v>6980535.492739998</v>
      </c>
      <c r="L5" s="108">
        <f t="shared" si="0"/>
        <v>-12986203.1598403</v>
      </c>
      <c r="M5" s="108">
        <f t="shared" si="0"/>
        <v>-26679232.668398015</v>
      </c>
      <c r="N5" s="108">
        <f t="shared" si="0"/>
        <v>-29961256.088512458</v>
      </c>
      <c r="O5" s="108">
        <f t="shared" si="0"/>
        <v>-30645898.376430333</v>
      </c>
      <c r="Q5" s="111" t="s">
        <v>308</v>
      </c>
      <c r="S5" s="112" t="s">
        <v>309</v>
      </c>
    </row>
    <row r="6" spans="1:19" ht="12.75">
      <c r="A6" s="15" t="s">
        <v>310</v>
      </c>
      <c r="B6" s="3"/>
      <c r="C6" s="3"/>
      <c r="D6" s="101"/>
      <c r="E6" s="113"/>
      <c r="F6" s="113"/>
      <c r="G6" s="113"/>
      <c r="H6" s="114"/>
      <c r="I6" s="113"/>
      <c r="J6" s="113"/>
      <c r="K6" s="113"/>
      <c r="L6" s="113"/>
      <c r="M6" s="113"/>
      <c r="N6" s="113"/>
      <c r="O6" s="3"/>
      <c r="Q6" s="115">
        <v>25117445</v>
      </c>
      <c r="S6" s="116">
        <f>I40</f>
        <v>30130811.741750002</v>
      </c>
    </row>
    <row r="7" spans="1:19" ht="12.75">
      <c r="A7" s="15"/>
      <c r="B7" s="15" t="s">
        <v>311</v>
      </c>
      <c r="C7" s="3"/>
      <c r="D7" s="101"/>
      <c r="E7" s="182"/>
      <c r="F7" s="182"/>
      <c r="G7" s="182"/>
      <c r="H7" s="183"/>
      <c r="I7" s="182"/>
      <c r="J7" s="182"/>
      <c r="K7" s="182"/>
      <c r="L7" s="182"/>
      <c r="M7" s="182"/>
      <c r="N7" s="182"/>
      <c r="O7" s="4"/>
      <c r="Q7" s="115">
        <v>26430141.25</v>
      </c>
      <c r="S7" s="116">
        <f>J40</f>
        <v>31902444.88099</v>
      </c>
    </row>
    <row r="8" spans="1:19" ht="14.25">
      <c r="A8" s="27"/>
      <c r="B8" s="3"/>
      <c r="C8" s="117" t="s">
        <v>312</v>
      </c>
      <c r="D8" s="101">
        <v>0</v>
      </c>
      <c r="E8" s="118">
        <v>33239735.21</v>
      </c>
      <c r="F8" s="118">
        <v>34748473.46</v>
      </c>
      <c r="G8" s="182">
        <v>35555141.89</v>
      </c>
      <c r="H8" s="183">
        <v>36070312.7909484</v>
      </c>
      <c r="I8" s="182">
        <v>35709610</v>
      </c>
      <c r="J8" s="182">
        <v>36302192</v>
      </c>
      <c r="K8" s="182">
        <v>36886513</v>
      </c>
      <c r="L8" s="182">
        <v>37519164</v>
      </c>
      <c r="M8" s="182">
        <v>38235425</v>
      </c>
      <c r="N8" s="182">
        <v>39020401</v>
      </c>
      <c r="O8" s="4">
        <v>39868967</v>
      </c>
      <c r="Q8" s="115">
        <v>50912340.489999995</v>
      </c>
      <c r="S8" s="116">
        <f>K40</f>
        <v>32326673.4674197</v>
      </c>
    </row>
    <row r="9" spans="1:19" ht="14.25">
      <c r="A9" s="3"/>
      <c r="B9" s="3"/>
      <c r="C9" s="27" t="s">
        <v>313</v>
      </c>
      <c r="D9" s="101">
        <v>0</v>
      </c>
      <c r="E9" s="119">
        <v>531087.64</v>
      </c>
      <c r="F9" s="119">
        <v>469154.03</v>
      </c>
      <c r="G9" s="182">
        <v>303461.1000000001</v>
      </c>
      <c r="H9" s="120">
        <v>497725.51042700006</v>
      </c>
      <c r="I9" s="119">
        <v>312564.9330000001</v>
      </c>
      <c r="J9" s="119">
        <v>321941.8809900001</v>
      </c>
      <c r="K9" s="119">
        <v>331600.1374197001</v>
      </c>
      <c r="L9" s="119">
        <v>341548.1415422911</v>
      </c>
      <c r="M9" s="119">
        <v>351794.5857885598</v>
      </c>
      <c r="N9" s="119">
        <v>362348.4233622166</v>
      </c>
      <c r="O9" s="119">
        <v>373218.8760630831</v>
      </c>
      <c r="Q9" s="115">
        <v>42948477.910000004</v>
      </c>
      <c r="S9" s="116">
        <f>L40</f>
        <v>28901879.281442292</v>
      </c>
    </row>
    <row r="10" spans="1:19" ht="14.25" hidden="1">
      <c r="A10" s="3"/>
      <c r="B10" s="3"/>
      <c r="C10" s="27" t="s">
        <v>314</v>
      </c>
      <c r="D10" s="101">
        <v>0</v>
      </c>
      <c r="E10" s="119">
        <v>209483.04</v>
      </c>
      <c r="F10" s="184">
        <v>18598</v>
      </c>
      <c r="G10" s="182">
        <v>0</v>
      </c>
      <c r="H10" s="120"/>
      <c r="I10" s="119"/>
      <c r="J10" s="119"/>
      <c r="K10" s="119"/>
      <c r="L10" s="119"/>
      <c r="M10" s="119"/>
      <c r="N10" s="119"/>
      <c r="O10" s="3"/>
      <c r="Q10" s="115">
        <v>34061487.54000001</v>
      </c>
      <c r="S10" s="116">
        <f>M40</f>
        <v>29358121.73988556</v>
      </c>
    </row>
    <row r="11" spans="1:19" ht="14.25">
      <c r="A11" s="3"/>
      <c r="B11" s="3"/>
      <c r="C11" s="3" t="s">
        <v>365</v>
      </c>
      <c r="D11" s="101"/>
      <c r="E11" s="118">
        <v>304023.19</v>
      </c>
      <c r="F11" s="119">
        <v>235304.18</v>
      </c>
      <c r="G11" s="182">
        <v>399095.52</v>
      </c>
      <c r="H11" s="120"/>
      <c r="I11" s="119"/>
      <c r="J11" s="119"/>
      <c r="K11" s="119"/>
      <c r="L11" s="119"/>
      <c r="M11" s="119"/>
      <c r="N11" s="119"/>
      <c r="O11" s="3"/>
      <c r="Q11" s="115">
        <v>38480537.25</v>
      </c>
      <c r="S11" s="116">
        <f>N40</f>
        <v>29875278.642082125</v>
      </c>
    </row>
    <row r="12" spans="1:19" ht="12.75">
      <c r="A12" s="15"/>
      <c r="B12" s="15" t="s">
        <v>315</v>
      </c>
      <c r="C12" s="27"/>
      <c r="D12" s="101"/>
      <c r="E12" s="119"/>
      <c r="F12" s="119"/>
      <c r="G12" s="182"/>
      <c r="H12" s="120"/>
      <c r="I12" s="119"/>
      <c r="J12" s="119"/>
      <c r="K12" s="119"/>
      <c r="L12" s="119"/>
      <c r="M12" s="119"/>
      <c r="N12" s="119"/>
      <c r="O12" s="3"/>
      <c r="Q12" s="115">
        <v>19747160.64</v>
      </c>
      <c r="S12" s="116">
        <f>O40</f>
        <v>30357739.92020309</v>
      </c>
    </row>
    <row r="13" spans="1:15" ht="14.25">
      <c r="A13" s="3"/>
      <c r="B13" s="3"/>
      <c r="C13" s="3" t="s">
        <v>366</v>
      </c>
      <c r="D13" s="101">
        <v>0</v>
      </c>
      <c r="E13" s="118">
        <v>566636</v>
      </c>
      <c r="F13" s="118">
        <v>44900</v>
      </c>
      <c r="G13" s="182">
        <v>461</v>
      </c>
      <c r="H13" s="121">
        <v>10000</v>
      </c>
      <c r="I13" s="118"/>
      <c r="J13" s="118"/>
      <c r="K13" s="118"/>
      <c r="L13" s="118"/>
      <c r="M13" s="118"/>
      <c r="N13" s="118"/>
      <c r="O13" s="3"/>
    </row>
    <row r="14" spans="1:23" ht="14.25">
      <c r="A14" s="27"/>
      <c r="B14" s="3"/>
      <c r="C14" s="3" t="s">
        <v>367</v>
      </c>
      <c r="D14" s="118">
        <v>0</v>
      </c>
      <c r="E14" s="118">
        <v>67000</v>
      </c>
      <c r="F14" s="118">
        <v>60943</v>
      </c>
      <c r="G14" s="182">
        <v>46108</v>
      </c>
      <c r="H14" s="121">
        <v>50000</v>
      </c>
      <c r="I14" s="118">
        <v>50000</v>
      </c>
      <c r="J14" s="118">
        <v>50000</v>
      </c>
      <c r="K14" s="118">
        <v>50000</v>
      </c>
      <c r="L14" s="118">
        <v>50000</v>
      </c>
      <c r="M14" s="118">
        <v>50000</v>
      </c>
      <c r="N14" s="118">
        <v>50000</v>
      </c>
      <c r="O14" s="118">
        <v>50000</v>
      </c>
      <c r="Q14" s="15"/>
      <c r="S14" s="3"/>
      <c r="T14" s="3">
        <v>2011</v>
      </c>
      <c r="U14" s="3">
        <v>2012</v>
      </c>
      <c r="V14" s="3">
        <v>2013</v>
      </c>
      <c r="W14" s="3"/>
    </row>
    <row r="15" spans="1:23" ht="14.25">
      <c r="A15" s="27"/>
      <c r="B15" s="3"/>
      <c r="C15" s="3" t="s">
        <v>368</v>
      </c>
      <c r="D15" s="118"/>
      <c r="E15" s="118"/>
      <c r="F15" s="118"/>
      <c r="G15" s="182">
        <v>900000</v>
      </c>
      <c r="H15" s="121"/>
      <c r="I15" s="118"/>
      <c r="J15" s="118"/>
      <c r="K15" s="118"/>
      <c r="L15" s="118"/>
      <c r="M15" s="118"/>
      <c r="N15" s="118"/>
      <c r="O15" s="3"/>
      <c r="S15" s="3"/>
      <c r="T15" s="3"/>
      <c r="U15" s="3"/>
      <c r="V15" s="3"/>
      <c r="W15" s="3"/>
    </row>
    <row r="16" spans="1:23" ht="12.75">
      <c r="A16" s="3"/>
      <c r="B16" s="3"/>
      <c r="C16" s="3" t="s">
        <v>316</v>
      </c>
      <c r="D16" s="119">
        <v>0</v>
      </c>
      <c r="E16" s="119">
        <v>1862116.48</v>
      </c>
      <c r="F16" s="119">
        <v>1754006.19</v>
      </c>
      <c r="G16" s="182">
        <v>3515862.5700000003</v>
      </c>
      <c r="H16" s="120">
        <v>6995000</v>
      </c>
      <c r="I16" s="119">
        <f>4869235.56875+T23</f>
        <v>5769235.56875</v>
      </c>
      <c r="J16" s="119">
        <f>U23</f>
        <v>4070000</v>
      </c>
      <c r="K16" s="119">
        <f>V23</f>
        <v>3805000</v>
      </c>
      <c r="L16" s="119"/>
      <c r="M16" s="119"/>
      <c r="N16" s="119"/>
      <c r="O16" s="119"/>
      <c r="R16" s="2"/>
      <c r="S16" s="3" t="s">
        <v>317</v>
      </c>
      <c r="T16" s="3"/>
      <c r="U16" s="2"/>
      <c r="V16" s="2"/>
      <c r="W16" s="3"/>
    </row>
    <row r="17" spans="1:23" ht="12.75">
      <c r="A17" s="3"/>
      <c r="B17" s="3"/>
      <c r="C17" s="3" t="s">
        <v>318</v>
      </c>
      <c r="D17" s="119"/>
      <c r="E17" s="119"/>
      <c r="F17" s="119"/>
      <c r="G17" s="182">
        <v>667649.86</v>
      </c>
      <c r="H17" s="120"/>
      <c r="I17" s="119"/>
      <c r="J17" s="119"/>
      <c r="K17" s="119"/>
      <c r="L17" s="119"/>
      <c r="M17" s="119"/>
      <c r="N17" s="119"/>
      <c r="O17" s="3"/>
      <c r="R17" s="2"/>
      <c r="S17" s="3" t="s">
        <v>319</v>
      </c>
      <c r="T17" s="3"/>
      <c r="U17" s="2">
        <v>2000000</v>
      </c>
      <c r="V17" s="2">
        <v>2775000</v>
      </c>
      <c r="W17" s="3"/>
    </row>
    <row r="18" spans="1:23" ht="12.75">
      <c r="A18" s="3"/>
      <c r="B18" s="3"/>
      <c r="C18" s="3" t="s">
        <v>778</v>
      </c>
      <c r="D18" s="119"/>
      <c r="E18" s="119"/>
      <c r="F18" s="119"/>
      <c r="G18" s="182"/>
      <c r="H18" s="120"/>
      <c r="I18" s="119"/>
      <c r="J18" s="119"/>
      <c r="K18" s="119"/>
      <c r="L18" s="119"/>
      <c r="M18" s="119"/>
      <c r="N18" s="119"/>
      <c r="O18" s="119"/>
      <c r="R18" s="2"/>
      <c r="S18" s="3" t="s">
        <v>387</v>
      </c>
      <c r="T18" s="3"/>
      <c r="U18" s="4">
        <v>2070000</v>
      </c>
      <c r="V18" s="4"/>
      <c r="W18" s="3"/>
    </row>
    <row r="19" spans="1:23" ht="12.75">
      <c r="A19" s="3"/>
      <c r="B19" s="107" t="s">
        <v>321</v>
      </c>
      <c r="C19" s="107"/>
      <c r="D19" s="109">
        <v>0</v>
      </c>
      <c r="E19" s="109">
        <f>SUBTOTAL(9,E8:E16)</f>
        <v>36780081.559999995</v>
      </c>
      <c r="F19" s="109">
        <f aca="true" t="shared" si="1" ref="F19">SUBTOTAL(9,F8:F17)</f>
        <v>37331378.86</v>
      </c>
      <c r="G19" s="109">
        <f>SUBTOTAL(9,G8:G17)</f>
        <v>41387779.940000005</v>
      </c>
      <c r="H19" s="110">
        <f aca="true" t="shared" si="2" ref="H19">SUBTOTAL(9,H8:H17)</f>
        <v>43623038.3013754</v>
      </c>
      <c r="I19" s="109">
        <f aca="true" t="shared" si="3" ref="I19:J19">SUBTOTAL(9,I8:I18)</f>
        <v>41841410.50175</v>
      </c>
      <c r="J19" s="109">
        <f t="shared" si="3"/>
        <v>40744133.88099</v>
      </c>
      <c r="K19" s="109">
        <f>SUBTOTAL(9,K8:K18)</f>
        <v>41073113.1374197</v>
      </c>
      <c r="L19" s="109">
        <f aca="true" t="shared" si="4" ref="L19:O19">SUBTOTAL(9,L8:L18)</f>
        <v>37910712.14154229</v>
      </c>
      <c r="M19" s="109">
        <f t="shared" si="4"/>
        <v>38637219.58578856</v>
      </c>
      <c r="N19" s="109">
        <f t="shared" si="4"/>
        <v>39432749.42336222</v>
      </c>
      <c r="O19" s="109">
        <f t="shared" si="4"/>
        <v>40292185.876063086</v>
      </c>
      <c r="R19" s="2"/>
      <c r="S19" s="3" t="s">
        <v>388</v>
      </c>
      <c r="T19" s="4">
        <v>900000</v>
      </c>
      <c r="V19" s="4"/>
      <c r="W19" s="3"/>
    </row>
    <row r="20" spans="1:23" ht="12.75">
      <c r="A20" s="3"/>
      <c r="B20" s="3"/>
      <c r="C20" s="3"/>
      <c r="D20" s="118"/>
      <c r="E20" s="118"/>
      <c r="F20" s="118"/>
      <c r="G20" s="118"/>
      <c r="H20" s="121"/>
      <c r="I20" s="118"/>
      <c r="J20" s="118"/>
      <c r="K20" s="118"/>
      <c r="L20" s="122"/>
      <c r="M20" s="122"/>
      <c r="N20" s="122"/>
      <c r="O20" s="122"/>
      <c r="R20" s="2"/>
      <c r="S20" s="3" t="s">
        <v>389</v>
      </c>
      <c r="T20" s="3"/>
      <c r="V20" s="4">
        <v>1030000</v>
      </c>
      <c r="W20" s="3"/>
    </row>
    <row r="21" spans="1:23" ht="12.75">
      <c r="A21" s="15" t="s">
        <v>322</v>
      </c>
      <c r="B21" s="3"/>
      <c r="C21" s="3"/>
      <c r="D21" s="118"/>
      <c r="E21" s="118"/>
      <c r="F21" s="118"/>
      <c r="G21" s="118"/>
      <c r="H21" s="121"/>
      <c r="I21" s="118"/>
      <c r="J21" s="118"/>
      <c r="K21" s="118"/>
      <c r="L21" s="122"/>
      <c r="M21" s="122"/>
      <c r="N21" s="122"/>
      <c r="O21" s="122"/>
      <c r="R21" s="2"/>
      <c r="S21" s="3"/>
      <c r="T21" s="3"/>
      <c r="U21" s="4"/>
      <c r="V21" s="4"/>
      <c r="W21" s="3"/>
    </row>
    <row r="22" spans="1:23" ht="14.25">
      <c r="A22" s="15"/>
      <c r="B22" s="3"/>
      <c r="C22" s="3" t="s">
        <v>370</v>
      </c>
      <c r="D22" s="118">
        <v>0</v>
      </c>
      <c r="E22" s="118">
        <v>-213731.81</v>
      </c>
      <c r="F22" s="118">
        <f>-482616.44-F10</f>
        <v>-501214.44</v>
      </c>
      <c r="G22" s="118">
        <v>-432938.24</v>
      </c>
      <c r="H22" s="121">
        <v>-473000</v>
      </c>
      <c r="I22" s="118">
        <f>-424061.76+250000+H22</f>
        <v>-647061.76</v>
      </c>
      <c r="J22" s="118">
        <f>H22</f>
        <v>-473000</v>
      </c>
      <c r="K22" s="118">
        <f>J22*1.03</f>
        <v>-487190</v>
      </c>
      <c r="L22" s="118">
        <f>K22*1.03</f>
        <v>-501805.7</v>
      </c>
      <c r="M22" s="118">
        <f>L22*1.03</f>
        <v>-516859.87100000004</v>
      </c>
      <c r="N22" s="118">
        <f>M22*1.03</f>
        <v>-532365.6671300001</v>
      </c>
      <c r="O22" s="118">
        <f>N22*1.03</f>
        <v>-548336.6371439</v>
      </c>
      <c r="R22" s="2"/>
      <c r="S22" s="42"/>
      <c r="T22" s="42"/>
      <c r="U22" s="43"/>
      <c r="V22" s="43"/>
      <c r="W22" s="27"/>
    </row>
    <row r="23" spans="1:23" ht="12.75">
      <c r="A23" s="15"/>
      <c r="B23" s="3"/>
      <c r="C23" s="3" t="s">
        <v>781</v>
      </c>
      <c r="D23" s="118"/>
      <c r="E23" s="118"/>
      <c r="F23" s="118"/>
      <c r="G23" s="118"/>
      <c r="H23" s="121"/>
      <c r="I23" s="118"/>
      <c r="J23" s="118"/>
      <c r="K23" s="118">
        <f>-K38*0.02+K37</f>
        <v>0</v>
      </c>
      <c r="L23" s="118">
        <f aca="true" t="shared" si="5" ref="L23:O23">-L38*0.02+L37</f>
        <v>0</v>
      </c>
      <c r="M23" s="118">
        <f t="shared" si="5"/>
        <v>0</v>
      </c>
      <c r="N23" s="118">
        <f t="shared" si="5"/>
        <v>0</v>
      </c>
      <c r="O23" s="118">
        <f t="shared" si="5"/>
        <v>0</v>
      </c>
      <c r="P23" s="98"/>
      <c r="R23" s="2"/>
      <c r="S23" s="3"/>
      <c r="T23" s="4">
        <f>SUM(T17:T22)</f>
        <v>900000</v>
      </c>
      <c r="U23" s="4">
        <f>SUM(U17:U22)</f>
        <v>4070000</v>
      </c>
      <c r="V23" s="4">
        <f>SUM(V17:V22)</f>
        <v>3805000</v>
      </c>
      <c r="W23" s="3"/>
    </row>
    <row r="24" spans="1:23" ht="12.75">
      <c r="A24" s="15"/>
      <c r="B24" s="3"/>
      <c r="C24" s="3" t="s">
        <v>323</v>
      </c>
      <c r="D24" s="118"/>
      <c r="E24" s="118"/>
      <c r="F24" s="118">
        <v>-242337.9</v>
      </c>
      <c r="G24" s="185">
        <f>-35114.29+50206</f>
        <v>15091.71</v>
      </c>
      <c r="H24" s="121"/>
      <c r="I24" s="118"/>
      <c r="J24" s="118"/>
      <c r="K24" s="118"/>
      <c r="L24" s="118"/>
      <c r="M24" s="118"/>
      <c r="N24" s="118"/>
      <c r="O24" s="118"/>
      <c r="R24" s="2"/>
      <c r="S24" s="3"/>
      <c r="T24" s="3"/>
      <c r="U24" s="3"/>
      <c r="V24" s="3"/>
      <c r="W24" s="3"/>
    </row>
    <row r="25" spans="1:23" ht="14.25">
      <c r="A25" s="15"/>
      <c r="B25" s="3"/>
      <c r="C25" s="3" t="s">
        <v>371</v>
      </c>
      <c r="D25" s="118"/>
      <c r="E25" s="118"/>
      <c r="F25" s="118"/>
      <c r="G25" s="118"/>
      <c r="H25" s="121">
        <v>-8500000</v>
      </c>
      <c r="I25" s="118">
        <v>-3258000</v>
      </c>
      <c r="J25" s="118"/>
      <c r="K25" s="118"/>
      <c r="L25" s="118"/>
      <c r="M25" s="118"/>
      <c r="N25" s="118"/>
      <c r="O25" s="118"/>
      <c r="R25" s="2"/>
      <c r="S25" s="3"/>
      <c r="T25" s="3"/>
      <c r="U25" s="3"/>
      <c r="V25" s="3"/>
      <c r="W25" s="3"/>
    </row>
    <row r="26" spans="1:21" ht="12.75">
      <c r="A26" s="3"/>
      <c r="B26" s="3"/>
      <c r="C26" s="3" t="s">
        <v>324</v>
      </c>
      <c r="D26" s="119"/>
      <c r="E26" s="119">
        <v>-4517109.59</v>
      </c>
      <c r="F26" s="119">
        <v>-5399826.47</v>
      </c>
      <c r="G26" s="119">
        <v>-5914060.86</v>
      </c>
      <c r="H26" s="120">
        <v>-7107188</v>
      </c>
      <c r="I26" s="119">
        <v>-7805537</v>
      </c>
      <c r="J26" s="119">
        <f>-'Attach C'!F15</f>
        <v>-8368689</v>
      </c>
      <c r="K26" s="119">
        <f>(J26+350000)*1.03</f>
        <v>-8259249.67</v>
      </c>
      <c r="L26" s="119">
        <f>K26*1.03</f>
        <v>-8507027.1601</v>
      </c>
      <c r="M26" s="119">
        <f>L26*1.03</f>
        <v>-8762237.974903</v>
      </c>
      <c r="N26" s="119">
        <f>M26*1.03</f>
        <v>-9025105.11415009</v>
      </c>
      <c r="O26" s="119">
        <f aca="true" t="shared" si="6" ref="O26">N26*1.04</f>
        <v>-9386109.318716094</v>
      </c>
      <c r="R26" s="2"/>
      <c r="U26" s="2"/>
    </row>
    <row r="27" spans="1:18" s="177" customFormat="1" ht="12.75">
      <c r="A27" s="176"/>
      <c r="B27" s="176"/>
      <c r="C27" s="178" t="s">
        <v>372</v>
      </c>
      <c r="D27" s="179">
        <v>0</v>
      </c>
      <c r="E27" s="179">
        <v>-13084183.35</v>
      </c>
      <c r="F27" s="179">
        <v>-19034655.029999997</v>
      </c>
      <c r="G27" s="179">
        <v>-26523920.61</v>
      </c>
      <c r="H27" s="179">
        <v>-26345464.055524558</v>
      </c>
      <c r="I27" s="179">
        <f>-Q6+G33</f>
        <v>-64678029</v>
      </c>
      <c r="J27" s="179">
        <f>-'Projects - Reference Only'!K125</f>
        <v>-30025045.9</v>
      </c>
      <c r="K27" s="179">
        <f>-'Projects - Reference Only'!L125</f>
        <v>-52293412.12</v>
      </c>
      <c r="L27" s="179">
        <f>-'Projects - Reference Only'!M125</f>
        <v>-42594908.79000001</v>
      </c>
      <c r="M27" s="179">
        <f>-'Projects - Reference Only'!N125</f>
        <v>-32640145.160000004</v>
      </c>
      <c r="N27" s="179">
        <f>-'Projects - Reference Only'!O125</f>
        <v>-30559920.93</v>
      </c>
      <c r="O27" s="179">
        <f>-'Projects - Reference Only'!P125</f>
        <v>-22655211.610000003</v>
      </c>
      <c r="Q27" s="180"/>
      <c r="R27" s="180"/>
    </row>
    <row r="28" spans="1:18" ht="12.75">
      <c r="A28" s="3"/>
      <c r="B28" s="3"/>
      <c r="C28" s="21"/>
      <c r="D28" s="119"/>
      <c r="E28" s="123"/>
      <c r="F28" s="123"/>
      <c r="G28" s="123"/>
      <c r="H28" s="124"/>
      <c r="I28" s="123"/>
      <c r="J28" s="123"/>
      <c r="K28" s="123"/>
      <c r="L28" s="123"/>
      <c r="M28" s="123"/>
      <c r="N28" s="123"/>
      <c r="O28" s="123"/>
      <c r="Q28" s="2"/>
      <c r="R28" s="2"/>
    </row>
    <row r="29" spans="1:18" ht="12.75">
      <c r="A29" s="3"/>
      <c r="B29" s="107" t="s">
        <v>325</v>
      </c>
      <c r="C29" s="107"/>
      <c r="D29" s="109">
        <v>0</v>
      </c>
      <c r="E29" s="109">
        <f>SUBTOTAL(9,E22:E27)</f>
        <v>-17815024.75</v>
      </c>
      <c r="F29" s="109">
        <f>SUBTOTAL(9,F22:F27)</f>
        <v>-25178033.839999996</v>
      </c>
      <c r="G29" s="109">
        <f>SUBTOTAL(9,G22:G28)</f>
        <v>-32855828</v>
      </c>
      <c r="H29" s="110">
        <f aca="true" t="shared" si="7" ref="H29:O29">SUBTOTAL(9,H22:H28)</f>
        <v>-42425652.05552456</v>
      </c>
      <c r="I29" s="109">
        <f>SUBTOTAL(9,I22:I28)</f>
        <v>-76388627.76</v>
      </c>
      <c r="J29" s="109">
        <f t="shared" si="7"/>
        <v>-38866734.9</v>
      </c>
      <c r="K29" s="109">
        <f t="shared" si="7"/>
        <v>-61039851.79</v>
      </c>
      <c r="L29" s="109">
        <f t="shared" si="7"/>
        <v>-51603741.65010001</v>
      </c>
      <c r="M29" s="109">
        <f t="shared" si="7"/>
        <v>-41919243.005903006</v>
      </c>
      <c r="N29" s="109">
        <f t="shared" si="7"/>
        <v>-40117391.71128009</v>
      </c>
      <c r="O29" s="109">
        <f t="shared" si="7"/>
        <v>-32589657.565859996</v>
      </c>
      <c r="Q29" s="2"/>
      <c r="R29" s="2"/>
    </row>
    <row r="30" spans="1:18" ht="15">
      <c r="A30" s="3"/>
      <c r="B30" s="27"/>
      <c r="C30" s="27"/>
      <c r="D30" s="119"/>
      <c r="E30" s="119"/>
      <c r="F30" s="119"/>
      <c r="G30" s="119"/>
      <c r="H30" s="120"/>
      <c r="I30" s="119"/>
      <c r="J30" s="119"/>
      <c r="K30" s="119"/>
      <c r="L30" s="119"/>
      <c r="M30" s="119"/>
      <c r="N30" s="119"/>
      <c r="O30" s="119"/>
      <c r="Q30" s="125"/>
      <c r="R30" s="2"/>
    </row>
    <row r="31" spans="1:18" ht="15">
      <c r="A31" s="126" t="s">
        <v>327</v>
      </c>
      <c r="B31" s="107"/>
      <c r="C31" s="107"/>
      <c r="D31" s="109">
        <v>0</v>
      </c>
      <c r="E31" s="127">
        <f>E5+E19+E29+E30</f>
        <v>18965056.809999995</v>
      </c>
      <c r="F31" s="128">
        <f>F5+F19+F29</f>
        <v>31118401.83</v>
      </c>
      <c r="G31" s="109">
        <f>G5+G19+G29</f>
        <v>39650353.77000001</v>
      </c>
      <c r="H31" s="128">
        <f aca="true" t="shared" si="8" ref="H31:N31">H5+H19+H29+H30</f>
        <v>4754539.391452812</v>
      </c>
      <c r="I31" s="128">
        <f>I5+I19+I29+I30</f>
        <v>5103136.511749998</v>
      </c>
      <c r="J31" s="128">
        <f t="shared" si="8"/>
        <v>6980535.492739998</v>
      </c>
      <c r="K31" s="128">
        <f>K5+K19+K29+K30</f>
        <v>-12986203.1598403</v>
      </c>
      <c r="L31" s="128">
        <f t="shared" si="8"/>
        <v>-26679232.668398015</v>
      </c>
      <c r="M31" s="128">
        <f>M5+M19+M29+M30</f>
        <v>-29961256.088512458</v>
      </c>
      <c r="N31" s="128">
        <f t="shared" si="8"/>
        <v>-30645898.376430333</v>
      </c>
      <c r="O31" s="128">
        <f>O5+O19+O29+O30</f>
        <v>-22943370.066227242</v>
      </c>
      <c r="Q31" s="125"/>
      <c r="R31" s="2"/>
    </row>
    <row r="32" spans="1:18" s="138" customFormat="1" ht="15">
      <c r="A32" s="209"/>
      <c r="B32" s="210" t="s">
        <v>392</v>
      </c>
      <c r="C32" s="210"/>
      <c r="D32" s="211"/>
      <c r="E32" s="211">
        <v>2500000</v>
      </c>
      <c r="F32" s="211">
        <v>2500000</v>
      </c>
      <c r="G32" s="211">
        <v>3500000</v>
      </c>
      <c r="H32" s="212">
        <v>3500000</v>
      </c>
      <c r="I32" s="211">
        <v>3500000</v>
      </c>
      <c r="J32" s="211">
        <v>3500000</v>
      </c>
      <c r="K32" s="211">
        <v>3500000</v>
      </c>
      <c r="L32" s="211">
        <v>3500000</v>
      </c>
      <c r="M32" s="211">
        <v>3500000</v>
      </c>
      <c r="N32" s="211">
        <v>3500000</v>
      </c>
      <c r="O32" s="211">
        <v>3500000</v>
      </c>
      <c r="Q32" s="125"/>
      <c r="R32" s="139"/>
    </row>
    <row r="33" spans="1:18" s="206" customFormat="1" ht="15">
      <c r="A33" s="130"/>
      <c r="B33" s="131"/>
      <c r="C33" s="131" t="s">
        <v>328</v>
      </c>
      <c r="D33" s="132"/>
      <c r="E33" s="132"/>
      <c r="F33" s="132"/>
      <c r="G33" s="132">
        <v>-39560584</v>
      </c>
      <c r="H33" s="205"/>
      <c r="I33" s="132"/>
      <c r="J33" s="132"/>
      <c r="K33" s="132"/>
      <c r="L33" s="132"/>
      <c r="M33" s="132"/>
      <c r="N33" s="132"/>
      <c r="O33" s="132"/>
      <c r="Q33" s="207"/>
      <c r="R33" s="208"/>
    </row>
    <row r="34" spans="1:18" s="136" customFormat="1" ht="15">
      <c r="A34" s="195"/>
      <c r="B34" s="196"/>
      <c r="C34" s="196" t="s">
        <v>391</v>
      </c>
      <c r="D34" s="197"/>
      <c r="E34" s="197"/>
      <c r="F34" s="197"/>
      <c r="G34" s="197">
        <f>G31+G33</f>
        <v>89769.77000001073</v>
      </c>
      <c r="H34" s="198"/>
      <c r="I34" s="197"/>
      <c r="J34" s="197"/>
      <c r="K34" s="197"/>
      <c r="L34" s="197"/>
      <c r="M34" s="197"/>
      <c r="N34" s="197"/>
      <c r="O34" s="197"/>
      <c r="Q34" s="125"/>
      <c r="R34" s="137"/>
    </row>
    <row r="35" spans="1:15" ht="12.75">
      <c r="A35" s="140"/>
      <c r="B35" s="140"/>
      <c r="C35" s="3"/>
      <c r="D35" s="3"/>
      <c r="E35" s="3"/>
      <c r="F35" s="3"/>
      <c r="G35" s="3"/>
      <c r="H35" s="3"/>
      <c r="I35" s="141"/>
      <c r="J35" s="141"/>
      <c r="K35" s="141"/>
      <c r="L35" s="141"/>
      <c r="M35" s="141"/>
      <c r="N35" s="141"/>
      <c r="O35" s="3"/>
    </row>
    <row r="36" spans="1:16" s="142" customFormat="1" ht="12.75" hidden="1">
      <c r="A36" s="186"/>
      <c r="B36" s="186" t="s">
        <v>334</v>
      </c>
      <c r="C36" s="186"/>
      <c r="D36" s="186"/>
      <c r="E36" s="186"/>
      <c r="F36" s="186"/>
      <c r="G36" s="186"/>
      <c r="H36" s="187">
        <f aca="true" t="shared" si="9" ref="H36:O36">H31-H32</f>
        <v>1254539.3914528117</v>
      </c>
      <c r="I36" s="187">
        <f t="shared" si="9"/>
        <v>1603136.5117499977</v>
      </c>
      <c r="J36" s="187">
        <f t="shared" si="9"/>
        <v>3480535.492739998</v>
      </c>
      <c r="K36" s="187">
        <f t="shared" si="9"/>
        <v>-16486203.1598403</v>
      </c>
      <c r="L36" s="187">
        <f t="shared" si="9"/>
        <v>-30179232.668398015</v>
      </c>
      <c r="M36" s="187">
        <f t="shared" si="9"/>
        <v>-33461256.088512458</v>
      </c>
      <c r="N36" s="187">
        <f t="shared" si="9"/>
        <v>-34145898.37643033</v>
      </c>
      <c r="O36" s="187">
        <f t="shared" si="9"/>
        <v>-26443370.066227242</v>
      </c>
      <c r="P36" s="48"/>
    </row>
    <row r="37" s="118" customFormat="1" ht="12.75" hidden="1">
      <c r="B37" s="118" t="s">
        <v>335</v>
      </c>
    </row>
    <row r="38" spans="1:15" s="118" customFormat="1" ht="12.75" hidden="1">
      <c r="A38" s="143"/>
      <c r="B38" s="143" t="s">
        <v>336</v>
      </c>
      <c r="C38" s="143"/>
      <c r="D38" s="143"/>
      <c r="E38" s="143"/>
      <c r="F38" s="143"/>
      <c r="G38" s="143"/>
      <c r="H38" s="143"/>
      <c r="I38" s="143"/>
      <c r="J38" s="143">
        <v>0</v>
      </c>
      <c r="K38" s="143">
        <f>K18+J38+K37</f>
        <v>0</v>
      </c>
      <c r="L38" s="143">
        <f>L18+K38+L37</f>
        <v>0</v>
      </c>
      <c r="M38" s="143">
        <f>M18+L38+M37</f>
        <v>0</v>
      </c>
      <c r="N38" s="143">
        <f>N18+M38+N37</f>
        <v>0</v>
      </c>
      <c r="O38" s="143">
        <f>O18+N38+O37</f>
        <v>0</v>
      </c>
    </row>
    <row r="39" s="119" customFormat="1" ht="12.75" hidden="1"/>
    <row r="40" spans="1:15" s="118" customFormat="1" ht="12.75" hidden="1">
      <c r="A40" s="144"/>
      <c r="B40" s="144" t="s">
        <v>337</v>
      </c>
      <c r="C40" s="144"/>
      <c r="D40" s="144"/>
      <c r="E40" s="144"/>
      <c r="F40" s="144"/>
      <c r="G40" s="144"/>
      <c r="H40" s="144"/>
      <c r="I40" s="144">
        <f aca="true" t="shared" si="10" ref="I40:O40">I19+I22+I25+I26</f>
        <v>30130811.741750002</v>
      </c>
      <c r="J40" s="144">
        <f t="shared" si="10"/>
        <v>31902444.88099</v>
      </c>
      <c r="K40" s="144">
        <f t="shared" si="10"/>
        <v>32326673.4674197</v>
      </c>
      <c r="L40" s="144">
        <f t="shared" si="10"/>
        <v>28901879.281442292</v>
      </c>
      <c r="M40" s="144">
        <f t="shared" si="10"/>
        <v>29358121.73988556</v>
      </c>
      <c r="N40" s="144">
        <f t="shared" si="10"/>
        <v>29875278.642082125</v>
      </c>
      <c r="O40" s="144">
        <f t="shared" si="10"/>
        <v>30357739.92020309</v>
      </c>
    </row>
    <row r="41" spans="10:15" s="119" customFormat="1" ht="14.25" hidden="1">
      <c r="J41" s="145"/>
      <c r="K41" s="145"/>
      <c r="L41" s="145"/>
      <c r="M41" s="145"/>
      <c r="N41" s="145"/>
      <c r="O41" s="145"/>
    </row>
    <row r="42" s="119" customFormat="1" ht="12.75">
      <c r="A42" s="119" t="s">
        <v>374</v>
      </c>
    </row>
    <row r="43" spans="1:16" s="142" customFormat="1" ht="12.75">
      <c r="A43" s="146">
        <v>1</v>
      </c>
      <c r="B43" s="147" t="s">
        <v>361</v>
      </c>
      <c r="C43" s="3"/>
      <c r="D43" s="101"/>
      <c r="E43" s="101"/>
      <c r="F43" s="101"/>
      <c r="G43" s="101"/>
      <c r="H43" s="101"/>
      <c r="I43" s="101"/>
      <c r="J43" s="101"/>
      <c r="K43" s="101"/>
      <c r="L43" s="3"/>
      <c r="M43" s="3"/>
      <c r="N43" s="188"/>
      <c r="O43" s="188"/>
      <c r="P43" s="48"/>
    </row>
    <row r="44" spans="1:16" s="142" customFormat="1" ht="12.75">
      <c r="A44" s="146">
        <v>2</v>
      </c>
      <c r="B44" s="502" t="s">
        <v>338</v>
      </c>
      <c r="C44" s="502"/>
      <c r="D44" s="502"/>
      <c r="E44" s="502"/>
      <c r="F44" s="502"/>
      <c r="G44" s="502"/>
      <c r="H44" s="502"/>
      <c r="I44" s="502"/>
      <c r="J44" s="502"/>
      <c r="K44" s="502"/>
      <c r="L44" s="502"/>
      <c r="M44" s="502"/>
      <c r="N44" s="502"/>
      <c r="O44" s="188"/>
      <c r="P44" s="48"/>
    </row>
    <row r="45" spans="1:17" s="142" customFormat="1" ht="12.75">
      <c r="A45" s="146">
        <v>3</v>
      </c>
      <c r="B45" s="502" t="s">
        <v>364</v>
      </c>
      <c r="C45" s="502"/>
      <c r="D45" s="502"/>
      <c r="E45" s="502"/>
      <c r="F45" s="502"/>
      <c r="G45" s="502"/>
      <c r="H45" s="502"/>
      <c r="I45" s="502"/>
      <c r="J45" s="502"/>
      <c r="K45" s="502"/>
      <c r="L45" s="502"/>
      <c r="M45" s="502"/>
      <c r="N45" s="502"/>
      <c r="O45" s="188"/>
      <c r="P45" s="48"/>
      <c r="Q45" s="141"/>
    </row>
    <row r="46" spans="1:17" s="142" customFormat="1" ht="12.75">
      <c r="A46" s="146">
        <v>4</v>
      </c>
      <c r="B46" s="502" t="s">
        <v>339</v>
      </c>
      <c r="C46" s="502"/>
      <c r="D46" s="502"/>
      <c r="E46" s="502"/>
      <c r="F46" s="502"/>
      <c r="G46" s="502"/>
      <c r="H46" s="502"/>
      <c r="I46" s="502"/>
      <c r="J46" s="502"/>
      <c r="K46" s="502"/>
      <c r="L46" s="502"/>
      <c r="M46" s="502"/>
      <c r="N46" s="188"/>
      <c r="O46" s="188"/>
      <c r="P46" s="48"/>
      <c r="Q46" s="148"/>
    </row>
    <row r="47" spans="1:17" s="142" customFormat="1" ht="12.75">
      <c r="A47" s="146">
        <v>5</v>
      </c>
      <c r="B47" s="160" t="s">
        <v>362</v>
      </c>
      <c r="C47" s="3"/>
      <c r="D47" s="3"/>
      <c r="E47" s="3"/>
      <c r="F47" s="3"/>
      <c r="G47" s="3"/>
      <c r="H47" s="3"/>
      <c r="I47" s="3"/>
      <c r="J47" s="3"/>
      <c r="K47" s="3"/>
      <c r="L47" s="3"/>
      <c r="M47" s="3"/>
      <c r="N47" s="188"/>
      <c r="O47" s="188"/>
      <c r="P47" s="48"/>
      <c r="Q47" s="148"/>
    </row>
    <row r="48" spans="1:17" s="142" customFormat="1" ht="12.75">
      <c r="A48" s="146">
        <v>6</v>
      </c>
      <c r="B48" s="147" t="s">
        <v>369</v>
      </c>
      <c r="C48" s="3"/>
      <c r="D48" s="3"/>
      <c r="E48" s="3"/>
      <c r="F48" s="3"/>
      <c r="G48" s="3"/>
      <c r="H48" s="3"/>
      <c r="I48" s="3"/>
      <c r="J48" s="3"/>
      <c r="K48" s="3"/>
      <c r="L48" s="3"/>
      <c r="M48" s="3"/>
      <c r="N48" s="188"/>
      <c r="O48" s="188"/>
      <c r="P48" s="48"/>
      <c r="Q48" s="150"/>
    </row>
    <row r="49" spans="1:17" s="142" customFormat="1" ht="12.75">
      <c r="A49" s="146">
        <v>7</v>
      </c>
      <c r="B49" s="147" t="s">
        <v>340</v>
      </c>
      <c r="C49" s="3"/>
      <c r="D49" s="3"/>
      <c r="E49" s="3"/>
      <c r="F49" s="3"/>
      <c r="G49" s="3"/>
      <c r="H49" s="3"/>
      <c r="I49" s="3"/>
      <c r="J49" s="3"/>
      <c r="K49" s="3"/>
      <c r="L49" s="3"/>
      <c r="M49" s="3"/>
      <c r="N49" s="188"/>
      <c r="O49" s="188"/>
      <c r="P49" s="48"/>
      <c r="Q49" s="150"/>
    </row>
    <row r="50" spans="1:17" s="142" customFormat="1" ht="12.75">
      <c r="A50" s="146">
        <v>8</v>
      </c>
      <c r="B50" s="147" t="s">
        <v>363</v>
      </c>
      <c r="C50" s="3"/>
      <c r="D50" s="151"/>
      <c r="E50" s="151"/>
      <c r="F50" s="152"/>
      <c r="G50" s="27"/>
      <c r="H50" s="27"/>
      <c r="I50" s="3"/>
      <c r="J50" s="3"/>
      <c r="K50" s="3"/>
      <c r="L50" s="3"/>
      <c r="M50" s="3"/>
      <c r="N50" s="188"/>
      <c r="O50" s="188"/>
      <c r="P50" s="48"/>
      <c r="Q50" s="150"/>
    </row>
    <row r="51" spans="1:17" s="142" customFormat="1" ht="12.75">
      <c r="A51" s="146"/>
      <c r="B51" s="147"/>
      <c r="P51" s="48"/>
      <c r="Q51" s="150"/>
    </row>
    <row r="52" spans="16:17" s="142" customFormat="1" ht="12.75">
      <c r="P52" s="48"/>
      <c r="Q52" s="150"/>
    </row>
    <row r="53" spans="16:17" s="142" customFormat="1" ht="12.75">
      <c r="P53" s="48"/>
      <c r="Q53" s="150"/>
    </row>
    <row r="55" spans="16:17" s="142" customFormat="1" ht="12.75">
      <c r="P55" s="48"/>
      <c r="Q55" s="148"/>
    </row>
    <row r="56" spans="16:17" s="142" customFormat="1" ht="12.75">
      <c r="P56" s="48"/>
      <c r="Q56" s="148"/>
    </row>
    <row r="57" spans="16:17" s="142" customFormat="1" ht="12.75">
      <c r="P57" s="48"/>
      <c r="Q57" s="148"/>
    </row>
    <row r="58" spans="16:17" s="142" customFormat="1" ht="12.75">
      <c r="P58" s="48"/>
      <c r="Q58" s="148"/>
    </row>
    <row r="59" spans="16:17" s="142" customFormat="1" ht="12.75">
      <c r="P59" s="48"/>
      <c r="Q59" s="148"/>
    </row>
    <row r="60" spans="16:17" s="142" customFormat="1" ht="12.75">
      <c r="P60" s="48"/>
      <c r="Q60" s="148"/>
    </row>
    <row r="61" spans="16:17" s="142" customFormat="1" ht="12.75">
      <c r="P61" s="48"/>
      <c r="Q61" s="148"/>
    </row>
    <row r="62" spans="16:17" s="142" customFormat="1" ht="12.75">
      <c r="P62" s="48"/>
      <c r="Q62" s="148"/>
    </row>
    <row r="63" spans="16:17" s="142" customFormat="1" ht="12.75">
      <c r="P63" s="48"/>
      <c r="Q63" s="148"/>
    </row>
    <row r="64" spans="16:17" s="142" customFormat="1" ht="12.75">
      <c r="P64" s="48"/>
      <c r="Q64" s="148"/>
    </row>
    <row r="65" spans="16:17" s="142" customFormat="1" ht="12.75">
      <c r="P65" s="48"/>
      <c r="Q65" s="148"/>
    </row>
    <row r="66" spans="16:17" s="142" customFormat="1" ht="12.75">
      <c r="P66" s="48"/>
      <c r="Q66" s="148"/>
    </row>
    <row r="67" spans="16:17" s="142" customFormat="1" ht="12.75">
      <c r="P67" s="48"/>
      <c r="Q67" s="148"/>
    </row>
    <row r="68" spans="16:17" s="142" customFormat="1" ht="12.75">
      <c r="P68" s="48"/>
      <c r="Q68" s="148"/>
    </row>
    <row r="69" spans="16:17" s="142" customFormat="1" ht="12.75">
      <c r="P69" s="48"/>
      <c r="Q69" s="148"/>
    </row>
    <row r="70" spans="16:17" s="142" customFormat="1" ht="12.75">
      <c r="P70" s="48"/>
      <c r="Q70" s="148"/>
    </row>
    <row r="71" spans="16:17" s="142" customFormat="1" ht="12.75">
      <c r="P71" s="48"/>
      <c r="Q71" s="148"/>
    </row>
    <row r="72" spans="16:17" s="142" customFormat="1" ht="12.75">
      <c r="P72" s="48"/>
      <c r="Q72" s="148"/>
    </row>
    <row r="73" spans="16:17" s="142" customFormat="1" ht="12.75">
      <c r="P73" s="48"/>
      <c r="Q73" s="148"/>
    </row>
    <row r="74" spans="16:17" s="142" customFormat="1" ht="12.75">
      <c r="P74" s="48"/>
      <c r="Q74" s="148"/>
    </row>
    <row r="75" spans="16:17" s="142" customFormat="1" ht="12.75">
      <c r="P75" s="48"/>
      <c r="Q75" s="148"/>
    </row>
    <row r="76" spans="16:17" s="142" customFormat="1" ht="12.75">
      <c r="P76" s="48"/>
      <c r="Q76" s="148"/>
    </row>
    <row r="77" spans="16:17" s="142" customFormat="1" ht="12.75">
      <c r="P77" s="48"/>
      <c r="Q77" s="148"/>
    </row>
    <row r="78" spans="16:17" s="142" customFormat="1" ht="12.75">
      <c r="P78" s="48"/>
      <c r="Q78" s="148"/>
    </row>
    <row r="79" spans="16:17" s="142" customFormat="1" ht="12.75">
      <c r="P79" s="48"/>
      <c r="Q79" s="148"/>
    </row>
    <row r="80" spans="16:17" s="142" customFormat="1" ht="12.75">
      <c r="P80" s="48"/>
      <c r="Q80" s="148"/>
    </row>
    <row r="81" spans="16:17" s="142" customFormat="1" ht="12.75">
      <c r="P81" s="48"/>
      <c r="Q81" s="148"/>
    </row>
    <row r="82" spans="16:17" s="142" customFormat="1" ht="12.75">
      <c r="P82" s="48"/>
      <c r="Q82" s="148"/>
    </row>
    <row r="83" spans="16:17" s="142" customFormat="1" ht="12.75">
      <c r="P83" s="48"/>
      <c r="Q83" s="148"/>
    </row>
    <row r="84" spans="16:17" s="142" customFormat="1" ht="12.75">
      <c r="P84" s="48"/>
      <c r="Q84" s="148"/>
    </row>
    <row r="85" spans="16:17" s="142" customFormat="1" ht="12.75">
      <c r="P85" s="48"/>
      <c r="Q85" s="148"/>
    </row>
    <row r="86" spans="16:17" s="142" customFormat="1" ht="12.75">
      <c r="P86" s="48"/>
      <c r="Q86" s="148"/>
    </row>
    <row r="87" spans="16:17" s="142" customFormat="1" ht="12.75">
      <c r="P87" s="48"/>
      <c r="Q87" s="148"/>
    </row>
    <row r="88" spans="16:17" s="142" customFormat="1" ht="12.75">
      <c r="P88" s="48"/>
      <c r="Q88" s="148"/>
    </row>
    <row r="89" spans="16:17" s="142" customFormat="1" ht="12.75">
      <c r="P89" s="48"/>
      <c r="Q89" s="148"/>
    </row>
    <row r="90" spans="16:17" s="142" customFormat="1" ht="12.75">
      <c r="P90" s="48"/>
      <c r="Q90" s="148"/>
    </row>
    <row r="91" spans="16:17" s="142" customFormat="1" ht="12.75">
      <c r="P91" s="48"/>
      <c r="Q91" s="148"/>
    </row>
    <row r="92" spans="16:17" s="142" customFormat="1" ht="12.75">
      <c r="P92" s="48"/>
      <c r="Q92" s="148"/>
    </row>
    <row r="93" spans="16:17" s="142" customFormat="1" ht="12.75">
      <c r="P93" s="48"/>
      <c r="Q93" s="148"/>
    </row>
    <row r="94" spans="16:17" s="142" customFormat="1" ht="12.75">
      <c r="P94" s="48"/>
      <c r="Q94" s="148"/>
    </row>
    <row r="95" spans="16:17" s="142" customFormat="1" ht="12.75">
      <c r="P95" s="48"/>
      <c r="Q95" s="148"/>
    </row>
    <row r="96" spans="16:17" s="142" customFormat="1" ht="12.75">
      <c r="P96" s="48"/>
      <c r="Q96" s="148"/>
    </row>
    <row r="97" spans="16:17" s="142" customFormat="1" ht="12.75">
      <c r="P97" s="48"/>
      <c r="Q97" s="148"/>
    </row>
    <row r="98" spans="16:17" s="142" customFormat="1" ht="12.75">
      <c r="P98" s="48"/>
      <c r="Q98" s="148"/>
    </row>
    <row r="99" spans="16:17" s="142" customFormat="1" ht="12.75">
      <c r="P99" s="48"/>
      <c r="Q99" s="148"/>
    </row>
    <row r="100" spans="16:17" s="142" customFormat="1" ht="12.75">
      <c r="P100" s="48"/>
      <c r="Q100" s="148"/>
    </row>
    <row r="101" spans="16:17" s="142" customFormat="1" ht="12.75">
      <c r="P101" s="48"/>
      <c r="Q101" s="148"/>
    </row>
    <row r="102" spans="16:17" s="142" customFormat="1" ht="12.75">
      <c r="P102" s="48"/>
      <c r="Q102" s="148"/>
    </row>
    <row r="103" spans="16:17" s="142" customFormat="1" ht="12.75">
      <c r="P103" s="48"/>
      <c r="Q103" s="148"/>
    </row>
    <row r="104" spans="16:17" s="142" customFormat="1" ht="12.75">
      <c r="P104" s="48"/>
      <c r="Q104" s="148"/>
    </row>
    <row r="105" spans="16:17" s="142" customFormat="1" ht="12.75">
      <c r="P105" s="48"/>
      <c r="Q105" s="148"/>
    </row>
    <row r="106" spans="16:17" s="142" customFormat="1" ht="12.75">
      <c r="P106" s="48"/>
      <c r="Q106" s="148"/>
    </row>
    <row r="107" spans="16:17" s="142" customFormat="1" ht="12.75">
      <c r="P107" s="48"/>
      <c r="Q107" s="148"/>
    </row>
    <row r="108" spans="16:17" s="142" customFormat="1" ht="12.75">
      <c r="P108" s="48"/>
      <c r="Q108" s="148"/>
    </row>
    <row r="109" spans="16:17" s="142" customFormat="1" ht="12.75">
      <c r="P109" s="48"/>
      <c r="Q109" s="148"/>
    </row>
    <row r="110" spans="16:17" s="142" customFormat="1" ht="12.75">
      <c r="P110" s="48"/>
      <c r="Q110" s="148"/>
    </row>
    <row r="111" spans="16:17" s="142" customFormat="1" ht="12.75">
      <c r="P111" s="48"/>
      <c r="Q111" s="148"/>
    </row>
    <row r="112" s="142" customFormat="1" ht="12.75">
      <c r="P112" s="22"/>
    </row>
    <row r="113" s="142" customFormat="1" ht="12.75">
      <c r="P113" s="22"/>
    </row>
    <row r="114" s="142" customFormat="1" ht="12.75">
      <c r="P114" s="22"/>
    </row>
    <row r="115" s="142" customFormat="1" ht="12.75">
      <c r="P115" s="22"/>
    </row>
    <row r="116" s="142" customFormat="1" ht="12.75">
      <c r="P116" s="22"/>
    </row>
    <row r="117" s="142" customFormat="1" ht="12.75">
      <c r="P117" s="22"/>
    </row>
    <row r="118" s="142" customFormat="1" ht="12.75">
      <c r="P118" s="22"/>
    </row>
    <row r="119" s="142" customFormat="1" ht="12.75">
      <c r="P119" s="22"/>
    </row>
    <row r="120" s="142" customFormat="1" ht="12.75">
      <c r="P120" s="22"/>
    </row>
    <row r="121" s="142" customFormat="1" ht="12.75">
      <c r="P121" s="22"/>
    </row>
    <row r="122" s="142" customFormat="1" ht="12.75">
      <c r="P122" s="22"/>
    </row>
    <row r="123" s="142" customFormat="1" ht="12.75">
      <c r="P123" s="22"/>
    </row>
    <row r="124" s="142" customFormat="1" ht="12.75">
      <c r="P124" s="22"/>
    </row>
    <row r="125" s="142" customFormat="1" ht="12.75">
      <c r="P125" s="22"/>
    </row>
    <row r="126" s="142" customFormat="1" ht="12.75">
      <c r="P126" s="22"/>
    </row>
    <row r="127" s="142" customFormat="1" ht="12.75"/>
    <row r="128" s="142" customFormat="1" ht="12.75"/>
    <row r="129" s="142" customFormat="1" ht="12.75"/>
    <row r="130" s="142" customFormat="1" ht="12.75"/>
    <row r="131" s="142" customFormat="1" ht="12.75"/>
    <row r="132" s="142" customFormat="1" ht="12.75"/>
    <row r="133" s="142" customFormat="1" ht="12.75"/>
    <row r="134" s="142" customFormat="1" ht="12.75"/>
    <row r="135" s="142" customFormat="1" ht="12.75"/>
    <row r="136" s="142" customFormat="1" ht="12.75"/>
    <row r="137" s="142" customFormat="1" ht="12.75"/>
    <row r="138" s="142" customFormat="1" ht="12.75"/>
    <row r="139" s="142" customFormat="1" ht="12.75"/>
    <row r="140" s="142" customFormat="1" ht="12.75"/>
    <row r="141" s="142" customFormat="1" ht="12.75"/>
    <row r="142" s="142" customFormat="1" ht="12.75"/>
    <row r="143" s="142" customFormat="1" ht="12.75"/>
    <row r="144" s="142" customFormat="1" ht="12.75"/>
    <row r="145" s="142" customFormat="1" ht="12.75"/>
    <row r="146" spans="1:14" ht="12.75">
      <c r="A146" s="142"/>
      <c r="B146" s="142"/>
      <c r="C146" s="142"/>
      <c r="D146" s="142"/>
      <c r="E146" s="142"/>
      <c r="F146" s="142"/>
      <c r="G146" s="142"/>
      <c r="H146" s="142"/>
      <c r="I146" s="142"/>
      <c r="J146" s="142"/>
      <c r="K146" s="142"/>
      <c r="L146" s="142"/>
      <c r="M146" s="142"/>
      <c r="N146" s="142"/>
    </row>
  </sheetData>
  <mergeCells count="3">
    <mergeCell ref="B44:N44"/>
    <mergeCell ref="B45:N45"/>
    <mergeCell ref="B46:M46"/>
  </mergeCells>
  <printOptions/>
  <pageMargins left="0.25" right="0.25" top="0.75" bottom="0.75" header="0.3" footer="0.3"/>
  <pageSetup fitToHeight="1" fitToWidth="1" horizontalDpi="600" verticalDpi="600" orientation="landscape" scale="85" r:id="rId3"/>
  <legacyDrawing r:id="rId2"/>
</worksheet>
</file>

<file path=xl/worksheets/sheet11.xml><?xml version="1.0" encoding="utf-8"?>
<worksheet xmlns="http://schemas.openxmlformats.org/spreadsheetml/2006/main" xmlns:r="http://schemas.openxmlformats.org/officeDocument/2006/relationships">
  <dimension ref="A1:K50"/>
  <sheetViews>
    <sheetView workbookViewId="0" topLeftCell="A10">
      <selection activeCell="E41" sqref="E41:H48"/>
    </sheetView>
  </sheetViews>
  <sheetFormatPr defaultColWidth="9.140625" defaultRowHeight="12.75"/>
  <cols>
    <col min="1" max="1" width="8.140625" style="0" bestFit="1" customWidth="1"/>
    <col min="2" max="2" width="6.7109375" style="0" bestFit="1" customWidth="1"/>
    <col min="3" max="3" width="48.28125" style="0" bestFit="1" customWidth="1"/>
    <col min="4" max="4" width="11.421875" style="0" bestFit="1" customWidth="1"/>
    <col min="5" max="6" width="11.140625" style="0" bestFit="1" customWidth="1"/>
    <col min="7" max="8" width="12.7109375" style="0" bestFit="1" customWidth="1"/>
    <col min="9" max="9" width="15.57421875" style="0" customWidth="1"/>
    <col min="10" max="10" width="11.421875" style="0" bestFit="1" customWidth="1"/>
    <col min="11" max="11" width="9.57421875" style="0" bestFit="1" customWidth="1"/>
  </cols>
  <sheetData>
    <row r="1" spans="1:8" ht="12.75">
      <c r="A1" s="234" t="s">
        <v>398</v>
      </c>
      <c r="B1" s="234" t="s">
        <v>399</v>
      </c>
      <c r="C1" s="234" t="s">
        <v>400</v>
      </c>
      <c r="D1" s="234" t="s">
        <v>697</v>
      </c>
      <c r="E1" s="234" t="s">
        <v>698</v>
      </c>
      <c r="F1" s="234" t="s">
        <v>354</v>
      </c>
      <c r="G1" s="234" t="s">
        <v>402</v>
      </c>
      <c r="H1" s="234" t="s">
        <v>401</v>
      </c>
    </row>
    <row r="2" spans="1:9" ht="12.75">
      <c r="A2" s="235" t="s">
        <v>5</v>
      </c>
      <c r="B2" s="236">
        <v>2012</v>
      </c>
      <c r="C2" s="235" t="s">
        <v>168</v>
      </c>
      <c r="D2" s="237"/>
      <c r="E2" s="237"/>
      <c r="F2" s="237"/>
      <c r="G2" s="237"/>
      <c r="H2" s="238">
        <v>515000</v>
      </c>
      <c r="I2" s="33"/>
    </row>
    <row r="3" spans="1:9" ht="12.75">
      <c r="A3" s="235" t="s">
        <v>10</v>
      </c>
      <c r="B3" s="236">
        <v>2012</v>
      </c>
      <c r="C3" s="235" t="s">
        <v>11</v>
      </c>
      <c r="D3" s="237"/>
      <c r="E3" s="237"/>
      <c r="F3" s="237">
        <f>1215400/2</f>
        <v>607700</v>
      </c>
      <c r="G3" s="238">
        <f>1215400/2</f>
        <v>607700</v>
      </c>
      <c r="H3" s="237"/>
      <c r="I3" s="33"/>
    </row>
    <row r="4" spans="1:9" ht="12.75">
      <c r="A4" s="235" t="s">
        <v>13</v>
      </c>
      <c r="B4" s="236">
        <v>2012</v>
      </c>
      <c r="C4" s="235" t="s">
        <v>14</v>
      </c>
      <c r="D4" s="237"/>
      <c r="E4" s="237"/>
      <c r="F4" s="237"/>
      <c r="G4" s="238">
        <v>328807.93</v>
      </c>
      <c r="H4" s="237"/>
      <c r="I4" s="33"/>
    </row>
    <row r="5" spans="1:9" ht="12.75">
      <c r="A5" s="235" t="s">
        <v>16</v>
      </c>
      <c r="B5" s="236">
        <v>2012</v>
      </c>
      <c r="C5" s="235" t="s">
        <v>17</v>
      </c>
      <c r="D5" s="237"/>
      <c r="E5" s="237"/>
      <c r="F5" s="237"/>
      <c r="G5" s="237"/>
      <c r="H5" s="238">
        <v>1255324</v>
      </c>
      <c r="I5" s="33"/>
    </row>
    <row r="6" spans="1:9" ht="12.75">
      <c r="A6" s="235" t="s">
        <v>22</v>
      </c>
      <c r="B6" s="236">
        <v>2012</v>
      </c>
      <c r="C6" s="235" t="s">
        <v>250</v>
      </c>
      <c r="D6" s="237"/>
      <c r="E6" s="238">
        <v>200000</v>
      </c>
      <c r="F6" s="238">
        <v>315000</v>
      </c>
      <c r="G6" s="237"/>
      <c r="H6" s="237"/>
      <c r="I6" s="33"/>
    </row>
    <row r="7" spans="1:9" ht="12.75">
      <c r="A7" s="235" t="s">
        <v>26</v>
      </c>
      <c r="B7" s="236">
        <v>2012</v>
      </c>
      <c r="C7" s="235" t="s">
        <v>27</v>
      </c>
      <c r="D7" s="237"/>
      <c r="E7" s="237"/>
      <c r="F7" s="237"/>
      <c r="G7" s="238">
        <v>100000</v>
      </c>
      <c r="H7" s="237"/>
      <c r="I7" s="33"/>
    </row>
    <row r="8" spans="1:9" ht="12.75">
      <c r="A8" s="235" t="s">
        <v>28</v>
      </c>
      <c r="B8" s="236">
        <v>2012</v>
      </c>
      <c r="C8" s="235" t="s">
        <v>181</v>
      </c>
      <c r="D8" s="237"/>
      <c r="E8" s="237"/>
      <c r="F8" s="237"/>
      <c r="G8" s="238">
        <v>300000</v>
      </c>
      <c r="H8" s="237"/>
      <c r="I8" s="33"/>
    </row>
    <row r="9" spans="1:9" ht="12.75">
      <c r="A9" s="235" t="s">
        <v>239</v>
      </c>
      <c r="B9" s="236">
        <v>2012</v>
      </c>
      <c r="C9" s="235" t="s">
        <v>240</v>
      </c>
      <c r="D9" s="237"/>
      <c r="E9" s="238">
        <v>200000</v>
      </c>
      <c r="F9" s="238">
        <v>300000</v>
      </c>
      <c r="G9" s="237"/>
      <c r="H9" s="237"/>
      <c r="I9" s="33"/>
    </row>
    <row r="10" spans="1:9" ht="12.75">
      <c r="A10" s="235" t="s">
        <v>135</v>
      </c>
      <c r="B10" s="236">
        <v>2012</v>
      </c>
      <c r="C10" s="235" t="s">
        <v>251</v>
      </c>
      <c r="D10" s="238">
        <v>51500</v>
      </c>
      <c r="E10" s="237"/>
      <c r="F10" s="237"/>
      <c r="G10" s="237"/>
      <c r="H10" s="237"/>
      <c r="I10" s="33"/>
    </row>
    <row r="11" spans="1:9" ht="12.75">
      <c r="A11" s="235" t="s">
        <v>40</v>
      </c>
      <c r="B11" s="236">
        <v>2012</v>
      </c>
      <c r="C11" s="235" t="s">
        <v>41</v>
      </c>
      <c r="D11" s="237"/>
      <c r="E11" s="237"/>
      <c r="F11" s="238">
        <v>412000</v>
      </c>
      <c r="G11" s="237"/>
      <c r="H11" s="238">
        <v>824000</v>
      </c>
      <c r="I11" s="33"/>
    </row>
    <row r="12" spans="1:9" ht="12.75">
      <c r="A12" s="235" t="s">
        <v>43</v>
      </c>
      <c r="B12" s="236">
        <v>2012</v>
      </c>
      <c r="C12" s="235" t="s">
        <v>44</v>
      </c>
      <c r="D12" s="237"/>
      <c r="E12" s="237"/>
      <c r="F12" s="237"/>
      <c r="G12" s="237"/>
      <c r="H12" s="238">
        <v>916485.76</v>
      </c>
      <c r="I12" s="33"/>
    </row>
    <row r="13" spans="1:9" ht="12.75">
      <c r="A13" s="235" t="s">
        <v>61</v>
      </c>
      <c r="B13" s="236">
        <v>2012</v>
      </c>
      <c r="C13" s="235" t="s">
        <v>62</v>
      </c>
      <c r="D13" s="237"/>
      <c r="E13" s="237"/>
      <c r="F13" s="237"/>
      <c r="G13" s="238">
        <v>1236000</v>
      </c>
      <c r="H13" s="237"/>
      <c r="I13" s="33"/>
    </row>
    <row r="14" spans="1:9" ht="12.75">
      <c r="A14" s="235"/>
      <c r="B14" s="236"/>
      <c r="C14" s="235" t="s">
        <v>449</v>
      </c>
      <c r="D14" s="237"/>
      <c r="E14" s="237"/>
      <c r="F14" s="237"/>
      <c r="G14" s="242">
        <v>200000</v>
      </c>
      <c r="H14" s="237"/>
      <c r="I14" s="33"/>
    </row>
    <row r="15" spans="1:9" ht="12.75">
      <c r="A15" s="235" t="s">
        <v>66</v>
      </c>
      <c r="B15" s="236">
        <v>2012</v>
      </c>
      <c r="C15" s="235" t="s">
        <v>189</v>
      </c>
      <c r="D15" s="238">
        <v>103000</v>
      </c>
      <c r="E15" s="237"/>
      <c r="F15" s="237"/>
      <c r="G15" s="237"/>
      <c r="H15" s="237"/>
      <c r="I15" s="33"/>
    </row>
    <row r="16" spans="1:9" ht="12.75">
      <c r="A16" s="235" t="s">
        <v>67</v>
      </c>
      <c r="B16" s="236">
        <v>2012</v>
      </c>
      <c r="C16" s="235" t="s">
        <v>68</v>
      </c>
      <c r="D16" s="237"/>
      <c r="E16" s="237"/>
      <c r="F16" s="238">
        <v>1345872.16</v>
      </c>
      <c r="H16" s="237"/>
      <c r="I16" s="33"/>
    </row>
    <row r="17" spans="1:9" ht="12.75">
      <c r="A17" s="235" t="s">
        <v>83</v>
      </c>
      <c r="B17" s="236">
        <v>2012</v>
      </c>
      <c r="C17" s="235" t="s">
        <v>200</v>
      </c>
      <c r="D17" s="237"/>
      <c r="E17" s="237"/>
      <c r="F17" s="238">
        <f>4940000-H17</f>
        <v>1940000</v>
      </c>
      <c r="H17" s="237">
        <v>3000000</v>
      </c>
      <c r="I17" s="33"/>
    </row>
    <row r="18" spans="1:9" ht="12.75">
      <c r="A18" s="235" t="s">
        <v>87</v>
      </c>
      <c r="B18" s="236">
        <v>2012</v>
      </c>
      <c r="C18" s="235" t="s">
        <v>247</v>
      </c>
      <c r="D18" s="237"/>
      <c r="E18" s="237"/>
      <c r="F18" s="238">
        <v>463500</v>
      </c>
      <c r="G18" s="237">
        <f>4099905-300000</f>
        <v>3799905</v>
      </c>
      <c r="H18" s="237"/>
      <c r="I18" s="33"/>
    </row>
    <row r="19" spans="1:9" ht="12.75">
      <c r="A19" s="235" t="s">
        <v>124</v>
      </c>
      <c r="B19" s="236">
        <v>2012</v>
      </c>
      <c r="C19" s="235" t="s">
        <v>204</v>
      </c>
      <c r="D19" s="237"/>
      <c r="E19" s="237"/>
      <c r="F19" s="237"/>
      <c r="G19" s="238">
        <v>165000</v>
      </c>
      <c r="H19" s="237"/>
      <c r="I19" s="33"/>
    </row>
    <row r="20" spans="1:9" ht="12.75">
      <c r="A20" s="235" t="s">
        <v>89</v>
      </c>
      <c r="B20" s="236">
        <v>2012</v>
      </c>
      <c r="C20" s="235" t="s">
        <v>253</v>
      </c>
      <c r="D20" s="237"/>
      <c r="E20" s="237"/>
      <c r="F20" s="237"/>
      <c r="G20" s="237"/>
      <c r="H20" s="238">
        <v>427532.4</v>
      </c>
      <c r="I20" s="33"/>
    </row>
    <row r="21" spans="1:9" ht="12.75">
      <c r="A21" s="235" t="s">
        <v>101</v>
      </c>
      <c r="B21" s="236">
        <v>2012</v>
      </c>
      <c r="C21" s="235" t="s">
        <v>210</v>
      </c>
      <c r="D21" s="237"/>
      <c r="E21" s="237"/>
      <c r="F21" s="237"/>
      <c r="G21" s="238">
        <v>3000000</v>
      </c>
      <c r="H21" s="237"/>
      <c r="I21" s="33"/>
    </row>
    <row r="22" spans="1:9" ht="12.75">
      <c r="A22" s="235" t="s">
        <v>110</v>
      </c>
      <c r="B22" s="236">
        <v>2012</v>
      </c>
      <c r="C22" s="235" t="s">
        <v>122</v>
      </c>
      <c r="D22" s="237"/>
      <c r="E22" s="237"/>
      <c r="F22" s="237"/>
      <c r="G22" s="238">
        <v>3500000</v>
      </c>
      <c r="H22" s="237"/>
      <c r="I22" s="33"/>
    </row>
    <row r="23" spans="1:9" ht="12.75">
      <c r="A23" s="235" t="s">
        <v>112</v>
      </c>
      <c r="B23" s="236">
        <v>2012</v>
      </c>
      <c r="C23" s="235" t="s">
        <v>214</v>
      </c>
      <c r="D23" s="237"/>
      <c r="E23" s="237"/>
      <c r="F23" s="237"/>
      <c r="G23" s="238">
        <v>309000</v>
      </c>
      <c r="H23" s="237"/>
      <c r="I23" s="33"/>
    </row>
    <row r="24" spans="1:9" ht="12.75">
      <c r="A24" s="235" t="s">
        <v>114</v>
      </c>
      <c r="B24" s="236">
        <v>2012</v>
      </c>
      <c r="C24" s="235" t="s">
        <v>115</v>
      </c>
      <c r="D24" s="237"/>
      <c r="E24" s="237"/>
      <c r="F24" s="237"/>
      <c r="G24" s="238">
        <v>3630219</v>
      </c>
      <c r="H24" s="237"/>
      <c r="I24" s="33"/>
    </row>
    <row r="25" spans="1:9" ht="12.75">
      <c r="A25" s="235" t="s">
        <v>117</v>
      </c>
      <c r="B25" s="236">
        <v>2012</v>
      </c>
      <c r="C25" s="235" t="s">
        <v>118</v>
      </c>
      <c r="D25" s="237"/>
      <c r="E25" s="237"/>
      <c r="F25" s="237"/>
      <c r="G25" s="238">
        <v>250000</v>
      </c>
      <c r="H25" s="237"/>
      <c r="I25" s="33"/>
    </row>
    <row r="26" spans="1:9" ht="12.75">
      <c r="A26" s="235" t="s">
        <v>120</v>
      </c>
      <c r="B26" s="236">
        <v>2012</v>
      </c>
      <c r="C26" s="235" t="s">
        <v>216</v>
      </c>
      <c r="D26" s="218">
        <f>51500+75000</f>
        <v>126500</v>
      </c>
      <c r="E26" s="237"/>
      <c r="F26" s="237"/>
      <c r="G26" s="237"/>
      <c r="H26" s="237"/>
      <c r="I26" s="33"/>
    </row>
    <row r="27" spans="4:9" ht="12.75">
      <c r="D27" s="33"/>
      <c r="E27" s="33"/>
      <c r="F27" s="33"/>
      <c r="G27" s="33"/>
      <c r="H27" s="33"/>
      <c r="I27" s="33"/>
    </row>
    <row r="28" ht="12.75">
      <c r="D28" s="33">
        <f>SUM(D2:H26)</f>
        <v>30430046.25</v>
      </c>
    </row>
    <row r="29" ht="12.75">
      <c r="D29" s="33"/>
    </row>
    <row r="30" ht="12.75">
      <c r="D30" s="33"/>
    </row>
    <row r="32" spans="1:11" ht="12.75">
      <c r="A32">
        <f>SUM(A2:A12)</f>
        <v>0</v>
      </c>
      <c r="C32" s="3" t="s">
        <v>264</v>
      </c>
      <c r="D32" s="33">
        <f aca="true" t="shared" si="0" ref="D32:H32">SUM(D2:D12)</f>
        <v>51500</v>
      </c>
      <c r="E32" s="33">
        <f t="shared" si="0"/>
        <v>400000</v>
      </c>
      <c r="F32" s="33">
        <f t="shared" si="0"/>
        <v>1634700</v>
      </c>
      <c r="G32" s="33">
        <f t="shared" si="0"/>
        <v>1336507.93</v>
      </c>
      <c r="H32" s="33">
        <f t="shared" si="0"/>
        <v>3510809.76</v>
      </c>
      <c r="I32" s="33">
        <f>SUM(D32:H32)</f>
        <v>6933517.6899999995</v>
      </c>
      <c r="J32" s="33">
        <v>6933517.6899999995</v>
      </c>
      <c r="K32" s="33">
        <f>J32-I32</f>
        <v>0</v>
      </c>
    </row>
    <row r="33" spans="1:11" ht="12.75">
      <c r="A33">
        <f>SUM(A13:A16)</f>
        <v>0</v>
      </c>
      <c r="C33" s="3" t="s">
        <v>57</v>
      </c>
      <c r="D33" s="33">
        <f aca="true" t="shared" si="1" ref="D33:H33">SUM(D13:D16)</f>
        <v>103000</v>
      </c>
      <c r="E33" s="33">
        <f t="shared" si="1"/>
        <v>0</v>
      </c>
      <c r="F33" s="33">
        <f>SUM(F13:F16)</f>
        <v>1345872.16</v>
      </c>
      <c r="G33" s="33">
        <f t="shared" si="1"/>
        <v>1436000</v>
      </c>
      <c r="H33" s="33">
        <f t="shared" si="1"/>
        <v>0</v>
      </c>
      <c r="I33" s="33">
        <f aca="true" t="shared" si="2" ref="I33:I39">SUM(D33:H33)</f>
        <v>2884872.16</v>
      </c>
      <c r="J33" s="33">
        <v>2884872.16</v>
      </c>
      <c r="K33" s="33">
        <f aca="true" t="shared" si="3" ref="K33:K39">J33-I33</f>
        <v>0</v>
      </c>
    </row>
    <row r="34" spans="1:11" ht="12.75">
      <c r="A34">
        <f>SUM(A17:A20)</f>
        <v>0</v>
      </c>
      <c r="C34" s="3" t="s">
        <v>81</v>
      </c>
      <c r="D34" s="33">
        <f aca="true" t="shared" si="4" ref="D34:H34">SUM(D17:D20)</f>
        <v>0</v>
      </c>
      <c r="E34" s="33">
        <f t="shared" si="4"/>
        <v>0</v>
      </c>
      <c r="F34" s="33">
        <f>SUM(F17:F20)</f>
        <v>2403500</v>
      </c>
      <c r="G34" s="33">
        <f t="shared" si="4"/>
        <v>3964905</v>
      </c>
      <c r="H34" s="33">
        <f t="shared" si="4"/>
        <v>3427532.4</v>
      </c>
      <c r="I34" s="33">
        <f t="shared" si="2"/>
        <v>9795937.4</v>
      </c>
      <c r="J34" s="33">
        <v>9795937.05</v>
      </c>
      <c r="K34" s="33">
        <f t="shared" si="3"/>
        <v>-0.34999999962747097</v>
      </c>
    </row>
    <row r="35" spans="1:11" ht="12.75">
      <c r="A35">
        <f>SUM(A21)</f>
        <v>0</v>
      </c>
      <c r="C35" s="3" t="s">
        <v>100</v>
      </c>
      <c r="D35" s="33">
        <f aca="true" t="shared" si="5" ref="D35:H35">SUM(D21)</f>
        <v>0</v>
      </c>
      <c r="E35" s="33">
        <f t="shared" si="5"/>
        <v>0</v>
      </c>
      <c r="F35" s="33">
        <f t="shared" si="5"/>
        <v>0</v>
      </c>
      <c r="G35" s="33">
        <f t="shared" si="5"/>
        <v>3000000</v>
      </c>
      <c r="H35" s="33">
        <f t="shared" si="5"/>
        <v>0</v>
      </c>
      <c r="I35" s="33">
        <f t="shared" si="2"/>
        <v>3000000</v>
      </c>
      <c r="J35" s="33">
        <v>3000000</v>
      </c>
      <c r="K35" s="33">
        <f t="shared" si="3"/>
        <v>0</v>
      </c>
    </row>
    <row r="36" spans="1:11" ht="12.75">
      <c r="A36" t="str">
        <f>A22</f>
        <v>FLC002</v>
      </c>
      <c r="C36" s="3" t="s">
        <v>108</v>
      </c>
      <c r="D36" s="33">
        <f aca="true" t="shared" si="6" ref="D36:H36">D22</f>
        <v>0</v>
      </c>
      <c r="E36" s="33">
        <f t="shared" si="6"/>
        <v>0</v>
      </c>
      <c r="F36" s="33">
        <f t="shared" si="6"/>
        <v>0</v>
      </c>
      <c r="G36" s="33">
        <f t="shared" si="6"/>
        <v>3500000</v>
      </c>
      <c r="H36" s="33">
        <f t="shared" si="6"/>
        <v>0</v>
      </c>
      <c r="I36" s="33">
        <f t="shared" si="2"/>
        <v>3500000</v>
      </c>
      <c r="J36" s="33">
        <v>3500000</v>
      </c>
      <c r="K36" s="33">
        <f t="shared" si="3"/>
        <v>0</v>
      </c>
    </row>
    <row r="37" spans="1:11" ht="12.75">
      <c r="A37" t="str">
        <f>A23</f>
        <v>FLM000</v>
      </c>
      <c r="C37" s="3" t="s">
        <v>111</v>
      </c>
      <c r="D37" s="33">
        <f aca="true" t="shared" si="7" ref="D37:H37">D23</f>
        <v>0</v>
      </c>
      <c r="E37" s="33">
        <f t="shared" si="7"/>
        <v>0</v>
      </c>
      <c r="F37" s="33">
        <f t="shared" si="7"/>
        <v>0</v>
      </c>
      <c r="G37" s="33">
        <f t="shared" si="7"/>
        <v>309000</v>
      </c>
      <c r="H37" s="33">
        <f t="shared" si="7"/>
        <v>0</v>
      </c>
      <c r="I37" s="33">
        <f t="shared" si="2"/>
        <v>309000</v>
      </c>
      <c r="J37" s="33">
        <v>309000</v>
      </c>
      <c r="K37" s="33">
        <f t="shared" si="3"/>
        <v>0</v>
      </c>
    </row>
    <row r="38" spans="1:11" ht="12.75">
      <c r="A38" t="str">
        <f>A24</f>
        <v>FLS000</v>
      </c>
      <c r="C38" s="3" t="s">
        <v>265</v>
      </c>
      <c r="D38" s="33">
        <f aca="true" t="shared" si="8" ref="D38:H38">D24</f>
        <v>0</v>
      </c>
      <c r="E38" s="33">
        <f t="shared" si="8"/>
        <v>0</v>
      </c>
      <c r="F38" s="33">
        <f t="shared" si="8"/>
        <v>0</v>
      </c>
      <c r="G38" s="33">
        <f t="shared" si="8"/>
        <v>3630219</v>
      </c>
      <c r="H38" s="33">
        <f t="shared" si="8"/>
        <v>0</v>
      </c>
      <c r="I38" s="33">
        <f t="shared" si="2"/>
        <v>3630219</v>
      </c>
      <c r="J38" s="33">
        <v>3630219</v>
      </c>
      <c r="K38" s="33">
        <f t="shared" si="3"/>
        <v>0</v>
      </c>
    </row>
    <row r="39" spans="1:11" ht="12.75">
      <c r="A39">
        <f>SUM(A25:A26)</f>
        <v>0</v>
      </c>
      <c r="C39" s="42" t="s">
        <v>116</v>
      </c>
      <c r="D39" s="33">
        <f aca="true" t="shared" si="9" ref="D39:H39">SUM(D25:D26)</f>
        <v>126500</v>
      </c>
      <c r="E39" s="33">
        <f t="shared" si="9"/>
        <v>0</v>
      </c>
      <c r="F39" s="33">
        <f t="shared" si="9"/>
        <v>0</v>
      </c>
      <c r="G39" s="33">
        <f t="shared" si="9"/>
        <v>250000</v>
      </c>
      <c r="H39" s="33">
        <f t="shared" si="9"/>
        <v>0</v>
      </c>
      <c r="I39" s="33">
        <f t="shared" si="2"/>
        <v>376500</v>
      </c>
      <c r="J39" s="33">
        <v>376500</v>
      </c>
      <c r="K39" s="33">
        <f t="shared" si="3"/>
        <v>0</v>
      </c>
    </row>
    <row r="40" spans="5:10" ht="12.75">
      <c r="E40" s="243" t="s">
        <v>450</v>
      </c>
      <c r="F40" s="243" t="s">
        <v>354</v>
      </c>
      <c r="G40" s="243" t="s">
        <v>402</v>
      </c>
      <c r="H40" s="243" t="s">
        <v>451</v>
      </c>
      <c r="J40" s="33">
        <v>30530045.9</v>
      </c>
    </row>
    <row r="41" spans="3:10" ht="12.75">
      <c r="C41" s="3" t="s">
        <v>264</v>
      </c>
      <c r="E41" s="33">
        <f aca="true" t="shared" si="10" ref="E41:E48">H32</f>
        <v>3510809.76</v>
      </c>
      <c r="F41" s="33">
        <f>SUM(D32:F32)</f>
        <v>2086200</v>
      </c>
      <c r="G41" s="33">
        <f>G32*0.9</f>
        <v>1202857.1369999999</v>
      </c>
      <c r="H41" s="33">
        <f aca="true" t="shared" si="11" ref="H41:H47">G32-G41</f>
        <v>133650.79300000006</v>
      </c>
      <c r="J41" s="33">
        <f>SUM(E41:H41)-J32</f>
        <v>0</v>
      </c>
    </row>
    <row r="42" spans="3:10" ht="12.75">
      <c r="C42" s="3" t="s">
        <v>57</v>
      </c>
      <c r="E42" s="33">
        <f t="shared" si="10"/>
        <v>0</v>
      </c>
      <c r="F42" s="33">
        <f aca="true" t="shared" si="12" ref="F42:F47">SUM(D33:F33)</f>
        <v>1448872.16</v>
      </c>
      <c r="G42" s="33">
        <f aca="true" t="shared" si="13" ref="G42:G44">G33*0.9</f>
        <v>1292400</v>
      </c>
      <c r="H42" s="33">
        <f t="shared" si="11"/>
        <v>143600</v>
      </c>
      <c r="J42" s="33">
        <f aca="true" t="shared" si="14" ref="J42:J48">SUM(E42:H42)-J33</f>
        <v>0</v>
      </c>
    </row>
    <row r="43" spans="3:10" ht="12.75">
      <c r="C43" s="3" t="s">
        <v>81</v>
      </c>
      <c r="E43" s="33">
        <f t="shared" si="10"/>
        <v>3427532.4</v>
      </c>
      <c r="F43" s="33">
        <f t="shared" si="12"/>
        <v>2403500</v>
      </c>
      <c r="G43" s="33">
        <f t="shared" si="13"/>
        <v>3568414.5</v>
      </c>
      <c r="H43" s="33">
        <f t="shared" si="11"/>
        <v>396490.5</v>
      </c>
      <c r="J43" s="33">
        <f t="shared" si="14"/>
        <v>0.34999999962747097</v>
      </c>
    </row>
    <row r="44" spans="3:10" ht="12.75">
      <c r="C44" s="3" t="s">
        <v>100</v>
      </c>
      <c r="E44" s="33">
        <f t="shared" si="10"/>
        <v>0</v>
      </c>
      <c r="F44" s="33">
        <f t="shared" si="12"/>
        <v>0</v>
      </c>
      <c r="G44" s="33">
        <f t="shared" si="13"/>
        <v>2700000</v>
      </c>
      <c r="H44" s="33">
        <f t="shared" si="11"/>
        <v>300000</v>
      </c>
      <c r="J44" s="33">
        <f t="shared" si="14"/>
        <v>0</v>
      </c>
    </row>
    <row r="45" spans="3:10" ht="12.75">
      <c r="C45" s="3" t="s">
        <v>108</v>
      </c>
      <c r="E45" s="33">
        <f t="shared" si="10"/>
        <v>0</v>
      </c>
      <c r="F45" s="33">
        <f t="shared" si="12"/>
        <v>0</v>
      </c>
      <c r="G45" s="33">
        <f>G36</f>
        <v>3500000</v>
      </c>
      <c r="H45" s="33">
        <f t="shared" si="11"/>
        <v>0</v>
      </c>
      <c r="J45" s="33">
        <f t="shared" si="14"/>
        <v>0</v>
      </c>
    </row>
    <row r="46" spans="3:10" ht="12.75">
      <c r="C46" s="3" t="s">
        <v>111</v>
      </c>
      <c r="E46" s="33">
        <f t="shared" si="10"/>
        <v>0</v>
      </c>
      <c r="F46" s="33">
        <f t="shared" si="12"/>
        <v>0</v>
      </c>
      <c r="G46" s="33">
        <f>G37</f>
        <v>309000</v>
      </c>
      <c r="H46" s="33">
        <f t="shared" si="11"/>
        <v>0</v>
      </c>
      <c r="J46" s="33">
        <f t="shared" si="14"/>
        <v>0</v>
      </c>
    </row>
    <row r="47" spans="3:10" ht="12.75">
      <c r="C47" s="3" t="s">
        <v>265</v>
      </c>
      <c r="E47" s="33">
        <f t="shared" si="10"/>
        <v>0</v>
      </c>
      <c r="F47" s="33">
        <f t="shared" si="12"/>
        <v>0</v>
      </c>
      <c r="G47" s="33">
        <f>G38</f>
        <v>3630219</v>
      </c>
      <c r="H47" s="33">
        <f t="shared" si="11"/>
        <v>0</v>
      </c>
      <c r="J47" s="33">
        <f t="shared" si="14"/>
        <v>0</v>
      </c>
    </row>
    <row r="48" spans="3:10" ht="12.75">
      <c r="C48" s="42" t="s">
        <v>116</v>
      </c>
      <c r="E48" s="33">
        <f t="shared" si="10"/>
        <v>0</v>
      </c>
      <c r="G48" s="33">
        <f>SUM(D39:F39)</f>
        <v>126500</v>
      </c>
      <c r="H48" s="33">
        <f>G39</f>
        <v>250000</v>
      </c>
      <c r="J48" s="33">
        <f t="shared" si="14"/>
        <v>0</v>
      </c>
    </row>
    <row r="49" spans="6:8" ht="12.75">
      <c r="F49" s="33"/>
      <c r="G49" s="33"/>
      <c r="H49" s="33"/>
    </row>
    <row r="50" spans="5:8" ht="12.75">
      <c r="E50" s="33">
        <f>SUM(E41:E48)</f>
        <v>6938342.16</v>
      </c>
      <c r="F50" s="33">
        <f aca="true" t="shared" si="15" ref="F50:H50">SUM(F41:F48)</f>
        <v>5938572.16</v>
      </c>
      <c r="G50" s="33">
        <f t="shared" si="15"/>
        <v>16329390.637</v>
      </c>
      <c r="H50" s="33">
        <f t="shared" si="15"/>
        <v>1223741.293</v>
      </c>
    </row>
  </sheetData>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W146"/>
  <sheetViews>
    <sheetView showGridLines="0" showZeros="0" workbookViewId="0" topLeftCell="A1"/>
  </sheetViews>
  <sheetFormatPr defaultColWidth="9.140625" defaultRowHeight="12.75"/>
  <cols>
    <col min="1" max="1" width="2.7109375" style="1" customWidth="1"/>
    <col min="2" max="2" width="2.57421875" style="1" customWidth="1"/>
    <col min="3" max="3" width="36.140625" style="1" customWidth="1"/>
    <col min="4" max="4" width="9.00390625" style="1" hidden="1" customWidth="1"/>
    <col min="5" max="5" width="12.28125" style="1" hidden="1" customWidth="1"/>
    <col min="6" max="6" width="11.28125" style="1" hidden="1" customWidth="1"/>
    <col min="7" max="7" width="11.57421875" style="1" bestFit="1" customWidth="1"/>
    <col min="8" max="8" width="11.28125" style="1" customWidth="1"/>
    <col min="9" max="9" width="11.7109375" style="1" bestFit="1" customWidth="1"/>
    <col min="10" max="13" width="12.28125" style="1" bestFit="1" customWidth="1"/>
    <col min="14" max="15" width="12.28125" style="1" customWidth="1"/>
    <col min="16" max="16" width="14.00390625" style="1" bestFit="1" customWidth="1"/>
    <col min="17" max="17" width="22.7109375" style="1" hidden="1" customWidth="1"/>
    <col min="18" max="18" width="10.7109375" style="1" hidden="1" customWidth="1"/>
    <col min="19" max="19" width="22.28125" style="1" hidden="1" customWidth="1"/>
    <col min="20" max="22" width="11.140625" style="1" hidden="1" customWidth="1"/>
    <col min="23" max="23" width="9.140625" style="1" hidden="1" customWidth="1"/>
    <col min="24" max="16384" width="9.140625" style="1" customWidth="1"/>
  </cols>
  <sheetData>
    <row r="1" spans="1:15" ht="18">
      <c r="A1" s="244" t="s">
        <v>456</v>
      </c>
      <c r="B1" s="34"/>
      <c r="C1" s="3"/>
      <c r="D1" s="101"/>
      <c r="E1" s="101"/>
      <c r="F1" s="101"/>
      <c r="G1" s="101"/>
      <c r="H1" s="101"/>
      <c r="I1" s="101"/>
      <c r="J1" s="101"/>
      <c r="K1" s="101"/>
      <c r="L1" s="3"/>
      <c r="M1" s="99"/>
      <c r="O1" s="458">
        <f>'Attach B'!$A$4</f>
        <v>40843</v>
      </c>
    </row>
    <row r="2" spans="1:13" s="3" customFormat="1" ht="15.75">
      <c r="A2" s="97" t="s">
        <v>777</v>
      </c>
      <c r="B2" s="15"/>
      <c r="D2" s="101"/>
      <c r="E2" s="101"/>
      <c r="F2" s="101"/>
      <c r="G2" s="101"/>
      <c r="H2" s="101"/>
      <c r="I2" s="101"/>
      <c r="J2" s="101"/>
      <c r="K2" s="101"/>
      <c r="L2" s="101"/>
      <c r="M2" s="50"/>
    </row>
    <row r="3" spans="1:13" s="3" customFormat="1" ht="15.75">
      <c r="A3" s="97"/>
      <c r="B3" s="15"/>
      <c r="D3" s="101"/>
      <c r="E3" s="101"/>
      <c r="F3" s="101"/>
      <c r="G3" s="101"/>
      <c r="H3" s="101"/>
      <c r="I3" s="101"/>
      <c r="J3" s="101"/>
      <c r="K3" s="101"/>
      <c r="L3" s="101"/>
      <c r="M3" s="50"/>
    </row>
    <row r="4" spans="1:19" ht="25.5">
      <c r="A4" s="3"/>
      <c r="B4" s="3"/>
      <c r="C4" s="3"/>
      <c r="D4" s="102" t="s">
        <v>293</v>
      </c>
      <c r="E4" s="103" t="s">
        <v>294</v>
      </c>
      <c r="F4" s="103" t="s">
        <v>295</v>
      </c>
      <c r="G4" s="103" t="s">
        <v>296</v>
      </c>
      <c r="H4" s="104" t="s">
        <v>297</v>
      </c>
      <c r="I4" s="103" t="s">
        <v>298</v>
      </c>
      <c r="J4" s="103" t="s">
        <v>458</v>
      </c>
      <c r="K4" s="103" t="s">
        <v>300</v>
      </c>
      <c r="L4" s="103" t="s">
        <v>301</v>
      </c>
      <c r="M4" s="103" t="s">
        <v>302</v>
      </c>
      <c r="N4" s="103" t="s">
        <v>303</v>
      </c>
      <c r="O4" s="103" t="s">
        <v>304</v>
      </c>
      <c r="Q4" s="105" t="s">
        <v>305</v>
      </c>
      <c r="S4" s="105" t="s">
        <v>306</v>
      </c>
    </row>
    <row r="5" spans="1:19" ht="12.75">
      <c r="A5" s="106" t="s">
        <v>307</v>
      </c>
      <c r="B5" s="107"/>
      <c r="C5" s="107"/>
      <c r="D5" s="108">
        <v>0</v>
      </c>
      <c r="E5" s="108">
        <f>+C31</f>
        <v>0</v>
      </c>
      <c r="F5" s="108">
        <f>E31</f>
        <v>18965056.809999995</v>
      </c>
      <c r="G5" s="109">
        <f>F31</f>
        <v>31118401.83</v>
      </c>
      <c r="H5" s="110">
        <v>3557153.145601973</v>
      </c>
      <c r="I5" s="109">
        <f>G31</f>
        <v>39650353.77000001</v>
      </c>
      <c r="J5" s="108">
        <f aca="true" t="shared" si="0" ref="J5:O5">+I31</f>
        <v>5103136.511749998</v>
      </c>
      <c r="K5" s="108">
        <f t="shared" si="0"/>
        <v>6980535.492739998</v>
      </c>
      <c r="L5" s="108">
        <f t="shared" si="0"/>
        <v>3673796.8401596993</v>
      </c>
      <c r="M5" s="108">
        <f t="shared" si="0"/>
        <v>3360767.331601985</v>
      </c>
      <c r="N5" s="108">
        <f t="shared" si="0"/>
        <v>4358743.911487542</v>
      </c>
      <c r="O5" s="108">
        <f t="shared" si="0"/>
        <v>2954101.6235696673</v>
      </c>
      <c r="Q5" s="111" t="s">
        <v>308</v>
      </c>
      <c r="S5" s="112" t="s">
        <v>309</v>
      </c>
    </row>
    <row r="6" spans="1:19" ht="12.75">
      <c r="A6" s="15" t="s">
        <v>310</v>
      </c>
      <c r="B6" s="3"/>
      <c r="C6" s="3"/>
      <c r="D6" s="101"/>
      <c r="E6" s="113"/>
      <c r="F6" s="113"/>
      <c r="G6" s="113"/>
      <c r="H6" s="114"/>
      <c r="I6" s="113"/>
      <c r="J6" s="113"/>
      <c r="K6" s="113"/>
      <c r="L6" s="113"/>
      <c r="M6" s="113"/>
      <c r="N6" s="113"/>
      <c r="O6" s="3"/>
      <c r="Q6" s="115">
        <v>25117445</v>
      </c>
      <c r="S6" s="116">
        <f>I40</f>
        <v>30130811.741750002</v>
      </c>
    </row>
    <row r="7" spans="1:19" ht="12.75">
      <c r="A7" s="15"/>
      <c r="B7" s="15" t="s">
        <v>311</v>
      </c>
      <c r="C7" s="3"/>
      <c r="D7" s="101"/>
      <c r="E7" s="182"/>
      <c r="F7" s="182"/>
      <c r="G7" s="182"/>
      <c r="H7" s="183"/>
      <c r="I7" s="182"/>
      <c r="J7" s="182"/>
      <c r="K7" s="182"/>
      <c r="L7" s="182"/>
      <c r="M7" s="182"/>
      <c r="N7" s="182"/>
      <c r="O7" s="4"/>
      <c r="Q7" s="115">
        <v>26430141.25</v>
      </c>
      <c r="S7" s="116">
        <f>J40</f>
        <v>31902444.88099</v>
      </c>
    </row>
    <row r="8" spans="1:19" ht="14.25">
      <c r="A8" s="27"/>
      <c r="B8" s="3"/>
      <c r="C8" s="117" t="s">
        <v>312</v>
      </c>
      <c r="D8" s="101">
        <v>0</v>
      </c>
      <c r="E8" s="118">
        <v>33239735.21</v>
      </c>
      <c r="F8" s="118">
        <v>34748473.46</v>
      </c>
      <c r="G8" s="182">
        <v>35555141.89</v>
      </c>
      <c r="H8" s="183">
        <v>36070312.7909484</v>
      </c>
      <c r="I8" s="182">
        <v>35709610</v>
      </c>
      <c r="J8" s="182">
        <v>36302192</v>
      </c>
      <c r="K8" s="182">
        <v>36886513</v>
      </c>
      <c r="L8" s="182">
        <v>37519164</v>
      </c>
      <c r="M8" s="182">
        <v>38235425</v>
      </c>
      <c r="N8" s="182">
        <v>39020401</v>
      </c>
      <c r="O8" s="4">
        <v>39868967</v>
      </c>
      <c r="Q8" s="115">
        <v>50912340.489999995</v>
      </c>
      <c r="S8" s="116">
        <f>K40</f>
        <v>49326673.4674197</v>
      </c>
    </row>
    <row r="9" spans="1:19" ht="14.25">
      <c r="A9" s="3"/>
      <c r="B9" s="3"/>
      <c r="C9" s="27" t="s">
        <v>313</v>
      </c>
      <c r="D9" s="101">
        <v>0</v>
      </c>
      <c r="E9" s="119">
        <v>531087.64</v>
      </c>
      <c r="F9" s="119">
        <v>469154.03</v>
      </c>
      <c r="G9" s="182">
        <v>303461.1000000001</v>
      </c>
      <c r="H9" s="120">
        <v>497725.51042700006</v>
      </c>
      <c r="I9" s="119">
        <v>312564.9330000001</v>
      </c>
      <c r="J9" s="119">
        <v>321941.8809900001</v>
      </c>
      <c r="K9" s="119">
        <v>331600.1374197001</v>
      </c>
      <c r="L9" s="119">
        <v>341548.1415422911</v>
      </c>
      <c r="M9" s="119">
        <v>351794.5857885598</v>
      </c>
      <c r="N9" s="119">
        <v>362348.4233622166</v>
      </c>
      <c r="O9" s="119">
        <v>373218.8760630831</v>
      </c>
      <c r="Q9" s="115">
        <v>42948477.910000004</v>
      </c>
      <c r="S9" s="116">
        <f>L40</f>
        <v>42901879.28144229</v>
      </c>
    </row>
    <row r="10" spans="1:19" ht="14.25" hidden="1">
      <c r="A10" s="3"/>
      <c r="B10" s="3"/>
      <c r="C10" s="27" t="s">
        <v>314</v>
      </c>
      <c r="D10" s="101">
        <v>0</v>
      </c>
      <c r="E10" s="119">
        <v>209483.04</v>
      </c>
      <c r="F10" s="184">
        <v>18598</v>
      </c>
      <c r="G10" s="182">
        <v>0</v>
      </c>
      <c r="H10" s="120"/>
      <c r="I10" s="119"/>
      <c r="J10" s="119"/>
      <c r="K10" s="119"/>
      <c r="L10" s="119"/>
      <c r="M10" s="119"/>
      <c r="N10" s="119"/>
      <c r="O10" s="3"/>
      <c r="Q10" s="115">
        <v>34061487.54000001</v>
      </c>
      <c r="S10" s="116">
        <f>M40</f>
        <v>34358121.73988556</v>
      </c>
    </row>
    <row r="11" spans="1:19" ht="14.25">
      <c r="A11" s="3"/>
      <c r="B11" s="3"/>
      <c r="C11" s="3" t="s">
        <v>365</v>
      </c>
      <c r="D11" s="101"/>
      <c r="E11" s="118">
        <v>304023.19</v>
      </c>
      <c r="F11" s="119">
        <v>235304.18</v>
      </c>
      <c r="G11" s="182">
        <v>399095.52</v>
      </c>
      <c r="H11" s="120"/>
      <c r="I11" s="119"/>
      <c r="J11" s="119"/>
      <c r="K11" s="119"/>
      <c r="L11" s="119"/>
      <c r="M11" s="119"/>
      <c r="N11" s="119"/>
      <c r="O11" s="3"/>
      <c r="Q11" s="115">
        <v>38480537.25</v>
      </c>
      <c r="S11" s="116">
        <f>N40</f>
        <v>29875278.642082125</v>
      </c>
    </row>
    <row r="12" spans="1:19" ht="12.75">
      <c r="A12" s="15"/>
      <c r="B12" s="15" t="s">
        <v>315</v>
      </c>
      <c r="C12" s="27"/>
      <c r="D12" s="101"/>
      <c r="E12" s="119"/>
      <c r="F12" s="119"/>
      <c r="G12" s="182"/>
      <c r="H12" s="120"/>
      <c r="I12" s="119"/>
      <c r="J12" s="119"/>
      <c r="K12" s="119"/>
      <c r="L12" s="119"/>
      <c r="M12" s="119"/>
      <c r="N12" s="119"/>
      <c r="O12" s="3"/>
      <c r="Q12" s="115">
        <v>19747160.64</v>
      </c>
      <c r="S12" s="116">
        <f>O40</f>
        <v>30357739.92020309</v>
      </c>
    </row>
    <row r="13" spans="1:15" ht="14.25">
      <c r="A13" s="3"/>
      <c r="B13" s="3"/>
      <c r="C13" s="3" t="s">
        <v>366</v>
      </c>
      <c r="D13" s="101">
        <v>0</v>
      </c>
      <c r="E13" s="118">
        <v>566636</v>
      </c>
      <c r="F13" s="118">
        <v>44900</v>
      </c>
      <c r="G13" s="182">
        <v>461</v>
      </c>
      <c r="H13" s="121">
        <v>10000</v>
      </c>
      <c r="I13" s="118"/>
      <c r="J13" s="118"/>
      <c r="K13" s="118"/>
      <c r="L13" s="118"/>
      <c r="M13" s="118"/>
      <c r="N13" s="118"/>
      <c r="O13" s="3"/>
    </row>
    <row r="14" spans="1:23" ht="14.25">
      <c r="A14" s="27"/>
      <c r="B14" s="3"/>
      <c r="C14" s="3" t="s">
        <v>367</v>
      </c>
      <c r="D14" s="118">
        <v>0</v>
      </c>
      <c r="E14" s="118">
        <v>67000</v>
      </c>
      <c r="F14" s="118">
        <v>60943</v>
      </c>
      <c r="G14" s="182">
        <v>46108</v>
      </c>
      <c r="H14" s="121">
        <v>50000</v>
      </c>
      <c r="I14" s="118">
        <v>50000</v>
      </c>
      <c r="J14" s="118">
        <v>50000</v>
      </c>
      <c r="K14" s="118">
        <v>50000</v>
      </c>
      <c r="L14" s="118">
        <v>50000</v>
      </c>
      <c r="M14" s="118">
        <v>50000</v>
      </c>
      <c r="N14" s="118">
        <v>50000</v>
      </c>
      <c r="O14" s="118">
        <v>50000</v>
      </c>
      <c r="Q14" s="15"/>
      <c r="S14" s="3"/>
      <c r="T14" s="3">
        <v>2011</v>
      </c>
      <c r="U14" s="3">
        <v>2012</v>
      </c>
      <c r="V14" s="3">
        <v>2013</v>
      </c>
      <c r="W14" s="3"/>
    </row>
    <row r="15" spans="1:23" ht="14.25">
      <c r="A15" s="27"/>
      <c r="B15" s="3"/>
      <c r="C15" s="3" t="s">
        <v>368</v>
      </c>
      <c r="D15" s="118"/>
      <c r="E15" s="118"/>
      <c r="F15" s="118"/>
      <c r="G15" s="182">
        <v>900000</v>
      </c>
      <c r="H15" s="121"/>
      <c r="I15" s="118"/>
      <c r="J15" s="118"/>
      <c r="K15" s="118"/>
      <c r="L15" s="118"/>
      <c r="M15" s="118"/>
      <c r="N15" s="118"/>
      <c r="O15" s="3"/>
      <c r="S15" s="3"/>
      <c r="T15" s="3"/>
      <c r="U15" s="3"/>
      <c r="V15" s="3"/>
      <c r="W15" s="3"/>
    </row>
    <row r="16" spans="1:23" ht="12.75">
      <c r="A16" s="3"/>
      <c r="B16" s="3"/>
      <c r="C16" s="3" t="s">
        <v>316</v>
      </c>
      <c r="D16" s="119">
        <v>0</v>
      </c>
      <c r="E16" s="119">
        <v>1862116.48</v>
      </c>
      <c r="F16" s="119">
        <v>1754006.19</v>
      </c>
      <c r="G16" s="182">
        <v>3515862.5700000003</v>
      </c>
      <c r="H16" s="120">
        <v>6995000</v>
      </c>
      <c r="I16" s="119">
        <f>4869235.56875+T23</f>
        <v>5769235.56875</v>
      </c>
      <c r="J16" s="119">
        <f>U23</f>
        <v>4070000</v>
      </c>
      <c r="K16" s="119">
        <f>V23</f>
        <v>3805000</v>
      </c>
      <c r="L16" s="119"/>
      <c r="M16" s="119"/>
      <c r="N16" s="119"/>
      <c r="O16" s="119"/>
      <c r="R16" s="2"/>
      <c r="S16" s="3" t="s">
        <v>317</v>
      </c>
      <c r="T16" s="3"/>
      <c r="U16" s="2"/>
      <c r="V16" s="2"/>
      <c r="W16" s="3"/>
    </row>
    <row r="17" spans="1:23" ht="12.75">
      <c r="A17" s="3"/>
      <c r="B17" s="3"/>
      <c r="C17" s="3" t="s">
        <v>318</v>
      </c>
      <c r="D17" s="119"/>
      <c r="E17" s="119"/>
      <c r="F17" s="119"/>
      <c r="G17" s="182">
        <v>667649.86</v>
      </c>
      <c r="H17" s="120"/>
      <c r="I17" s="119"/>
      <c r="J17" s="119"/>
      <c r="K17" s="119"/>
      <c r="L17" s="119"/>
      <c r="M17" s="119"/>
      <c r="N17" s="119"/>
      <c r="O17" s="3"/>
      <c r="R17" s="2"/>
      <c r="S17" s="3" t="s">
        <v>319</v>
      </c>
      <c r="T17" s="3"/>
      <c r="U17" s="2">
        <v>2000000</v>
      </c>
      <c r="V17" s="2">
        <v>2775000</v>
      </c>
      <c r="W17" s="3"/>
    </row>
    <row r="18" spans="1:23" ht="12.75">
      <c r="A18" s="3"/>
      <c r="B18" s="3"/>
      <c r="C18" s="3" t="s">
        <v>778</v>
      </c>
      <c r="D18" s="119"/>
      <c r="E18" s="119"/>
      <c r="F18" s="119"/>
      <c r="G18" s="182"/>
      <c r="H18" s="120"/>
      <c r="I18" s="119"/>
      <c r="J18" s="119"/>
      <c r="K18" s="119">
        <v>17000000</v>
      </c>
      <c r="L18" s="119">
        <v>14000000</v>
      </c>
      <c r="M18" s="119">
        <v>5000000</v>
      </c>
      <c r="N18" s="119">
        <v>0</v>
      </c>
      <c r="O18" s="119"/>
      <c r="R18" s="2"/>
      <c r="S18" s="3" t="s">
        <v>387</v>
      </c>
      <c r="T18" s="3"/>
      <c r="U18" s="4">
        <v>2070000</v>
      </c>
      <c r="V18" s="4"/>
      <c r="W18" s="3"/>
    </row>
    <row r="19" spans="1:23" ht="12.75">
      <c r="A19" s="3"/>
      <c r="B19" s="107" t="s">
        <v>321</v>
      </c>
      <c r="C19" s="107"/>
      <c r="D19" s="109">
        <v>0</v>
      </c>
      <c r="E19" s="109">
        <f>SUBTOTAL(9,E8:E16)</f>
        <v>36780081.559999995</v>
      </c>
      <c r="F19" s="109">
        <f aca="true" t="shared" si="1" ref="F19">SUBTOTAL(9,F8:F17)</f>
        <v>37331378.86</v>
      </c>
      <c r="G19" s="109">
        <f>SUBTOTAL(9,G8:G17)</f>
        <v>41387779.940000005</v>
      </c>
      <c r="H19" s="110">
        <f aca="true" t="shared" si="2" ref="H19">SUBTOTAL(9,H8:H17)</f>
        <v>43623038.3013754</v>
      </c>
      <c r="I19" s="109">
        <f aca="true" t="shared" si="3" ref="I19:J19">SUBTOTAL(9,I8:I18)</f>
        <v>41841410.50175</v>
      </c>
      <c r="J19" s="109">
        <f t="shared" si="3"/>
        <v>40744133.88099</v>
      </c>
      <c r="K19" s="109">
        <f>SUBTOTAL(9,K8:K18)</f>
        <v>58073113.1374197</v>
      </c>
      <c r="L19" s="109">
        <f aca="true" t="shared" si="4" ref="L19:O19">SUBTOTAL(9,L8:L18)</f>
        <v>51910712.14154229</v>
      </c>
      <c r="M19" s="109">
        <f t="shared" si="4"/>
        <v>43637219.58578856</v>
      </c>
      <c r="N19" s="109">
        <f t="shared" si="4"/>
        <v>39432749.42336222</v>
      </c>
      <c r="O19" s="109">
        <f t="shared" si="4"/>
        <v>40292185.876063086</v>
      </c>
      <c r="R19" s="2"/>
      <c r="S19" s="3" t="s">
        <v>388</v>
      </c>
      <c r="T19" s="4">
        <v>900000</v>
      </c>
      <c r="V19" s="4"/>
      <c r="W19" s="3"/>
    </row>
    <row r="20" spans="1:23" ht="12.75">
      <c r="A20" s="3"/>
      <c r="B20" s="3"/>
      <c r="C20" s="3"/>
      <c r="D20" s="118"/>
      <c r="E20" s="118"/>
      <c r="F20" s="118"/>
      <c r="G20" s="118"/>
      <c r="H20" s="121"/>
      <c r="I20" s="118"/>
      <c r="J20" s="118"/>
      <c r="K20" s="118"/>
      <c r="L20" s="122"/>
      <c r="M20" s="122"/>
      <c r="N20" s="122"/>
      <c r="O20" s="122"/>
      <c r="R20" s="2"/>
      <c r="S20" s="3" t="s">
        <v>389</v>
      </c>
      <c r="T20" s="3"/>
      <c r="V20" s="4">
        <v>1030000</v>
      </c>
      <c r="W20" s="3"/>
    </row>
    <row r="21" spans="1:23" ht="12.75">
      <c r="A21" s="15" t="s">
        <v>322</v>
      </c>
      <c r="B21" s="3"/>
      <c r="C21" s="3"/>
      <c r="D21" s="118"/>
      <c r="E21" s="118"/>
      <c r="F21" s="118"/>
      <c r="G21" s="118"/>
      <c r="H21" s="121"/>
      <c r="I21" s="118"/>
      <c r="J21" s="118"/>
      <c r="K21" s="118"/>
      <c r="L21" s="122"/>
      <c r="M21" s="122"/>
      <c r="N21" s="122"/>
      <c r="O21" s="122"/>
      <c r="R21" s="2"/>
      <c r="S21" s="3"/>
      <c r="T21" s="3"/>
      <c r="U21" s="4"/>
      <c r="V21" s="4"/>
      <c r="W21" s="3"/>
    </row>
    <row r="22" spans="1:23" ht="14.25">
      <c r="A22" s="15"/>
      <c r="B22" s="3"/>
      <c r="C22" s="3" t="s">
        <v>370</v>
      </c>
      <c r="D22" s="118">
        <v>0</v>
      </c>
      <c r="E22" s="118">
        <v>-213731.81</v>
      </c>
      <c r="F22" s="118">
        <f>-482616.44-F10</f>
        <v>-501214.44</v>
      </c>
      <c r="G22" s="118">
        <v>-432938.24</v>
      </c>
      <c r="H22" s="121">
        <v>-473000</v>
      </c>
      <c r="I22" s="118">
        <f>-424061.76+250000+H22</f>
        <v>-647061.76</v>
      </c>
      <c r="J22" s="118">
        <f>H22</f>
        <v>-473000</v>
      </c>
      <c r="K22" s="118">
        <f>J22*1.03</f>
        <v>-487190</v>
      </c>
      <c r="L22" s="118">
        <f>K22*1.03</f>
        <v>-501805.7</v>
      </c>
      <c r="M22" s="118">
        <f>L22*1.03</f>
        <v>-516859.87100000004</v>
      </c>
      <c r="N22" s="118">
        <f>M22*1.03</f>
        <v>-532365.6671300001</v>
      </c>
      <c r="O22" s="118">
        <f>N22*1.03</f>
        <v>-548336.6371439</v>
      </c>
      <c r="R22" s="2"/>
      <c r="S22" s="42"/>
      <c r="T22" s="42"/>
      <c r="U22" s="43"/>
      <c r="V22" s="43"/>
      <c r="W22" s="27"/>
    </row>
    <row r="23" spans="1:23" ht="14.25">
      <c r="A23" s="15"/>
      <c r="B23" s="3"/>
      <c r="C23" s="3" t="s">
        <v>779</v>
      </c>
      <c r="D23" s="118"/>
      <c r="E23" s="118"/>
      <c r="F23" s="118"/>
      <c r="G23" s="118"/>
      <c r="H23" s="121"/>
      <c r="I23" s="118"/>
      <c r="J23" s="118"/>
      <c r="K23" s="118">
        <f>-K38*0.02+K37</f>
        <v>-340000</v>
      </c>
      <c r="L23" s="118">
        <f aca="true" t="shared" si="5" ref="L23:O23">-L38*0.02+L37</f>
        <v>-620000</v>
      </c>
      <c r="M23" s="118">
        <f t="shared" si="5"/>
        <v>-720000</v>
      </c>
      <c r="N23" s="118">
        <f t="shared" si="5"/>
        <v>-720000</v>
      </c>
      <c r="O23" s="118">
        <f t="shared" si="5"/>
        <v>-6600000</v>
      </c>
      <c r="P23" s="98"/>
      <c r="R23" s="2"/>
      <c r="S23" s="3"/>
      <c r="T23" s="4">
        <f>SUM(T17:T22)</f>
        <v>900000</v>
      </c>
      <c r="U23" s="4">
        <f>SUM(U17:U22)</f>
        <v>4070000</v>
      </c>
      <c r="V23" s="4">
        <f>SUM(V17:V22)</f>
        <v>3805000</v>
      </c>
      <c r="W23" s="3"/>
    </row>
    <row r="24" spans="1:23" ht="12.75">
      <c r="A24" s="15"/>
      <c r="B24" s="3"/>
      <c r="C24" s="3" t="s">
        <v>323</v>
      </c>
      <c r="D24" s="118"/>
      <c r="E24" s="118"/>
      <c r="F24" s="118">
        <v>-242337.9</v>
      </c>
      <c r="G24" s="185">
        <f>-35114.29+50206</f>
        <v>15091.71</v>
      </c>
      <c r="H24" s="121"/>
      <c r="I24" s="118"/>
      <c r="J24" s="118"/>
      <c r="K24" s="118"/>
      <c r="L24" s="118"/>
      <c r="M24" s="118"/>
      <c r="N24" s="118"/>
      <c r="O24" s="118"/>
      <c r="R24" s="2"/>
      <c r="S24" s="3"/>
      <c r="T24" s="3"/>
      <c r="U24" s="3"/>
      <c r="V24" s="3"/>
      <c r="W24" s="3"/>
    </row>
    <row r="25" spans="1:23" ht="14.25">
      <c r="A25" s="15"/>
      <c r="B25" s="3"/>
      <c r="C25" s="3" t="s">
        <v>380</v>
      </c>
      <c r="D25" s="118"/>
      <c r="E25" s="118"/>
      <c r="F25" s="118"/>
      <c r="G25" s="118"/>
      <c r="H25" s="121">
        <v>-8500000</v>
      </c>
      <c r="I25" s="118">
        <v>-3258000</v>
      </c>
      <c r="J25" s="118"/>
      <c r="K25" s="118"/>
      <c r="L25" s="118"/>
      <c r="M25" s="118"/>
      <c r="N25" s="118"/>
      <c r="O25" s="118"/>
      <c r="R25" s="2"/>
      <c r="S25" s="3"/>
      <c r="T25" s="3"/>
      <c r="U25" s="3"/>
      <c r="V25" s="3"/>
      <c r="W25" s="3"/>
    </row>
    <row r="26" spans="1:21" ht="12.75">
      <c r="A26" s="3"/>
      <c r="B26" s="3"/>
      <c r="C26" s="3" t="s">
        <v>324</v>
      </c>
      <c r="D26" s="119"/>
      <c r="E26" s="119">
        <v>-4517109.59</v>
      </c>
      <c r="F26" s="119">
        <v>-5399826.47</v>
      </c>
      <c r="G26" s="119">
        <v>-5914060.86</v>
      </c>
      <c r="H26" s="120">
        <v>-7107188</v>
      </c>
      <c r="I26" s="119">
        <v>-7805537</v>
      </c>
      <c r="J26" s="119">
        <f>-'Attach C'!F15</f>
        <v>-8368689</v>
      </c>
      <c r="K26" s="119">
        <f>(J26+350000)*1.03</f>
        <v>-8259249.67</v>
      </c>
      <c r="L26" s="119">
        <f>K26*1.03</f>
        <v>-8507027.1601</v>
      </c>
      <c r="M26" s="119">
        <f>L26*1.03</f>
        <v>-8762237.974903</v>
      </c>
      <c r="N26" s="119">
        <f>M26*1.03</f>
        <v>-9025105.11415009</v>
      </c>
      <c r="O26" s="119">
        <f aca="true" t="shared" si="6" ref="O26">N26*1.04</f>
        <v>-9386109.318716094</v>
      </c>
      <c r="R26" s="2"/>
      <c r="U26" s="2"/>
    </row>
    <row r="27" spans="1:18" s="177" customFormat="1" ht="12.75">
      <c r="A27" s="176"/>
      <c r="B27" s="176"/>
      <c r="C27" s="178" t="s">
        <v>372</v>
      </c>
      <c r="D27" s="179">
        <v>0</v>
      </c>
      <c r="E27" s="179">
        <v>-13084183.35</v>
      </c>
      <c r="F27" s="179">
        <v>-19034655.029999997</v>
      </c>
      <c r="G27" s="179">
        <v>-26523920.61</v>
      </c>
      <c r="H27" s="179">
        <v>-26345464.055524558</v>
      </c>
      <c r="I27" s="179">
        <f>-Q6+G33</f>
        <v>-64678029</v>
      </c>
      <c r="J27" s="179">
        <f>-'Projects - Reference Only'!K125</f>
        <v>-30025045.9</v>
      </c>
      <c r="K27" s="179">
        <f>-'Projects - Reference Only'!L125</f>
        <v>-52293412.12</v>
      </c>
      <c r="L27" s="179">
        <f>-'Projects - Reference Only'!M125</f>
        <v>-42594908.79000001</v>
      </c>
      <c r="M27" s="179">
        <f>-'Projects - Reference Only'!N125</f>
        <v>-32640145.160000004</v>
      </c>
      <c r="N27" s="179">
        <f>-'Projects - Reference Only'!O125</f>
        <v>-30559920.93</v>
      </c>
      <c r="O27" s="179">
        <f>-'Projects - Reference Only'!P125</f>
        <v>-22655211.610000003</v>
      </c>
      <c r="Q27" s="180"/>
      <c r="R27" s="180"/>
    </row>
    <row r="28" spans="1:18" ht="12.75">
      <c r="A28" s="3"/>
      <c r="B28" s="3"/>
      <c r="C28" s="21"/>
      <c r="D28" s="119"/>
      <c r="E28" s="123"/>
      <c r="F28" s="123"/>
      <c r="G28" s="123"/>
      <c r="H28" s="124"/>
      <c r="I28" s="123"/>
      <c r="J28" s="123"/>
      <c r="K28" s="123"/>
      <c r="L28" s="123"/>
      <c r="M28" s="123"/>
      <c r="N28" s="123"/>
      <c r="O28" s="123"/>
      <c r="Q28" s="2"/>
      <c r="R28" s="2"/>
    </row>
    <row r="29" spans="1:18" ht="12.75">
      <c r="A29" s="3"/>
      <c r="B29" s="107" t="s">
        <v>325</v>
      </c>
      <c r="C29" s="107"/>
      <c r="D29" s="109">
        <v>0</v>
      </c>
      <c r="E29" s="109">
        <f>SUBTOTAL(9,E22:E27)</f>
        <v>-17815024.75</v>
      </c>
      <c r="F29" s="109">
        <f>SUBTOTAL(9,F22:F27)</f>
        <v>-25178033.839999996</v>
      </c>
      <c r="G29" s="109">
        <f>SUBTOTAL(9,G22:G28)</f>
        <v>-32855828</v>
      </c>
      <c r="H29" s="110">
        <f aca="true" t="shared" si="7" ref="H29:O29">SUBTOTAL(9,H22:H28)</f>
        <v>-42425652.05552456</v>
      </c>
      <c r="I29" s="109">
        <f>SUBTOTAL(9,I22:I28)</f>
        <v>-76388627.76</v>
      </c>
      <c r="J29" s="109">
        <f t="shared" si="7"/>
        <v>-38866734.9</v>
      </c>
      <c r="K29" s="109">
        <f t="shared" si="7"/>
        <v>-61379851.79</v>
      </c>
      <c r="L29" s="109">
        <f t="shared" si="7"/>
        <v>-52223741.65010001</v>
      </c>
      <c r="M29" s="109">
        <f t="shared" si="7"/>
        <v>-42639243.005903006</v>
      </c>
      <c r="N29" s="109">
        <f t="shared" si="7"/>
        <v>-40837391.71128009</v>
      </c>
      <c r="O29" s="109">
        <f t="shared" si="7"/>
        <v>-39189657.565859996</v>
      </c>
      <c r="Q29" s="2"/>
      <c r="R29" s="2"/>
    </row>
    <row r="30" spans="1:18" ht="15">
      <c r="A30" s="3"/>
      <c r="B30" s="27"/>
      <c r="C30" s="27"/>
      <c r="D30" s="119"/>
      <c r="E30" s="119"/>
      <c r="F30" s="119"/>
      <c r="G30" s="119"/>
      <c r="H30" s="120"/>
      <c r="I30" s="119"/>
      <c r="J30" s="119"/>
      <c r="K30" s="119"/>
      <c r="L30" s="119"/>
      <c r="M30" s="119"/>
      <c r="N30" s="119"/>
      <c r="O30" s="119"/>
      <c r="Q30" s="125"/>
      <c r="R30" s="2"/>
    </row>
    <row r="31" spans="1:18" ht="15">
      <c r="A31" s="126" t="s">
        <v>327</v>
      </c>
      <c r="B31" s="107"/>
      <c r="C31" s="107"/>
      <c r="D31" s="109">
        <v>0</v>
      </c>
      <c r="E31" s="127">
        <f>E5+E19+E29+E30</f>
        <v>18965056.809999995</v>
      </c>
      <c r="F31" s="128">
        <f>F5+F19+F29</f>
        <v>31118401.83</v>
      </c>
      <c r="G31" s="109">
        <f>G5+G19+G29</f>
        <v>39650353.77000001</v>
      </c>
      <c r="H31" s="128">
        <f aca="true" t="shared" si="8" ref="H31:N31">H5+H19+H29+H30</f>
        <v>4754539.391452812</v>
      </c>
      <c r="I31" s="128">
        <f>I5+I19+I29+I30</f>
        <v>5103136.511749998</v>
      </c>
      <c r="J31" s="128">
        <f t="shared" si="8"/>
        <v>6980535.492739998</v>
      </c>
      <c r="K31" s="128">
        <f>K5+K19+K29+K30</f>
        <v>3673796.8401596993</v>
      </c>
      <c r="L31" s="128">
        <f t="shared" si="8"/>
        <v>3360767.331601985</v>
      </c>
      <c r="M31" s="128">
        <f>M5+M19+M29+M30</f>
        <v>4358743.911487542</v>
      </c>
      <c r="N31" s="128">
        <f t="shared" si="8"/>
        <v>2954101.6235696673</v>
      </c>
      <c r="O31" s="128">
        <f>O5+O19+O29+O30</f>
        <v>4056629.9337727576</v>
      </c>
      <c r="Q31" s="125"/>
      <c r="R31" s="2"/>
    </row>
    <row r="32" spans="1:18" s="138" customFormat="1" ht="15">
      <c r="A32" s="209"/>
      <c r="B32" s="210" t="s">
        <v>392</v>
      </c>
      <c r="C32" s="210"/>
      <c r="D32" s="211"/>
      <c r="E32" s="211">
        <v>2500000</v>
      </c>
      <c r="F32" s="211">
        <v>2500000</v>
      </c>
      <c r="G32" s="211">
        <v>3500000</v>
      </c>
      <c r="H32" s="212">
        <v>3500000</v>
      </c>
      <c r="I32" s="211">
        <v>3500000</v>
      </c>
      <c r="J32" s="211">
        <v>3500000</v>
      </c>
      <c r="K32" s="211">
        <v>3500000</v>
      </c>
      <c r="L32" s="211">
        <v>3500000</v>
      </c>
      <c r="M32" s="211">
        <v>3500000</v>
      </c>
      <c r="N32" s="211">
        <v>3500000</v>
      </c>
      <c r="O32" s="211">
        <v>3500000</v>
      </c>
      <c r="Q32" s="125"/>
      <c r="R32" s="139"/>
    </row>
    <row r="33" spans="1:18" s="206" customFormat="1" ht="15">
      <c r="A33" s="130"/>
      <c r="B33" s="131"/>
      <c r="C33" s="131" t="s">
        <v>328</v>
      </c>
      <c r="D33" s="132"/>
      <c r="E33" s="132"/>
      <c r="F33" s="132"/>
      <c r="G33" s="132">
        <v>-39560584</v>
      </c>
      <c r="H33" s="205"/>
      <c r="I33" s="132"/>
      <c r="J33" s="132"/>
      <c r="K33" s="132"/>
      <c r="L33" s="132"/>
      <c r="M33" s="132"/>
      <c r="N33" s="132"/>
      <c r="O33" s="132"/>
      <c r="Q33" s="207"/>
      <c r="R33" s="208"/>
    </row>
    <row r="34" spans="1:18" s="136" customFormat="1" ht="15">
      <c r="A34" s="195"/>
      <c r="B34" s="196"/>
      <c r="C34" s="196" t="s">
        <v>391</v>
      </c>
      <c r="D34" s="197"/>
      <c r="E34" s="197"/>
      <c r="F34" s="197"/>
      <c r="G34" s="197">
        <f>G31+G33</f>
        <v>89769.77000001073</v>
      </c>
      <c r="H34" s="198"/>
      <c r="I34" s="197"/>
      <c r="J34" s="197"/>
      <c r="K34" s="197"/>
      <c r="L34" s="197"/>
      <c r="M34" s="197"/>
      <c r="N34" s="197"/>
      <c r="O34" s="197"/>
      <c r="Q34" s="125"/>
      <c r="R34" s="137"/>
    </row>
    <row r="35" spans="1:15" ht="12.75">
      <c r="A35" s="140"/>
      <c r="B35" s="140"/>
      <c r="C35" s="3"/>
      <c r="D35" s="3"/>
      <c r="E35" s="3"/>
      <c r="F35" s="3"/>
      <c r="G35" s="3"/>
      <c r="H35" s="3"/>
      <c r="I35" s="141"/>
      <c r="J35" s="141"/>
      <c r="K35" s="141"/>
      <c r="L35" s="141"/>
      <c r="M35" s="141"/>
      <c r="N35" s="141"/>
      <c r="O35" s="3"/>
    </row>
    <row r="36" spans="1:16" s="142" customFormat="1" ht="12.75" hidden="1">
      <c r="A36" s="186"/>
      <c r="B36" s="186" t="s">
        <v>334</v>
      </c>
      <c r="C36" s="186"/>
      <c r="D36" s="186"/>
      <c r="E36" s="186"/>
      <c r="F36" s="186"/>
      <c r="G36" s="186"/>
      <c r="H36" s="187">
        <f aca="true" t="shared" si="9" ref="H36:O36">H31-H32</f>
        <v>1254539.3914528117</v>
      </c>
      <c r="I36" s="187">
        <f t="shared" si="9"/>
        <v>1603136.5117499977</v>
      </c>
      <c r="J36" s="187">
        <f t="shared" si="9"/>
        <v>3480535.492739998</v>
      </c>
      <c r="K36" s="187">
        <f t="shared" si="9"/>
        <v>173796.84015969932</v>
      </c>
      <c r="L36" s="187">
        <f t="shared" si="9"/>
        <v>-139232.6683980152</v>
      </c>
      <c r="M36" s="187">
        <f t="shared" si="9"/>
        <v>858743.9114875421</v>
      </c>
      <c r="N36" s="187">
        <f t="shared" si="9"/>
        <v>-545898.3764303327</v>
      </c>
      <c r="O36" s="187">
        <f t="shared" si="9"/>
        <v>556629.9337727576</v>
      </c>
      <c r="P36" s="48"/>
    </row>
    <row r="37" spans="2:15" s="118" customFormat="1" ht="12.75" hidden="1">
      <c r="B37" s="118" t="s">
        <v>335</v>
      </c>
      <c r="O37" s="118">
        <v>-6000000</v>
      </c>
    </row>
    <row r="38" spans="1:15" s="118" customFormat="1" ht="12.75" hidden="1">
      <c r="A38" s="143"/>
      <c r="B38" s="143" t="s">
        <v>336</v>
      </c>
      <c r="C38" s="143"/>
      <c r="D38" s="143"/>
      <c r="E38" s="143"/>
      <c r="F38" s="143"/>
      <c r="G38" s="143"/>
      <c r="H38" s="143"/>
      <c r="I38" s="143"/>
      <c r="J38" s="143">
        <v>0</v>
      </c>
      <c r="K38" s="143">
        <f>K18+J38+K37</f>
        <v>17000000</v>
      </c>
      <c r="L38" s="143">
        <f>L18+K38+L37</f>
        <v>31000000</v>
      </c>
      <c r="M38" s="143">
        <f>M18+L38+M37</f>
        <v>36000000</v>
      </c>
      <c r="N38" s="143">
        <f>N18+M38+N37</f>
        <v>36000000</v>
      </c>
      <c r="O38" s="143">
        <f>O18+N38+O37</f>
        <v>30000000</v>
      </c>
    </row>
    <row r="39" s="119" customFormat="1" ht="12.75" hidden="1"/>
    <row r="40" spans="1:15" s="118" customFormat="1" ht="12.75" hidden="1">
      <c r="A40" s="144"/>
      <c r="B40" s="144" t="s">
        <v>337</v>
      </c>
      <c r="C40" s="144"/>
      <c r="D40" s="144"/>
      <c r="E40" s="144"/>
      <c r="F40" s="144"/>
      <c r="G40" s="144"/>
      <c r="H40" s="144"/>
      <c r="I40" s="144">
        <f aca="true" t="shared" si="10" ref="I40:O40">I19+I22+I25+I26</f>
        <v>30130811.741750002</v>
      </c>
      <c r="J40" s="144">
        <f t="shared" si="10"/>
        <v>31902444.88099</v>
      </c>
      <c r="K40" s="144">
        <f t="shared" si="10"/>
        <v>49326673.4674197</v>
      </c>
      <c r="L40" s="144">
        <f t="shared" si="10"/>
        <v>42901879.28144229</v>
      </c>
      <c r="M40" s="144">
        <f t="shared" si="10"/>
        <v>34358121.73988556</v>
      </c>
      <c r="N40" s="144">
        <f t="shared" si="10"/>
        <v>29875278.642082125</v>
      </c>
      <c r="O40" s="144">
        <f t="shared" si="10"/>
        <v>30357739.92020309</v>
      </c>
    </row>
    <row r="41" spans="10:15" s="119" customFormat="1" ht="14.25">
      <c r="J41" s="145"/>
      <c r="K41" s="145"/>
      <c r="L41" s="145"/>
      <c r="M41" s="145"/>
      <c r="N41" s="145"/>
      <c r="O41" s="145"/>
    </row>
    <row r="42" s="119" customFormat="1" ht="12.75">
      <c r="A42" s="119" t="s">
        <v>374</v>
      </c>
    </row>
    <row r="43" spans="1:16" s="142" customFormat="1" ht="12.75">
      <c r="A43" s="146">
        <v>1</v>
      </c>
      <c r="B43" s="147" t="s">
        <v>361</v>
      </c>
      <c r="C43" s="3"/>
      <c r="D43" s="101"/>
      <c r="E43" s="101"/>
      <c r="F43" s="101"/>
      <c r="G43" s="101"/>
      <c r="H43" s="101"/>
      <c r="I43" s="101"/>
      <c r="J43" s="101"/>
      <c r="K43" s="101"/>
      <c r="L43" s="3"/>
      <c r="M43" s="3"/>
      <c r="N43" s="188"/>
      <c r="O43" s="188"/>
      <c r="P43" s="48"/>
    </row>
    <row r="44" spans="1:16" s="142" customFormat="1" ht="12.75">
      <c r="A44" s="146">
        <v>2</v>
      </c>
      <c r="B44" s="502" t="s">
        <v>338</v>
      </c>
      <c r="C44" s="502"/>
      <c r="D44" s="502"/>
      <c r="E44" s="502"/>
      <c r="F44" s="502"/>
      <c r="G44" s="502"/>
      <c r="H44" s="502"/>
      <c r="I44" s="502"/>
      <c r="J44" s="502"/>
      <c r="K44" s="502"/>
      <c r="L44" s="502"/>
      <c r="M44" s="502"/>
      <c r="N44" s="502"/>
      <c r="O44" s="188"/>
      <c r="P44" s="48"/>
    </row>
    <row r="45" spans="1:17" s="142" customFormat="1" ht="12.75">
      <c r="A45" s="146">
        <v>3</v>
      </c>
      <c r="B45" s="502" t="s">
        <v>364</v>
      </c>
      <c r="C45" s="502"/>
      <c r="D45" s="502"/>
      <c r="E45" s="502"/>
      <c r="F45" s="502"/>
      <c r="G45" s="502"/>
      <c r="H45" s="502"/>
      <c r="I45" s="502"/>
      <c r="J45" s="502"/>
      <c r="K45" s="502"/>
      <c r="L45" s="502"/>
      <c r="M45" s="502"/>
      <c r="N45" s="502"/>
      <c r="O45" s="188"/>
      <c r="P45" s="48"/>
      <c r="Q45" s="141"/>
    </row>
    <row r="46" spans="1:17" s="142" customFormat="1" ht="12.75">
      <c r="A46" s="146">
        <v>4</v>
      </c>
      <c r="B46" s="502" t="s">
        <v>339</v>
      </c>
      <c r="C46" s="502"/>
      <c r="D46" s="502"/>
      <c r="E46" s="502"/>
      <c r="F46" s="502"/>
      <c r="G46" s="502"/>
      <c r="H46" s="502"/>
      <c r="I46" s="502"/>
      <c r="J46" s="502"/>
      <c r="K46" s="502"/>
      <c r="L46" s="502"/>
      <c r="M46" s="502"/>
      <c r="N46" s="188"/>
      <c r="O46" s="188"/>
      <c r="P46" s="48"/>
      <c r="Q46" s="148"/>
    </row>
    <row r="47" spans="1:17" s="142" customFormat="1" ht="12.75">
      <c r="A47" s="146">
        <v>5</v>
      </c>
      <c r="B47" s="160" t="s">
        <v>362</v>
      </c>
      <c r="C47" s="3"/>
      <c r="D47" s="3"/>
      <c r="E47" s="3"/>
      <c r="F47" s="3"/>
      <c r="G47" s="3"/>
      <c r="H47" s="3"/>
      <c r="I47" s="3"/>
      <c r="J47" s="3"/>
      <c r="K47" s="3"/>
      <c r="L47" s="3"/>
      <c r="M47" s="3"/>
      <c r="N47" s="188"/>
      <c r="O47" s="188"/>
      <c r="P47" s="48"/>
      <c r="Q47" s="148"/>
    </row>
    <row r="48" spans="1:17" s="142" customFormat="1" ht="12.75">
      <c r="A48" s="146">
        <v>6</v>
      </c>
      <c r="B48" s="147" t="s">
        <v>369</v>
      </c>
      <c r="C48" s="3"/>
      <c r="D48" s="3"/>
      <c r="E48" s="3"/>
      <c r="F48" s="3"/>
      <c r="G48" s="3"/>
      <c r="H48" s="3"/>
      <c r="I48" s="3"/>
      <c r="J48" s="3"/>
      <c r="K48" s="3"/>
      <c r="L48" s="3"/>
      <c r="M48" s="3"/>
      <c r="N48" s="188"/>
      <c r="O48" s="188"/>
      <c r="P48" s="48"/>
      <c r="Q48" s="150"/>
    </row>
    <row r="49" spans="1:17" s="142" customFormat="1" ht="12.75">
      <c r="A49" s="146">
        <v>7</v>
      </c>
      <c r="B49" s="147" t="s">
        <v>340</v>
      </c>
      <c r="C49" s="3"/>
      <c r="D49" s="3"/>
      <c r="E49" s="3"/>
      <c r="F49" s="3"/>
      <c r="G49" s="3"/>
      <c r="H49" s="3"/>
      <c r="I49" s="3"/>
      <c r="J49" s="3"/>
      <c r="K49" s="3"/>
      <c r="L49" s="3"/>
      <c r="M49" s="3"/>
      <c r="N49" s="188"/>
      <c r="O49" s="188"/>
      <c r="P49" s="48"/>
      <c r="Q49" s="150"/>
    </row>
    <row r="50" spans="1:17" s="142" customFormat="1" ht="12.75">
      <c r="A50" s="199">
        <v>8</v>
      </c>
      <c r="B50" s="200" t="s">
        <v>798</v>
      </c>
      <c r="C50" s="446"/>
      <c r="D50" s="447"/>
      <c r="E50" s="447"/>
      <c r="F50" s="448"/>
      <c r="G50" s="449"/>
      <c r="H50" s="27"/>
      <c r="I50" s="3"/>
      <c r="J50" s="3"/>
      <c r="K50" s="3"/>
      <c r="L50" s="3"/>
      <c r="M50" s="3"/>
      <c r="N50" s="188"/>
      <c r="O50" s="188"/>
      <c r="P50" s="48"/>
      <c r="Q50" s="150"/>
    </row>
    <row r="51" spans="1:17" s="142" customFormat="1" ht="12.75">
      <c r="A51" s="146">
        <v>9</v>
      </c>
      <c r="B51" s="147" t="s">
        <v>363</v>
      </c>
      <c r="P51" s="48"/>
      <c r="Q51" s="150"/>
    </row>
    <row r="52" spans="16:17" s="142" customFormat="1" ht="12.75">
      <c r="P52" s="48"/>
      <c r="Q52" s="150"/>
    </row>
    <row r="53" spans="16:17" s="142" customFormat="1" ht="12.75">
      <c r="P53" s="48"/>
      <c r="Q53" s="150"/>
    </row>
    <row r="55" spans="16:17" s="142" customFormat="1" ht="12.75">
      <c r="P55" s="48"/>
      <c r="Q55" s="148"/>
    </row>
    <row r="56" spans="16:17" s="142" customFormat="1" ht="12.75">
      <c r="P56" s="48"/>
      <c r="Q56" s="148"/>
    </row>
    <row r="57" spans="16:17" s="142" customFormat="1" ht="12.75">
      <c r="P57" s="48"/>
      <c r="Q57" s="148"/>
    </row>
    <row r="58" spans="16:17" s="142" customFormat="1" ht="12.75">
      <c r="P58" s="48"/>
      <c r="Q58" s="148"/>
    </row>
    <row r="59" spans="16:17" s="142" customFormat="1" ht="12.75">
      <c r="P59" s="48"/>
      <c r="Q59" s="148"/>
    </row>
    <row r="60" spans="16:17" s="142" customFormat="1" ht="12.75">
      <c r="P60" s="48"/>
      <c r="Q60" s="148"/>
    </row>
    <row r="61" spans="16:17" s="142" customFormat="1" ht="12.75">
      <c r="P61" s="48"/>
      <c r="Q61" s="148"/>
    </row>
    <row r="62" spans="16:17" s="142" customFormat="1" ht="12.75">
      <c r="P62" s="48"/>
      <c r="Q62" s="148"/>
    </row>
    <row r="63" spans="16:17" s="142" customFormat="1" ht="12.75">
      <c r="P63" s="48"/>
      <c r="Q63" s="148"/>
    </row>
    <row r="64" spans="16:17" s="142" customFormat="1" ht="12.75">
      <c r="P64" s="48"/>
      <c r="Q64" s="148"/>
    </row>
    <row r="65" spans="16:17" s="142" customFormat="1" ht="12.75">
      <c r="P65" s="48"/>
      <c r="Q65" s="148"/>
    </row>
    <row r="66" spans="16:17" s="142" customFormat="1" ht="12.75">
      <c r="P66" s="48"/>
      <c r="Q66" s="148"/>
    </row>
    <row r="67" spans="16:17" s="142" customFormat="1" ht="12.75">
      <c r="P67" s="48"/>
      <c r="Q67" s="148"/>
    </row>
    <row r="68" spans="16:17" s="142" customFormat="1" ht="12.75">
      <c r="P68" s="48"/>
      <c r="Q68" s="148"/>
    </row>
    <row r="69" spans="16:17" s="142" customFormat="1" ht="12.75">
      <c r="P69" s="48"/>
      <c r="Q69" s="148"/>
    </row>
    <row r="70" spans="16:17" s="142" customFormat="1" ht="12.75">
      <c r="P70" s="48"/>
      <c r="Q70" s="148"/>
    </row>
    <row r="71" spans="16:17" s="142" customFormat="1" ht="12.75">
      <c r="P71" s="48"/>
      <c r="Q71" s="148"/>
    </row>
    <row r="72" spans="16:17" s="142" customFormat="1" ht="12.75">
      <c r="P72" s="48"/>
      <c r="Q72" s="148"/>
    </row>
    <row r="73" spans="16:17" s="142" customFormat="1" ht="12.75">
      <c r="P73" s="48"/>
      <c r="Q73" s="148"/>
    </row>
    <row r="74" spans="16:17" s="142" customFormat="1" ht="12.75">
      <c r="P74" s="48"/>
      <c r="Q74" s="148"/>
    </row>
    <row r="75" spans="16:17" s="142" customFormat="1" ht="12.75">
      <c r="P75" s="48"/>
      <c r="Q75" s="148"/>
    </row>
    <row r="76" spans="16:17" s="142" customFormat="1" ht="12.75">
      <c r="P76" s="48"/>
      <c r="Q76" s="148"/>
    </row>
    <row r="77" spans="16:17" s="142" customFormat="1" ht="12.75">
      <c r="P77" s="48"/>
      <c r="Q77" s="148"/>
    </row>
    <row r="78" spans="16:17" s="142" customFormat="1" ht="12.75">
      <c r="P78" s="48"/>
      <c r="Q78" s="148"/>
    </row>
    <row r="79" spans="16:17" s="142" customFormat="1" ht="12.75">
      <c r="P79" s="48"/>
      <c r="Q79" s="148"/>
    </row>
    <row r="80" spans="16:17" s="142" customFormat="1" ht="12.75">
      <c r="P80" s="48"/>
      <c r="Q80" s="148"/>
    </row>
    <row r="81" spans="16:17" s="142" customFormat="1" ht="12.75">
      <c r="P81" s="48"/>
      <c r="Q81" s="148"/>
    </row>
    <row r="82" spans="16:17" s="142" customFormat="1" ht="12.75">
      <c r="P82" s="48"/>
      <c r="Q82" s="148"/>
    </row>
    <row r="83" spans="16:17" s="142" customFormat="1" ht="12.75">
      <c r="P83" s="48"/>
      <c r="Q83" s="148"/>
    </row>
    <row r="84" spans="16:17" s="142" customFormat="1" ht="12.75">
      <c r="P84" s="48"/>
      <c r="Q84" s="148"/>
    </row>
    <row r="85" spans="16:17" s="142" customFormat="1" ht="12.75">
      <c r="P85" s="48"/>
      <c r="Q85" s="148"/>
    </row>
    <row r="86" spans="16:17" s="142" customFormat="1" ht="12.75">
      <c r="P86" s="48"/>
      <c r="Q86" s="148"/>
    </row>
    <row r="87" spans="16:17" s="142" customFormat="1" ht="12.75">
      <c r="P87" s="48"/>
      <c r="Q87" s="148"/>
    </row>
    <row r="88" spans="16:17" s="142" customFormat="1" ht="12.75">
      <c r="P88" s="48"/>
      <c r="Q88" s="148"/>
    </row>
    <row r="89" spans="16:17" s="142" customFormat="1" ht="12.75">
      <c r="P89" s="48"/>
      <c r="Q89" s="148"/>
    </row>
    <row r="90" spans="16:17" s="142" customFormat="1" ht="12.75">
      <c r="P90" s="48"/>
      <c r="Q90" s="148"/>
    </row>
    <row r="91" spans="16:17" s="142" customFormat="1" ht="12.75">
      <c r="P91" s="48"/>
      <c r="Q91" s="148"/>
    </row>
    <row r="92" spans="16:17" s="142" customFormat="1" ht="12.75">
      <c r="P92" s="48"/>
      <c r="Q92" s="148"/>
    </row>
    <row r="93" spans="16:17" s="142" customFormat="1" ht="12.75">
      <c r="P93" s="48"/>
      <c r="Q93" s="148"/>
    </row>
    <row r="94" spans="16:17" s="142" customFormat="1" ht="12.75">
      <c r="P94" s="48"/>
      <c r="Q94" s="148"/>
    </row>
    <row r="95" spans="16:17" s="142" customFormat="1" ht="12.75">
      <c r="P95" s="48"/>
      <c r="Q95" s="148"/>
    </row>
    <row r="96" spans="16:17" s="142" customFormat="1" ht="12.75">
      <c r="P96" s="48"/>
      <c r="Q96" s="148"/>
    </row>
    <row r="97" spans="16:17" s="142" customFormat="1" ht="12.75">
      <c r="P97" s="48"/>
      <c r="Q97" s="148"/>
    </row>
    <row r="98" spans="16:17" s="142" customFormat="1" ht="12.75">
      <c r="P98" s="48"/>
      <c r="Q98" s="148"/>
    </row>
    <row r="99" spans="16:17" s="142" customFormat="1" ht="12.75">
      <c r="P99" s="48"/>
      <c r="Q99" s="148"/>
    </row>
    <row r="100" spans="16:17" s="142" customFormat="1" ht="12.75">
      <c r="P100" s="48"/>
      <c r="Q100" s="148"/>
    </row>
    <row r="101" spans="16:17" s="142" customFormat="1" ht="12.75">
      <c r="P101" s="48"/>
      <c r="Q101" s="148"/>
    </row>
    <row r="102" spans="16:17" s="142" customFormat="1" ht="12.75">
      <c r="P102" s="48"/>
      <c r="Q102" s="148"/>
    </row>
    <row r="103" spans="16:17" s="142" customFormat="1" ht="12.75">
      <c r="P103" s="48"/>
      <c r="Q103" s="148"/>
    </row>
    <row r="104" spans="16:17" s="142" customFormat="1" ht="12.75">
      <c r="P104" s="48"/>
      <c r="Q104" s="148"/>
    </row>
    <row r="105" spans="16:17" s="142" customFormat="1" ht="12.75">
      <c r="P105" s="48"/>
      <c r="Q105" s="148"/>
    </row>
    <row r="106" spans="16:17" s="142" customFormat="1" ht="12.75">
      <c r="P106" s="48"/>
      <c r="Q106" s="148"/>
    </row>
    <row r="107" spans="16:17" s="142" customFormat="1" ht="12.75">
      <c r="P107" s="48"/>
      <c r="Q107" s="148"/>
    </row>
    <row r="108" spans="16:17" s="142" customFormat="1" ht="12.75">
      <c r="P108" s="48"/>
      <c r="Q108" s="148"/>
    </row>
    <row r="109" spans="16:17" s="142" customFormat="1" ht="12.75">
      <c r="P109" s="48"/>
      <c r="Q109" s="148"/>
    </row>
    <row r="110" spans="16:17" s="142" customFormat="1" ht="12.75">
      <c r="P110" s="48"/>
      <c r="Q110" s="148"/>
    </row>
    <row r="111" spans="16:17" s="142" customFormat="1" ht="12.75">
      <c r="P111" s="48"/>
      <c r="Q111" s="148"/>
    </row>
    <row r="112" s="142" customFormat="1" ht="12.75">
      <c r="P112" s="22"/>
    </row>
    <row r="113" s="142" customFormat="1" ht="12.75">
      <c r="P113" s="22"/>
    </row>
    <row r="114" s="142" customFormat="1" ht="12.75">
      <c r="P114" s="22"/>
    </row>
    <row r="115" s="142" customFormat="1" ht="12.75">
      <c r="P115" s="22"/>
    </row>
    <row r="116" s="142" customFormat="1" ht="12.75">
      <c r="P116" s="22"/>
    </row>
    <row r="117" s="142" customFormat="1" ht="12.75">
      <c r="P117" s="22"/>
    </row>
    <row r="118" s="142" customFormat="1" ht="12.75">
      <c r="P118" s="22"/>
    </row>
    <row r="119" s="142" customFormat="1" ht="12.75">
      <c r="P119" s="22"/>
    </row>
    <row r="120" s="142" customFormat="1" ht="12.75">
      <c r="P120" s="22"/>
    </row>
    <row r="121" s="142" customFormat="1" ht="12.75">
      <c r="P121" s="22"/>
    </row>
    <row r="122" s="142" customFormat="1" ht="12.75">
      <c r="P122" s="22"/>
    </row>
    <row r="123" s="142" customFormat="1" ht="12.75">
      <c r="P123" s="22"/>
    </row>
    <row r="124" s="142" customFormat="1" ht="12.75">
      <c r="P124" s="22"/>
    </row>
    <row r="125" s="142" customFormat="1" ht="12.75">
      <c r="P125" s="22"/>
    </row>
    <row r="126" s="142" customFormat="1" ht="12.75">
      <c r="P126" s="22"/>
    </row>
    <row r="127" s="142" customFormat="1" ht="12.75"/>
    <row r="128" s="142" customFormat="1" ht="12.75"/>
    <row r="129" s="142" customFormat="1" ht="12.75"/>
    <row r="130" s="142" customFormat="1" ht="12.75"/>
    <row r="131" s="142" customFormat="1" ht="12.75"/>
    <row r="132" s="142" customFormat="1" ht="12.75"/>
    <row r="133" s="142" customFormat="1" ht="12.75"/>
    <row r="134" s="142" customFormat="1" ht="12.75"/>
    <row r="135" s="142" customFormat="1" ht="12.75"/>
    <row r="136" s="142" customFormat="1" ht="12.75"/>
    <row r="137" s="142" customFormat="1" ht="12.75"/>
    <row r="138" s="142" customFormat="1" ht="12.75"/>
    <row r="139" s="142" customFormat="1" ht="12.75"/>
    <row r="140" s="142" customFormat="1" ht="12.75"/>
    <row r="141" s="142" customFormat="1" ht="12.75"/>
    <row r="142" s="142" customFormat="1" ht="12.75"/>
    <row r="143" s="142" customFormat="1" ht="12.75"/>
    <row r="144" s="142" customFormat="1" ht="12.75"/>
    <row r="145" s="142" customFormat="1" ht="12.75"/>
    <row r="146" spans="1:14" ht="12.75">
      <c r="A146" s="142"/>
      <c r="B146" s="142"/>
      <c r="C146" s="142"/>
      <c r="D146" s="142"/>
      <c r="E146" s="142"/>
      <c r="F146" s="142"/>
      <c r="G146" s="142"/>
      <c r="H146" s="142"/>
      <c r="I146" s="142"/>
      <c r="J146" s="142"/>
      <c r="K146" s="142"/>
      <c r="L146" s="142"/>
      <c r="M146" s="142"/>
      <c r="N146" s="142"/>
    </row>
  </sheetData>
  <mergeCells count="3">
    <mergeCell ref="B44:N44"/>
    <mergeCell ref="B45:N45"/>
    <mergeCell ref="B46:M46"/>
  </mergeCells>
  <printOptions/>
  <pageMargins left="0.25" right="0.25" top="0.75" bottom="0.75" header="0.3" footer="0.3"/>
  <pageSetup fitToHeight="1" fitToWidth="1" horizontalDpi="600" verticalDpi="600" orientation="landscape" scale="83" r:id="rId3"/>
  <legacyDrawing r:id="rId2"/>
</worksheet>
</file>

<file path=xl/worksheets/sheet13.xml><?xml version="1.0" encoding="utf-8"?>
<worksheet xmlns="http://schemas.openxmlformats.org/spreadsheetml/2006/main" xmlns:r="http://schemas.openxmlformats.org/officeDocument/2006/relationships">
  <dimension ref="A1:B15"/>
  <sheetViews>
    <sheetView showGridLines="0" workbookViewId="0" topLeftCell="A1">
      <selection activeCell="L3" sqref="L3"/>
    </sheetView>
  </sheetViews>
  <sheetFormatPr defaultColWidth="9.140625" defaultRowHeight="12.75"/>
  <cols>
    <col min="1" max="1" width="69.7109375" style="80" customWidth="1"/>
    <col min="2" max="2" width="47.57421875" style="80" customWidth="1"/>
    <col min="3" max="16384" width="9.140625" style="80" customWidth="1"/>
  </cols>
  <sheetData>
    <row r="1" ht="23.25">
      <c r="A1" s="451" t="s">
        <v>794</v>
      </c>
    </row>
    <row r="3" spans="1:2" ht="25.5">
      <c r="A3" s="452" t="s">
        <v>786</v>
      </c>
      <c r="B3" s="453" t="s">
        <v>782</v>
      </c>
    </row>
    <row r="4" spans="1:2" ht="25.5">
      <c r="A4" s="452" t="s">
        <v>787</v>
      </c>
      <c r="B4" s="453" t="s">
        <v>774</v>
      </c>
    </row>
    <row r="5" spans="1:2" ht="25.5">
      <c r="A5" s="452" t="s">
        <v>788</v>
      </c>
      <c r="B5" s="453" t="s">
        <v>775</v>
      </c>
    </row>
    <row r="6" spans="1:2" ht="25.5">
      <c r="A6" s="452" t="s">
        <v>789</v>
      </c>
      <c r="B6" s="453" t="s">
        <v>783</v>
      </c>
    </row>
    <row r="7" spans="1:2" ht="38.25">
      <c r="A7" s="452" t="s">
        <v>790</v>
      </c>
      <c r="B7" s="453" t="s">
        <v>776</v>
      </c>
    </row>
    <row r="8" spans="1:2" ht="12.75">
      <c r="A8" s="454" t="s">
        <v>773</v>
      </c>
      <c r="B8" s="453" t="s">
        <v>784</v>
      </c>
    </row>
    <row r="9" spans="1:2" ht="12.75">
      <c r="A9" s="452"/>
      <c r="B9" s="453"/>
    </row>
    <row r="10" spans="1:2" ht="25.5">
      <c r="A10" s="455" t="s">
        <v>792</v>
      </c>
      <c r="B10" s="453" t="s">
        <v>783</v>
      </c>
    </row>
    <row r="11" spans="1:2" ht="12.75">
      <c r="A11" s="453"/>
      <c r="B11" s="453"/>
    </row>
    <row r="12" spans="1:2" ht="12.75">
      <c r="A12" s="455"/>
      <c r="B12" s="455"/>
    </row>
    <row r="13" spans="1:2" ht="12.75">
      <c r="A13" s="455"/>
      <c r="B13" s="453"/>
    </row>
    <row r="14" spans="1:2" ht="12.75">
      <c r="A14" s="455"/>
      <c r="B14" s="455"/>
    </row>
    <row r="15" spans="1:2" ht="63.75">
      <c r="A15" s="452" t="s">
        <v>791</v>
      </c>
      <c r="B15" s="455"/>
    </row>
  </sheetData>
  <printOptions/>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S277"/>
  <sheetViews>
    <sheetView workbookViewId="0" topLeftCell="A1">
      <pane ySplit="6" topLeftCell="A7" activePane="bottomLeft" state="frozen"/>
      <selection pane="topLeft" activeCell="A1" sqref="A1:P1"/>
      <selection pane="bottomLeft" activeCell="A1" sqref="A1:P1"/>
    </sheetView>
  </sheetViews>
  <sheetFormatPr defaultColWidth="9.140625" defaultRowHeight="12.75"/>
  <cols>
    <col min="1" max="1" width="11.7109375" style="263" customWidth="1"/>
    <col min="2" max="2" width="7.421875" style="285" customWidth="1"/>
    <col min="3" max="3" width="35.7109375" style="324" customWidth="1"/>
    <col min="4" max="4" width="14.00390625" style="325" customWidth="1"/>
    <col min="5" max="12" width="14.00390625" style="322" customWidth="1"/>
    <col min="13" max="13" width="9.140625" style="259" customWidth="1"/>
    <col min="14" max="14" width="10.28125" style="259" bestFit="1" customWidth="1"/>
    <col min="15" max="19" width="9.140625" style="259" customWidth="1"/>
    <col min="20" max="256" width="9.140625" style="263" customWidth="1"/>
    <col min="257" max="257" width="11.7109375" style="263" customWidth="1"/>
    <col min="258" max="258" width="7.421875" style="263" customWidth="1"/>
    <col min="259" max="259" width="35.7109375" style="263" customWidth="1"/>
    <col min="260" max="268" width="14.00390625" style="263" customWidth="1"/>
    <col min="269" max="512" width="9.140625" style="263" customWidth="1"/>
    <col min="513" max="513" width="11.7109375" style="263" customWidth="1"/>
    <col min="514" max="514" width="7.421875" style="263" customWidth="1"/>
    <col min="515" max="515" width="35.7109375" style="263" customWidth="1"/>
    <col min="516" max="524" width="14.00390625" style="263" customWidth="1"/>
    <col min="525" max="768" width="9.140625" style="263" customWidth="1"/>
    <col min="769" max="769" width="11.7109375" style="263" customWidth="1"/>
    <col min="770" max="770" width="7.421875" style="263" customWidth="1"/>
    <col min="771" max="771" width="35.7109375" style="263" customWidth="1"/>
    <col min="772" max="780" width="14.00390625" style="263" customWidth="1"/>
    <col min="781" max="1024" width="9.140625" style="263" customWidth="1"/>
    <col min="1025" max="1025" width="11.7109375" style="263" customWidth="1"/>
    <col min="1026" max="1026" width="7.421875" style="263" customWidth="1"/>
    <col min="1027" max="1027" width="35.7109375" style="263" customWidth="1"/>
    <col min="1028" max="1036" width="14.00390625" style="263" customWidth="1"/>
    <col min="1037" max="1280" width="9.140625" style="263" customWidth="1"/>
    <col min="1281" max="1281" width="11.7109375" style="263" customWidth="1"/>
    <col min="1282" max="1282" width="7.421875" style="263" customWidth="1"/>
    <col min="1283" max="1283" width="35.7109375" style="263" customWidth="1"/>
    <col min="1284" max="1292" width="14.00390625" style="263" customWidth="1"/>
    <col min="1293" max="1536" width="9.140625" style="263" customWidth="1"/>
    <col min="1537" max="1537" width="11.7109375" style="263" customWidth="1"/>
    <col min="1538" max="1538" width="7.421875" style="263" customWidth="1"/>
    <col min="1539" max="1539" width="35.7109375" style="263" customWidth="1"/>
    <col min="1540" max="1548" width="14.00390625" style="263" customWidth="1"/>
    <col min="1549" max="1792" width="9.140625" style="263" customWidth="1"/>
    <col min="1793" max="1793" width="11.7109375" style="263" customWidth="1"/>
    <col min="1794" max="1794" width="7.421875" style="263" customWidth="1"/>
    <col min="1795" max="1795" width="35.7109375" style="263" customWidth="1"/>
    <col min="1796" max="1804" width="14.00390625" style="263" customWidth="1"/>
    <col min="1805" max="2048" width="9.140625" style="263" customWidth="1"/>
    <col min="2049" max="2049" width="11.7109375" style="263" customWidth="1"/>
    <col min="2050" max="2050" width="7.421875" style="263" customWidth="1"/>
    <col min="2051" max="2051" width="35.7109375" style="263" customWidth="1"/>
    <col min="2052" max="2060" width="14.00390625" style="263" customWidth="1"/>
    <col min="2061" max="2304" width="9.140625" style="263" customWidth="1"/>
    <col min="2305" max="2305" width="11.7109375" style="263" customWidth="1"/>
    <col min="2306" max="2306" width="7.421875" style="263" customWidth="1"/>
    <col min="2307" max="2307" width="35.7109375" style="263" customWidth="1"/>
    <col min="2308" max="2316" width="14.00390625" style="263" customWidth="1"/>
    <col min="2317" max="2560" width="9.140625" style="263" customWidth="1"/>
    <col min="2561" max="2561" width="11.7109375" style="263" customWidth="1"/>
    <col min="2562" max="2562" width="7.421875" style="263" customWidth="1"/>
    <col min="2563" max="2563" width="35.7109375" style="263" customWidth="1"/>
    <col min="2564" max="2572" width="14.00390625" style="263" customWidth="1"/>
    <col min="2573" max="2816" width="9.140625" style="263" customWidth="1"/>
    <col min="2817" max="2817" width="11.7109375" style="263" customWidth="1"/>
    <col min="2818" max="2818" width="7.421875" style="263" customWidth="1"/>
    <col min="2819" max="2819" width="35.7109375" style="263" customWidth="1"/>
    <col min="2820" max="2828" width="14.00390625" style="263" customWidth="1"/>
    <col min="2829" max="3072" width="9.140625" style="263" customWidth="1"/>
    <col min="3073" max="3073" width="11.7109375" style="263" customWidth="1"/>
    <col min="3074" max="3074" width="7.421875" style="263" customWidth="1"/>
    <col min="3075" max="3075" width="35.7109375" style="263" customWidth="1"/>
    <col min="3076" max="3084" width="14.00390625" style="263" customWidth="1"/>
    <col min="3085" max="3328" width="9.140625" style="263" customWidth="1"/>
    <col min="3329" max="3329" width="11.7109375" style="263" customWidth="1"/>
    <col min="3330" max="3330" width="7.421875" style="263" customWidth="1"/>
    <col min="3331" max="3331" width="35.7109375" style="263" customWidth="1"/>
    <col min="3332" max="3340" width="14.00390625" style="263" customWidth="1"/>
    <col min="3341" max="3584" width="9.140625" style="263" customWidth="1"/>
    <col min="3585" max="3585" width="11.7109375" style="263" customWidth="1"/>
    <col min="3586" max="3586" width="7.421875" style="263" customWidth="1"/>
    <col min="3587" max="3587" width="35.7109375" style="263" customWidth="1"/>
    <col min="3588" max="3596" width="14.00390625" style="263" customWidth="1"/>
    <col min="3597" max="3840" width="9.140625" style="263" customWidth="1"/>
    <col min="3841" max="3841" width="11.7109375" style="263" customWidth="1"/>
    <col min="3842" max="3842" width="7.421875" style="263" customWidth="1"/>
    <col min="3843" max="3843" width="35.7109375" style="263" customWidth="1"/>
    <col min="3844" max="3852" width="14.00390625" style="263" customWidth="1"/>
    <col min="3853" max="4096" width="9.140625" style="263" customWidth="1"/>
    <col min="4097" max="4097" width="11.7109375" style="263" customWidth="1"/>
    <col min="4098" max="4098" width="7.421875" style="263" customWidth="1"/>
    <col min="4099" max="4099" width="35.7109375" style="263" customWidth="1"/>
    <col min="4100" max="4108" width="14.00390625" style="263" customWidth="1"/>
    <col min="4109" max="4352" width="9.140625" style="263" customWidth="1"/>
    <col min="4353" max="4353" width="11.7109375" style="263" customWidth="1"/>
    <col min="4354" max="4354" width="7.421875" style="263" customWidth="1"/>
    <col min="4355" max="4355" width="35.7109375" style="263" customWidth="1"/>
    <col min="4356" max="4364" width="14.00390625" style="263" customWidth="1"/>
    <col min="4365" max="4608" width="9.140625" style="263" customWidth="1"/>
    <col min="4609" max="4609" width="11.7109375" style="263" customWidth="1"/>
    <col min="4610" max="4610" width="7.421875" style="263" customWidth="1"/>
    <col min="4611" max="4611" width="35.7109375" style="263" customWidth="1"/>
    <col min="4612" max="4620" width="14.00390625" style="263" customWidth="1"/>
    <col min="4621" max="4864" width="9.140625" style="263" customWidth="1"/>
    <col min="4865" max="4865" width="11.7109375" style="263" customWidth="1"/>
    <col min="4866" max="4866" width="7.421875" style="263" customWidth="1"/>
    <col min="4867" max="4867" width="35.7109375" style="263" customWidth="1"/>
    <col min="4868" max="4876" width="14.00390625" style="263" customWidth="1"/>
    <col min="4877" max="5120" width="9.140625" style="263" customWidth="1"/>
    <col min="5121" max="5121" width="11.7109375" style="263" customWidth="1"/>
    <col min="5122" max="5122" width="7.421875" style="263" customWidth="1"/>
    <col min="5123" max="5123" width="35.7109375" style="263" customWidth="1"/>
    <col min="5124" max="5132" width="14.00390625" style="263" customWidth="1"/>
    <col min="5133" max="5376" width="9.140625" style="263" customWidth="1"/>
    <col min="5377" max="5377" width="11.7109375" style="263" customWidth="1"/>
    <col min="5378" max="5378" width="7.421875" style="263" customWidth="1"/>
    <col min="5379" max="5379" width="35.7109375" style="263" customWidth="1"/>
    <col min="5380" max="5388" width="14.00390625" style="263" customWidth="1"/>
    <col min="5389" max="5632" width="9.140625" style="263" customWidth="1"/>
    <col min="5633" max="5633" width="11.7109375" style="263" customWidth="1"/>
    <col min="5634" max="5634" width="7.421875" style="263" customWidth="1"/>
    <col min="5635" max="5635" width="35.7109375" style="263" customWidth="1"/>
    <col min="5636" max="5644" width="14.00390625" style="263" customWidth="1"/>
    <col min="5645" max="5888" width="9.140625" style="263" customWidth="1"/>
    <col min="5889" max="5889" width="11.7109375" style="263" customWidth="1"/>
    <col min="5890" max="5890" width="7.421875" style="263" customWidth="1"/>
    <col min="5891" max="5891" width="35.7109375" style="263" customWidth="1"/>
    <col min="5892" max="5900" width="14.00390625" style="263" customWidth="1"/>
    <col min="5901" max="6144" width="9.140625" style="263" customWidth="1"/>
    <col min="6145" max="6145" width="11.7109375" style="263" customWidth="1"/>
    <col min="6146" max="6146" width="7.421875" style="263" customWidth="1"/>
    <col min="6147" max="6147" width="35.7109375" style="263" customWidth="1"/>
    <col min="6148" max="6156" width="14.00390625" style="263" customWidth="1"/>
    <col min="6157" max="6400" width="9.140625" style="263" customWidth="1"/>
    <col min="6401" max="6401" width="11.7109375" style="263" customWidth="1"/>
    <col min="6402" max="6402" width="7.421875" style="263" customWidth="1"/>
    <col min="6403" max="6403" width="35.7109375" style="263" customWidth="1"/>
    <col min="6404" max="6412" width="14.00390625" style="263" customWidth="1"/>
    <col min="6413" max="6656" width="9.140625" style="263" customWidth="1"/>
    <col min="6657" max="6657" width="11.7109375" style="263" customWidth="1"/>
    <col min="6658" max="6658" width="7.421875" style="263" customWidth="1"/>
    <col min="6659" max="6659" width="35.7109375" style="263" customWidth="1"/>
    <col min="6660" max="6668" width="14.00390625" style="263" customWidth="1"/>
    <col min="6669" max="6912" width="9.140625" style="263" customWidth="1"/>
    <col min="6913" max="6913" width="11.7109375" style="263" customWidth="1"/>
    <col min="6914" max="6914" width="7.421875" style="263" customWidth="1"/>
    <col min="6915" max="6915" width="35.7109375" style="263" customWidth="1"/>
    <col min="6916" max="6924" width="14.00390625" style="263" customWidth="1"/>
    <col min="6925" max="7168" width="9.140625" style="263" customWidth="1"/>
    <col min="7169" max="7169" width="11.7109375" style="263" customWidth="1"/>
    <col min="7170" max="7170" width="7.421875" style="263" customWidth="1"/>
    <col min="7171" max="7171" width="35.7109375" style="263" customWidth="1"/>
    <col min="7172" max="7180" width="14.00390625" style="263" customWidth="1"/>
    <col min="7181" max="7424" width="9.140625" style="263" customWidth="1"/>
    <col min="7425" max="7425" width="11.7109375" style="263" customWidth="1"/>
    <col min="7426" max="7426" width="7.421875" style="263" customWidth="1"/>
    <col min="7427" max="7427" width="35.7109375" style="263" customWidth="1"/>
    <col min="7428" max="7436" width="14.00390625" style="263" customWidth="1"/>
    <col min="7437" max="7680" width="9.140625" style="263" customWidth="1"/>
    <col min="7681" max="7681" width="11.7109375" style="263" customWidth="1"/>
    <col min="7682" max="7682" width="7.421875" style="263" customWidth="1"/>
    <col min="7683" max="7683" width="35.7109375" style="263" customWidth="1"/>
    <col min="7684" max="7692" width="14.00390625" style="263" customWidth="1"/>
    <col min="7693" max="7936" width="9.140625" style="263" customWidth="1"/>
    <col min="7937" max="7937" width="11.7109375" style="263" customWidth="1"/>
    <col min="7938" max="7938" width="7.421875" style="263" customWidth="1"/>
    <col min="7939" max="7939" width="35.7109375" style="263" customWidth="1"/>
    <col min="7940" max="7948" width="14.00390625" style="263" customWidth="1"/>
    <col min="7949" max="8192" width="9.140625" style="263" customWidth="1"/>
    <col min="8193" max="8193" width="11.7109375" style="263" customWidth="1"/>
    <col min="8194" max="8194" width="7.421875" style="263" customWidth="1"/>
    <col min="8195" max="8195" width="35.7109375" style="263" customWidth="1"/>
    <col min="8196" max="8204" width="14.00390625" style="263" customWidth="1"/>
    <col min="8205" max="8448" width="9.140625" style="263" customWidth="1"/>
    <col min="8449" max="8449" width="11.7109375" style="263" customWidth="1"/>
    <col min="8450" max="8450" width="7.421875" style="263" customWidth="1"/>
    <col min="8451" max="8451" width="35.7109375" style="263" customWidth="1"/>
    <col min="8452" max="8460" width="14.00390625" style="263" customWidth="1"/>
    <col min="8461" max="8704" width="9.140625" style="263" customWidth="1"/>
    <col min="8705" max="8705" width="11.7109375" style="263" customWidth="1"/>
    <col min="8706" max="8706" width="7.421875" style="263" customWidth="1"/>
    <col min="8707" max="8707" width="35.7109375" style="263" customWidth="1"/>
    <col min="8708" max="8716" width="14.00390625" style="263" customWidth="1"/>
    <col min="8717" max="8960" width="9.140625" style="263" customWidth="1"/>
    <col min="8961" max="8961" width="11.7109375" style="263" customWidth="1"/>
    <col min="8962" max="8962" width="7.421875" style="263" customWidth="1"/>
    <col min="8963" max="8963" width="35.7109375" style="263" customWidth="1"/>
    <col min="8964" max="8972" width="14.00390625" style="263" customWidth="1"/>
    <col min="8973" max="9216" width="9.140625" style="263" customWidth="1"/>
    <col min="9217" max="9217" width="11.7109375" style="263" customWidth="1"/>
    <col min="9218" max="9218" width="7.421875" style="263" customWidth="1"/>
    <col min="9219" max="9219" width="35.7109375" style="263" customWidth="1"/>
    <col min="9220" max="9228" width="14.00390625" style="263" customWidth="1"/>
    <col min="9229" max="9472" width="9.140625" style="263" customWidth="1"/>
    <col min="9473" max="9473" width="11.7109375" style="263" customWidth="1"/>
    <col min="9474" max="9474" width="7.421875" style="263" customWidth="1"/>
    <col min="9475" max="9475" width="35.7109375" style="263" customWidth="1"/>
    <col min="9476" max="9484" width="14.00390625" style="263" customWidth="1"/>
    <col min="9485" max="9728" width="9.140625" style="263" customWidth="1"/>
    <col min="9729" max="9729" width="11.7109375" style="263" customWidth="1"/>
    <col min="9730" max="9730" width="7.421875" style="263" customWidth="1"/>
    <col min="9731" max="9731" width="35.7109375" style="263" customWidth="1"/>
    <col min="9732" max="9740" width="14.00390625" style="263" customWidth="1"/>
    <col min="9741" max="9984" width="9.140625" style="263" customWidth="1"/>
    <col min="9985" max="9985" width="11.7109375" style="263" customWidth="1"/>
    <col min="9986" max="9986" width="7.421875" style="263" customWidth="1"/>
    <col min="9987" max="9987" width="35.7109375" style="263" customWidth="1"/>
    <col min="9988" max="9996" width="14.00390625" style="263" customWidth="1"/>
    <col min="9997" max="10240" width="9.140625" style="263" customWidth="1"/>
    <col min="10241" max="10241" width="11.7109375" style="263" customWidth="1"/>
    <col min="10242" max="10242" width="7.421875" style="263" customWidth="1"/>
    <col min="10243" max="10243" width="35.7109375" style="263" customWidth="1"/>
    <col min="10244" max="10252" width="14.00390625" style="263" customWidth="1"/>
    <col min="10253" max="10496" width="9.140625" style="263" customWidth="1"/>
    <col min="10497" max="10497" width="11.7109375" style="263" customWidth="1"/>
    <col min="10498" max="10498" width="7.421875" style="263" customWidth="1"/>
    <col min="10499" max="10499" width="35.7109375" style="263" customWidth="1"/>
    <col min="10500" max="10508" width="14.00390625" style="263" customWidth="1"/>
    <col min="10509" max="10752" width="9.140625" style="263" customWidth="1"/>
    <col min="10753" max="10753" width="11.7109375" style="263" customWidth="1"/>
    <col min="10754" max="10754" width="7.421875" style="263" customWidth="1"/>
    <col min="10755" max="10755" width="35.7109375" style="263" customWidth="1"/>
    <col min="10756" max="10764" width="14.00390625" style="263" customWidth="1"/>
    <col min="10765" max="11008" width="9.140625" style="263" customWidth="1"/>
    <col min="11009" max="11009" width="11.7109375" style="263" customWidth="1"/>
    <col min="11010" max="11010" width="7.421875" style="263" customWidth="1"/>
    <col min="11011" max="11011" width="35.7109375" style="263" customWidth="1"/>
    <col min="11012" max="11020" width="14.00390625" style="263" customWidth="1"/>
    <col min="11021" max="11264" width="9.140625" style="263" customWidth="1"/>
    <col min="11265" max="11265" width="11.7109375" style="263" customWidth="1"/>
    <col min="11266" max="11266" width="7.421875" style="263" customWidth="1"/>
    <col min="11267" max="11267" width="35.7109375" style="263" customWidth="1"/>
    <col min="11268" max="11276" width="14.00390625" style="263" customWidth="1"/>
    <col min="11277" max="11520" width="9.140625" style="263" customWidth="1"/>
    <col min="11521" max="11521" width="11.7109375" style="263" customWidth="1"/>
    <col min="11522" max="11522" width="7.421875" style="263" customWidth="1"/>
    <col min="11523" max="11523" width="35.7109375" style="263" customWidth="1"/>
    <col min="11524" max="11532" width="14.00390625" style="263" customWidth="1"/>
    <col min="11533" max="11776" width="9.140625" style="263" customWidth="1"/>
    <col min="11777" max="11777" width="11.7109375" style="263" customWidth="1"/>
    <col min="11778" max="11778" width="7.421875" style="263" customWidth="1"/>
    <col min="11779" max="11779" width="35.7109375" style="263" customWidth="1"/>
    <col min="11780" max="11788" width="14.00390625" style="263" customWidth="1"/>
    <col min="11789" max="12032" width="9.140625" style="263" customWidth="1"/>
    <col min="12033" max="12033" width="11.7109375" style="263" customWidth="1"/>
    <col min="12034" max="12034" width="7.421875" style="263" customWidth="1"/>
    <col min="12035" max="12035" width="35.7109375" style="263" customWidth="1"/>
    <col min="12036" max="12044" width="14.00390625" style="263" customWidth="1"/>
    <col min="12045" max="12288" width="9.140625" style="263" customWidth="1"/>
    <col min="12289" max="12289" width="11.7109375" style="263" customWidth="1"/>
    <col min="12290" max="12290" width="7.421875" style="263" customWidth="1"/>
    <col min="12291" max="12291" width="35.7109375" style="263" customWidth="1"/>
    <col min="12292" max="12300" width="14.00390625" style="263" customWidth="1"/>
    <col min="12301" max="12544" width="9.140625" style="263" customWidth="1"/>
    <col min="12545" max="12545" width="11.7109375" style="263" customWidth="1"/>
    <col min="12546" max="12546" width="7.421875" style="263" customWidth="1"/>
    <col min="12547" max="12547" width="35.7109375" style="263" customWidth="1"/>
    <col min="12548" max="12556" width="14.00390625" style="263" customWidth="1"/>
    <col min="12557" max="12800" width="9.140625" style="263" customWidth="1"/>
    <col min="12801" max="12801" width="11.7109375" style="263" customWidth="1"/>
    <col min="12802" max="12802" width="7.421875" style="263" customWidth="1"/>
    <col min="12803" max="12803" width="35.7109375" style="263" customWidth="1"/>
    <col min="12804" max="12812" width="14.00390625" style="263" customWidth="1"/>
    <col min="12813" max="13056" width="9.140625" style="263" customWidth="1"/>
    <col min="13057" max="13057" width="11.7109375" style="263" customWidth="1"/>
    <col min="13058" max="13058" width="7.421875" style="263" customWidth="1"/>
    <col min="13059" max="13059" width="35.7109375" style="263" customWidth="1"/>
    <col min="13060" max="13068" width="14.00390625" style="263" customWidth="1"/>
    <col min="13069" max="13312" width="9.140625" style="263" customWidth="1"/>
    <col min="13313" max="13313" width="11.7109375" style="263" customWidth="1"/>
    <col min="13314" max="13314" width="7.421875" style="263" customWidth="1"/>
    <col min="13315" max="13315" width="35.7109375" style="263" customWidth="1"/>
    <col min="13316" max="13324" width="14.00390625" style="263" customWidth="1"/>
    <col min="13325" max="13568" width="9.140625" style="263" customWidth="1"/>
    <col min="13569" max="13569" width="11.7109375" style="263" customWidth="1"/>
    <col min="13570" max="13570" width="7.421875" style="263" customWidth="1"/>
    <col min="13571" max="13571" width="35.7109375" style="263" customWidth="1"/>
    <col min="13572" max="13580" width="14.00390625" style="263" customWidth="1"/>
    <col min="13581" max="13824" width="9.140625" style="263" customWidth="1"/>
    <col min="13825" max="13825" width="11.7109375" style="263" customWidth="1"/>
    <col min="13826" max="13826" width="7.421875" style="263" customWidth="1"/>
    <col min="13827" max="13827" width="35.7109375" style="263" customWidth="1"/>
    <col min="13828" max="13836" width="14.00390625" style="263" customWidth="1"/>
    <col min="13837" max="14080" width="9.140625" style="263" customWidth="1"/>
    <col min="14081" max="14081" width="11.7109375" style="263" customWidth="1"/>
    <col min="14082" max="14082" width="7.421875" style="263" customWidth="1"/>
    <col min="14083" max="14083" width="35.7109375" style="263" customWidth="1"/>
    <col min="14084" max="14092" width="14.00390625" style="263" customWidth="1"/>
    <col min="14093" max="14336" width="9.140625" style="263" customWidth="1"/>
    <col min="14337" max="14337" width="11.7109375" style="263" customWidth="1"/>
    <col min="14338" max="14338" width="7.421875" style="263" customWidth="1"/>
    <col min="14339" max="14339" width="35.7109375" style="263" customWidth="1"/>
    <col min="14340" max="14348" width="14.00390625" style="263" customWidth="1"/>
    <col min="14349" max="14592" width="9.140625" style="263" customWidth="1"/>
    <col min="14593" max="14593" width="11.7109375" style="263" customWidth="1"/>
    <col min="14594" max="14594" width="7.421875" style="263" customWidth="1"/>
    <col min="14595" max="14595" width="35.7109375" style="263" customWidth="1"/>
    <col min="14596" max="14604" width="14.00390625" style="263" customWidth="1"/>
    <col min="14605" max="14848" width="9.140625" style="263" customWidth="1"/>
    <col min="14849" max="14849" width="11.7109375" style="263" customWidth="1"/>
    <col min="14850" max="14850" width="7.421875" style="263" customWidth="1"/>
    <col min="14851" max="14851" width="35.7109375" style="263" customWidth="1"/>
    <col min="14852" max="14860" width="14.00390625" style="263" customWidth="1"/>
    <col min="14861" max="15104" width="9.140625" style="263" customWidth="1"/>
    <col min="15105" max="15105" width="11.7109375" style="263" customWidth="1"/>
    <col min="15106" max="15106" width="7.421875" style="263" customWidth="1"/>
    <col min="15107" max="15107" width="35.7109375" style="263" customWidth="1"/>
    <col min="15108" max="15116" width="14.00390625" style="263" customWidth="1"/>
    <col min="15117" max="15360" width="9.140625" style="263" customWidth="1"/>
    <col min="15361" max="15361" width="11.7109375" style="263" customWidth="1"/>
    <col min="15362" max="15362" width="7.421875" style="263" customWidth="1"/>
    <col min="15363" max="15363" width="35.7109375" style="263" customWidth="1"/>
    <col min="15364" max="15372" width="14.00390625" style="263" customWidth="1"/>
    <col min="15373" max="15616" width="9.140625" style="263" customWidth="1"/>
    <col min="15617" max="15617" width="11.7109375" style="263" customWidth="1"/>
    <col min="15618" max="15618" width="7.421875" style="263" customWidth="1"/>
    <col min="15619" max="15619" width="35.7109375" style="263" customWidth="1"/>
    <col min="15620" max="15628" width="14.00390625" style="263" customWidth="1"/>
    <col min="15629" max="15872" width="9.140625" style="263" customWidth="1"/>
    <col min="15873" max="15873" width="11.7109375" style="263" customWidth="1"/>
    <col min="15874" max="15874" width="7.421875" style="263" customWidth="1"/>
    <col min="15875" max="15875" width="35.7109375" style="263" customWidth="1"/>
    <col min="15876" max="15884" width="14.00390625" style="263" customWidth="1"/>
    <col min="15885" max="16128" width="9.140625" style="263" customWidth="1"/>
    <col min="16129" max="16129" width="11.7109375" style="263" customWidth="1"/>
    <col min="16130" max="16130" width="7.421875" style="263" customWidth="1"/>
    <col min="16131" max="16131" width="35.7109375" style="263" customWidth="1"/>
    <col min="16132" max="16140" width="14.00390625" style="263" customWidth="1"/>
    <col min="16141" max="16384" width="9.140625" style="263" customWidth="1"/>
  </cols>
  <sheetData>
    <row r="1" spans="2:19" s="251" customFormat="1" ht="15">
      <c r="B1" s="252"/>
      <c r="D1" s="253" t="s">
        <v>468</v>
      </c>
      <c r="E1" s="253" t="s">
        <v>469</v>
      </c>
      <c r="F1" s="253" t="s">
        <v>470</v>
      </c>
      <c r="G1" s="253" t="s">
        <v>471</v>
      </c>
      <c r="H1" s="253" t="s">
        <v>472</v>
      </c>
      <c r="I1" s="253" t="s">
        <v>473</v>
      </c>
      <c r="J1" s="253" t="s">
        <v>474</v>
      </c>
      <c r="K1" s="253" t="s">
        <v>475</v>
      </c>
      <c r="L1" s="253" t="s">
        <v>467</v>
      </c>
      <c r="M1" s="252"/>
      <c r="N1" s="252"/>
      <c r="O1" s="252"/>
      <c r="P1" s="252"/>
      <c r="Q1" s="252"/>
      <c r="R1" s="252"/>
      <c r="S1" s="252"/>
    </row>
    <row r="2" spans="1:19" s="255" customFormat="1" ht="15" customHeight="1">
      <c r="A2" s="503" t="s">
        <v>476</v>
      </c>
      <c r="B2" s="503"/>
      <c r="C2" s="503"/>
      <c r="D2" s="503"/>
      <c r="E2" s="503"/>
      <c r="F2" s="503"/>
      <c r="G2" s="503"/>
      <c r="H2" s="503"/>
      <c r="I2" s="503"/>
      <c r="J2" s="503"/>
      <c r="K2" s="503"/>
      <c r="L2" s="503"/>
      <c r="M2" s="254"/>
      <c r="N2" s="254"/>
      <c r="O2" s="254"/>
      <c r="P2" s="254"/>
      <c r="Q2" s="254"/>
      <c r="R2" s="254"/>
      <c r="S2" s="254"/>
    </row>
    <row r="3" spans="1:19" s="255" customFormat="1" ht="7.5" customHeight="1">
      <c r="A3" s="254"/>
      <c r="B3" s="254"/>
      <c r="C3" s="256"/>
      <c r="D3" s="257"/>
      <c r="E3" s="258"/>
      <c r="F3" s="258"/>
      <c r="G3" s="258"/>
      <c r="H3" s="258"/>
      <c r="I3" s="258"/>
      <c r="J3" s="258"/>
      <c r="K3" s="258"/>
      <c r="L3" s="258" t="s">
        <v>467</v>
      </c>
      <c r="M3" s="254"/>
      <c r="N3" s="254"/>
      <c r="O3" s="254"/>
      <c r="P3" s="254"/>
      <c r="Q3" s="254"/>
      <c r="R3" s="254"/>
      <c r="S3" s="254"/>
    </row>
    <row r="4" spans="3:12" s="259" customFormat="1" ht="15">
      <c r="C4" s="260"/>
      <c r="D4" s="261" t="s">
        <v>477</v>
      </c>
      <c r="E4" s="262"/>
      <c r="F4" s="262"/>
      <c r="G4" s="262"/>
      <c r="H4" s="262"/>
      <c r="I4" s="262"/>
      <c r="L4" s="262"/>
    </row>
    <row r="5" spans="1:12" ht="15">
      <c r="A5" s="259"/>
      <c r="B5" s="259"/>
      <c r="C5" s="260"/>
      <c r="D5" s="261"/>
      <c r="E5" s="262"/>
      <c r="F5" s="262"/>
      <c r="G5" s="262"/>
      <c r="H5" s="262"/>
      <c r="I5" s="262"/>
      <c r="J5" s="262"/>
      <c r="K5" s="262"/>
      <c r="L5" s="262"/>
    </row>
    <row r="6" spans="1:19" s="270" customFormat="1" ht="78.75" customHeight="1">
      <c r="A6" s="264" t="s">
        <v>478</v>
      </c>
      <c r="B6" s="265" t="s">
        <v>479</v>
      </c>
      <c r="C6" s="266" t="s">
        <v>480</v>
      </c>
      <c r="D6" s="267" t="s">
        <v>459</v>
      </c>
      <c r="E6" s="267" t="s">
        <v>460</v>
      </c>
      <c r="F6" s="267" t="s">
        <v>461</v>
      </c>
      <c r="G6" s="267" t="s">
        <v>462</v>
      </c>
      <c r="H6" s="267" t="s">
        <v>463</v>
      </c>
      <c r="I6" s="267" t="s">
        <v>464</v>
      </c>
      <c r="J6" s="267" t="s">
        <v>275</v>
      </c>
      <c r="K6" s="267" t="s">
        <v>465</v>
      </c>
      <c r="L6" s="268" t="s">
        <v>466</v>
      </c>
      <c r="M6" s="269"/>
      <c r="N6" s="269"/>
      <c r="O6" s="269"/>
      <c r="P6" s="269"/>
      <c r="Q6" s="269"/>
      <c r="R6" s="269"/>
      <c r="S6" s="269"/>
    </row>
    <row r="7" spans="1:19" s="275" customFormat="1" ht="15.75" customHeight="1">
      <c r="A7" s="271"/>
      <c r="B7" s="271"/>
      <c r="C7" s="272"/>
      <c r="D7" s="273"/>
      <c r="E7" s="273"/>
      <c r="F7" s="273"/>
      <c r="G7" s="273"/>
      <c r="H7" s="273"/>
      <c r="I7" s="273"/>
      <c r="J7" s="273"/>
      <c r="K7" s="273"/>
      <c r="L7" s="274"/>
      <c r="M7" s="269"/>
      <c r="N7" s="269"/>
      <c r="O7" s="269"/>
      <c r="P7" s="269"/>
      <c r="Q7" s="269"/>
      <c r="R7" s="269"/>
      <c r="S7" s="269"/>
    </row>
    <row r="8" spans="1:19" s="275" customFormat="1" ht="15.75" customHeight="1">
      <c r="A8" s="271"/>
      <c r="B8" s="271"/>
      <c r="C8" s="272"/>
      <c r="D8" s="273"/>
      <c r="E8" s="273"/>
      <c r="F8" s="273"/>
      <c r="G8" s="273"/>
      <c r="H8" s="273"/>
      <c r="I8" s="273"/>
      <c r="J8" s="273"/>
      <c r="K8" s="273"/>
      <c r="L8" s="274"/>
      <c r="M8" s="269"/>
      <c r="N8" s="269"/>
      <c r="O8" s="269"/>
      <c r="P8" s="269"/>
      <c r="Q8" s="269"/>
      <c r="R8" s="269"/>
      <c r="S8" s="269"/>
    </row>
    <row r="9" spans="1:19" s="280" customFormat="1" ht="12.75">
      <c r="A9" s="276">
        <v>51100</v>
      </c>
      <c r="B9" s="276"/>
      <c r="C9" s="277" t="s">
        <v>481</v>
      </c>
      <c r="D9" s="278">
        <v>375008.0833333334</v>
      </c>
      <c r="E9" s="278">
        <v>375388.6666666666</v>
      </c>
      <c r="F9" s="278">
        <v>363854</v>
      </c>
      <c r="G9" s="278">
        <v>64251.75</v>
      </c>
      <c r="H9" s="278">
        <v>1709262.5</v>
      </c>
      <c r="I9" s="278">
        <v>661625.1583333333</v>
      </c>
      <c r="J9" s="278">
        <v>0</v>
      </c>
      <c r="K9" s="278">
        <v>1178750.8416666668</v>
      </c>
      <c r="L9" s="278">
        <v>4728141</v>
      </c>
      <c r="M9" s="279"/>
      <c r="N9" s="279"/>
      <c r="O9" s="279"/>
      <c r="P9" s="279"/>
      <c r="Q9" s="279"/>
      <c r="R9" s="279"/>
      <c r="S9" s="279"/>
    </row>
    <row r="10" spans="1:19" s="285" customFormat="1" ht="12.75">
      <c r="A10" s="281"/>
      <c r="B10" s="281" t="s">
        <v>482</v>
      </c>
      <c r="C10" s="282" t="s">
        <v>483</v>
      </c>
      <c r="D10" s="283"/>
      <c r="E10" s="284"/>
      <c r="F10" s="284"/>
      <c r="G10" s="284"/>
      <c r="H10" s="284"/>
      <c r="I10" s="284"/>
      <c r="J10" s="284"/>
      <c r="K10" s="284"/>
      <c r="L10" s="278">
        <v>0</v>
      </c>
      <c r="M10" s="259"/>
      <c r="N10" s="259"/>
      <c r="O10" s="259"/>
      <c r="P10" s="259"/>
      <c r="Q10" s="259"/>
      <c r="R10" s="259"/>
      <c r="S10" s="259"/>
    </row>
    <row r="11" spans="1:19" s="285" customFormat="1" ht="12.75">
      <c r="A11" s="281"/>
      <c r="B11" s="281" t="s">
        <v>484</v>
      </c>
      <c r="C11" s="282" t="s">
        <v>485</v>
      </c>
      <c r="D11" s="283">
        <v>265939</v>
      </c>
      <c r="E11" s="284">
        <v>272080.3333333333</v>
      </c>
      <c r="F11" s="284">
        <v>265299</v>
      </c>
      <c r="G11" s="284">
        <v>46378.25</v>
      </c>
      <c r="H11" s="284">
        <v>1178022.4166666667</v>
      </c>
      <c r="I11" s="284">
        <v>473370.2</v>
      </c>
      <c r="J11" s="284"/>
      <c r="K11" s="284">
        <v>853629.8</v>
      </c>
      <c r="L11" s="278">
        <v>3354719</v>
      </c>
      <c r="M11" s="259"/>
      <c r="N11" s="259"/>
      <c r="O11" s="259"/>
      <c r="P11" s="259"/>
      <c r="Q11" s="259"/>
      <c r="R11" s="259"/>
      <c r="S11" s="259"/>
    </row>
    <row r="12" spans="1:19" s="285" customFormat="1" ht="12.75">
      <c r="A12" s="281"/>
      <c r="B12" s="281" t="s">
        <v>486</v>
      </c>
      <c r="C12" s="282" t="s">
        <v>487</v>
      </c>
      <c r="D12" s="283"/>
      <c r="E12" s="284"/>
      <c r="F12" s="284"/>
      <c r="G12" s="284"/>
      <c r="H12" s="284">
        <v>84795</v>
      </c>
      <c r="I12" s="284">
        <v>4915</v>
      </c>
      <c r="J12" s="284"/>
      <c r="K12" s="284">
        <v>0</v>
      </c>
      <c r="L12" s="278">
        <v>89710</v>
      </c>
      <c r="M12" s="259"/>
      <c r="N12" s="259"/>
      <c r="O12" s="259"/>
      <c r="P12" s="259"/>
      <c r="Q12" s="259"/>
      <c r="R12" s="259"/>
      <c r="S12" s="259"/>
    </row>
    <row r="13" spans="1:19" s="285" customFormat="1" ht="12.75">
      <c r="A13" s="281"/>
      <c r="B13" s="281" t="s">
        <v>488</v>
      </c>
      <c r="C13" s="282" t="s">
        <v>489</v>
      </c>
      <c r="D13" s="283">
        <v>109069.08333333334</v>
      </c>
      <c r="E13" s="284">
        <v>103308.33333333333</v>
      </c>
      <c r="F13" s="284">
        <v>98555</v>
      </c>
      <c r="G13" s="284">
        <v>17873.5</v>
      </c>
      <c r="H13" s="284">
        <v>446445.0833333333</v>
      </c>
      <c r="I13" s="284">
        <v>183339.95833333334</v>
      </c>
      <c r="J13" s="284"/>
      <c r="K13" s="284">
        <v>325121.0416666666</v>
      </c>
      <c r="L13" s="278">
        <v>1283712</v>
      </c>
      <c r="M13" s="259"/>
      <c r="N13" s="259"/>
      <c r="O13" s="259"/>
      <c r="P13" s="259"/>
      <c r="Q13" s="259"/>
      <c r="R13" s="259"/>
      <c r="S13" s="259"/>
    </row>
    <row r="14" spans="1:19" s="285" customFormat="1" ht="12.75">
      <c r="A14" s="281"/>
      <c r="B14" s="281"/>
      <c r="C14" s="282"/>
      <c r="D14" s="283"/>
      <c r="E14" s="284"/>
      <c r="F14" s="284"/>
      <c r="G14" s="278"/>
      <c r="H14" s="284"/>
      <c r="I14" s="284"/>
      <c r="J14" s="284"/>
      <c r="K14" s="284"/>
      <c r="L14" s="278">
        <v>0</v>
      </c>
      <c r="M14" s="259"/>
      <c r="N14" s="259"/>
      <c r="O14" s="259"/>
      <c r="P14" s="259"/>
      <c r="Q14" s="259"/>
      <c r="R14" s="259"/>
      <c r="S14" s="259"/>
    </row>
    <row r="15" spans="1:19" s="280" customFormat="1" ht="12.75">
      <c r="A15" s="276">
        <v>52000</v>
      </c>
      <c r="B15" s="276"/>
      <c r="C15" s="277" t="s">
        <v>490</v>
      </c>
      <c r="D15" s="278">
        <v>164162.5</v>
      </c>
      <c r="E15" s="278">
        <v>1300</v>
      </c>
      <c r="F15" s="278">
        <v>900</v>
      </c>
      <c r="G15" s="278">
        <v>38492.5</v>
      </c>
      <c r="H15" s="278">
        <v>66095</v>
      </c>
      <c r="I15" s="278">
        <v>14431.25</v>
      </c>
      <c r="J15" s="278">
        <v>0</v>
      </c>
      <c r="K15" s="278">
        <v>3453.75</v>
      </c>
      <c r="L15" s="278">
        <v>288835</v>
      </c>
      <c r="M15" s="279"/>
      <c r="N15" s="279"/>
      <c r="O15" s="279"/>
      <c r="P15" s="279"/>
      <c r="Q15" s="279"/>
      <c r="R15" s="279"/>
      <c r="S15" s="279"/>
    </row>
    <row r="16" spans="1:19" s="280" customFormat="1" ht="12.75">
      <c r="A16" s="276"/>
      <c r="B16" s="281" t="s">
        <v>491</v>
      </c>
      <c r="C16" s="282" t="s">
        <v>492</v>
      </c>
      <c r="D16" s="283">
        <v>141.66666666666666</v>
      </c>
      <c r="E16" s="284">
        <v>66.66666666666666</v>
      </c>
      <c r="F16" s="284"/>
      <c r="G16" s="284">
        <v>25</v>
      </c>
      <c r="H16" s="284">
        <v>1450</v>
      </c>
      <c r="I16" s="284">
        <v>524.1666666666666</v>
      </c>
      <c r="J16" s="284"/>
      <c r="K16" s="284">
        <v>92.5</v>
      </c>
      <c r="L16" s="278">
        <v>2300</v>
      </c>
      <c r="M16" s="279"/>
      <c r="N16" s="279"/>
      <c r="O16" s="279"/>
      <c r="P16" s="279"/>
      <c r="Q16" s="279"/>
      <c r="R16" s="279"/>
      <c r="S16" s="279"/>
    </row>
    <row r="17" spans="1:19" s="280" customFormat="1" ht="12.75">
      <c r="A17" s="276"/>
      <c r="B17" s="281" t="s">
        <v>493</v>
      </c>
      <c r="C17" s="282" t="s">
        <v>494</v>
      </c>
      <c r="D17" s="283"/>
      <c r="E17" s="284"/>
      <c r="F17" s="284"/>
      <c r="G17" s="284"/>
      <c r="H17" s="284">
        <v>6185</v>
      </c>
      <c r="I17" s="284">
        <v>4065</v>
      </c>
      <c r="J17" s="284"/>
      <c r="K17" s="284"/>
      <c r="L17" s="278">
        <v>10250</v>
      </c>
      <c r="M17" s="279"/>
      <c r="N17" s="279"/>
      <c r="O17" s="279"/>
      <c r="P17" s="279"/>
      <c r="Q17" s="279"/>
      <c r="R17" s="279"/>
      <c r="S17" s="279"/>
    </row>
    <row r="18" spans="1:19" s="280" customFormat="1" ht="12.75">
      <c r="A18" s="276"/>
      <c r="B18" s="281" t="s">
        <v>495</v>
      </c>
      <c r="C18" s="282" t="s">
        <v>496</v>
      </c>
      <c r="D18" s="283"/>
      <c r="E18" s="284"/>
      <c r="F18" s="284"/>
      <c r="G18" s="284"/>
      <c r="H18" s="284">
        <v>15000</v>
      </c>
      <c r="I18" s="284"/>
      <c r="J18" s="284"/>
      <c r="K18" s="284"/>
      <c r="L18" s="278">
        <v>15000</v>
      </c>
      <c r="M18" s="279"/>
      <c r="N18" s="279"/>
      <c r="O18" s="279"/>
      <c r="P18" s="279"/>
      <c r="Q18" s="279"/>
      <c r="R18" s="279"/>
      <c r="S18" s="279"/>
    </row>
    <row r="19" spans="1:19" s="280" customFormat="1" ht="12.75">
      <c r="A19" s="276"/>
      <c r="B19" s="281" t="s">
        <v>497</v>
      </c>
      <c r="C19" s="282" t="s">
        <v>498</v>
      </c>
      <c r="D19" s="283"/>
      <c r="E19" s="284"/>
      <c r="F19" s="284"/>
      <c r="G19" s="284"/>
      <c r="H19" s="284">
        <v>11395</v>
      </c>
      <c r="I19" s="284"/>
      <c r="J19" s="284"/>
      <c r="K19" s="284"/>
      <c r="L19" s="278">
        <v>11395</v>
      </c>
      <c r="M19" s="279"/>
      <c r="N19" s="279"/>
      <c r="O19" s="279"/>
      <c r="P19" s="279"/>
      <c r="Q19" s="279"/>
      <c r="R19" s="279"/>
      <c r="S19" s="279"/>
    </row>
    <row r="20" spans="1:19" s="280" customFormat="1" ht="12.75">
      <c r="A20" s="276"/>
      <c r="B20" s="281" t="s">
        <v>499</v>
      </c>
      <c r="C20" s="282" t="s">
        <v>500</v>
      </c>
      <c r="D20" s="283"/>
      <c r="E20" s="284"/>
      <c r="F20" s="284"/>
      <c r="G20" s="284"/>
      <c r="H20" s="284">
        <v>6500</v>
      </c>
      <c r="I20" s="284"/>
      <c r="J20" s="284"/>
      <c r="K20" s="284"/>
      <c r="L20" s="278">
        <v>6500</v>
      </c>
      <c r="M20" s="279"/>
      <c r="N20" s="279"/>
      <c r="O20" s="279"/>
      <c r="P20" s="279"/>
      <c r="Q20" s="279"/>
      <c r="R20" s="279"/>
      <c r="S20" s="279"/>
    </row>
    <row r="21" spans="1:19" s="280" customFormat="1" ht="12.75">
      <c r="A21" s="276"/>
      <c r="B21" s="281" t="s">
        <v>501</v>
      </c>
      <c r="C21" s="282" t="s">
        <v>502</v>
      </c>
      <c r="D21" s="283"/>
      <c r="E21" s="284"/>
      <c r="F21" s="284"/>
      <c r="G21" s="284"/>
      <c r="H21" s="284">
        <v>2500</v>
      </c>
      <c r="I21" s="284">
        <v>1000</v>
      </c>
      <c r="J21" s="284"/>
      <c r="K21" s="284"/>
      <c r="L21" s="278">
        <v>3500</v>
      </c>
      <c r="M21" s="279"/>
      <c r="N21" s="279"/>
      <c r="O21" s="279"/>
      <c r="P21" s="279"/>
      <c r="Q21" s="279"/>
      <c r="R21" s="279"/>
      <c r="S21" s="279"/>
    </row>
    <row r="22" spans="1:19" s="280" customFormat="1" ht="12.75">
      <c r="A22" s="276"/>
      <c r="B22" s="281" t="s">
        <v>503</v>
      </c>
      <c r="C22" s="282" t="s">
        <v>504</v>
      </c>
      <c r="D22" s="283"/>
      <c r="E22" s="284"/>
      <c r="F22" s="284"/>
      <c r="G22" s="284"/>
      <c r="H22" s="284">
        <v>2500</v>
      </c>
      <c r="I22" s="284">
        <v>1500</v>
      </c>
      <c r="J22" s="284"/>
      <c r="K22" s="284"/>
      <c r="L22" s="278">
        <v>4000</v>
      </c>
      <c r="M22" s="279"/>
      <c r="N22" s="279"/>
      <c r="O22" s="279"/>
      <c r="P22" s="279"/>
      <c r="Q22" s="279"/>
      <c r="R22" s="279"/>
      <c r="S22" s="279"/>
    </row>
    <row r="23" spans="1:19" s="280" customFormat="1" ht="12.75">
      <c r="A23" s="276"/>
      <c r="B23" s="281" t="s">
        <v>505</v>
      </c>
      <c r="C23" s="282" t="s">
        <v>506</v>
      </c>
      <c r="D23" s="283">
        <v>141.66666666666666</v>
      </c>
      <c r="E23" s="284">
        <v>66.66666666666666</v>
      </c>
      <c r="F23" s="284"/>
      <c r="G23" s="284">
        <v>25</v>
      </c>
      <c r="H23" s="284">
        <v>1450</v>
      </c>
      <c r="I23" s="284">
        <v>574.1666666666666</v>
      </c>
      <c r="J23" s="284"/>
      <c r="K23" s="284">
        <v>92.5</v>
      </c>
      <c r="L23" s="278">
        <v>2350</v>
      </c>
      <c r="M23" s="279"/>
      <c r="N23" s="279"/>
      <c r="O23" s="279"/>
      <c r="P23" s="279"/>
      <c r="Q23" s="279"/>
      <c r="R23" s="279"/>
      <c r="S23" s="279"/>
    </row>
    <row r="24" spans="1:19" s="280" customFormat="1" ht="12.75">
      <c r="A24" s="276"/>
      <c r="B24" s="281" t="s">
        <v>507</v>
      </c>
      <c r="C24" s="282" t="s">
        <v>508</v>
      </c>
      <c r="D24" s="283">
        <v>354.1666666666667</v>
      </c>
      <c r="E24" s="284">
        <v>166.66666666666666</v>
      </c>
      <c r="F24" s="284"/>
      <c r="G24" s="284">
        <v>62.5</v>
      </c>
      <c r="H24" s="284">
        <v>6750</v>
      </c>
      <c r="I24" s="284">
        <v>2435.4166666666665</v>
      </c>
      <c r="J24" s="284"/>
      <c r="K24" s="284">
        <v>231.25</v>
      </c>
      <c r="L24" s="278">
        <v>10000</v>
      </c>
      <c r="M24" s="279"/>
      <c r="N24" s="279"/>
      <c r="O24" s="279"/>
      <c r="P24" s="279"/>
      <c r="Q24" s="279"/>
      <c r="R24" s="279"/>
      <c r="S24" s="279"/>
    </row>
    <row r="25" spans="1:19" s="285" customFormat="1" ht="12.75">
      <c r="A25" s="281"/>
      <c r="B25" s="281" t="s">
        <v>509</v>
      </c>
      <c r="C25" s="282" t="s">
        <v>510</v>
      </c>
      <c r="D25" s="283">
        <v>70000</v>
      </c>
      <c r="E25" s="284"/>
      <c r="F25" s="284"/>
      <c r="G25" s="284"/>
      <c r="H25" s="284"/>
      <c r="I25" s="284"/>
      <c r="J25" s="284"/>
      <c r="K25" s="284"/>
      <c r="L25" s="278">
        <v>70000</v>
      </c>
      <c r="M25" s="259"/>
      <c r="N25" s="259"/>
      <c r="O25" s="259"/>
      <c r="P25" s="259"/>
      <c r="Q25" s="259"/>
      <c r="R25" s="259"/>
      <c r="S25" s="259"/>
    </row>
    <row r="26" spans="1:19" s="285" customFormat="1" ht="12.75">
      <c r="A26" s="281"/>
      <c r="B26" s="281" t="s">
        <v>511</v>
      </c>
      <c r="C26" s="282" t="s">
        <v>512</v>
      </c>
      <c r="D26" s="283">
        <v>1025</v>
      </c>
      <c r="E26" s="284">
        <v>1000</v>
      </c>
      <c r="F26" s="284">
        <v>900</v>
      </c>
      <c r="G26" s="284">
        <v>175</v>
      </c>
      <c r="H26" s="284">
        <v>7385</v>
      </c>
      <c r="I26" s="284">
        <v>4332.5</v>
      </c>
      <c r="J26" s="284"/>
      <c r="K26" s="284">
        <v>3037.5</v>
      </c>
      <c r="L26" s="278">
        <v>17855</v>
      </c>
      <c r="M26" s="259"/>
      <c r="N26" s="259"/>
      <c r="O26" s="259"/>
      <c r="P26" s="259"/>
      <c r="Q26" s="259"/>
      <c r="R26" s="259"/>
      <c r="S26" s="259"/>
    </row>
    <row r="27" spans="1:19" s="285" customFormat="1" ht="12.75">
      <c r="A27" s="281"/>
      <c r="B27" s="281" t="s">
        <v>513</v>
      </c>
      <c r="C27" s="282" t="s">
        <v>514</v>
      </c>
      <c r="D27" s="283">
        <v>90000</v>
      </c>
      <c r="E27" s="284"/>
      <c r="F27" s="284"/>
      <c r="G27" s="284">
        <v>38205</v>
      </c>
      <c r="H27" s="284">
        <v>225</v>
      </c>
      <c r="I27" s="284"/>
      <c r="J27" s="284"/>
      <c r="K27" s="284"/>
      <c r="L27" s="278">
        <v>128430</v>
      </c>
      <c r="M27" s="259"/>
      <c r="N27" s="259"/>
      <c r="O27" s="259"/>
      <c r="P27" s="259"/>
      <c r="Q27" s="259"/>
      <c r="R27" s="259"/>
      <c r="S27" s="259"/>
    </row>
    <row r="28" spans="1:19" s="285" customFormat="1" ht="12.75">
      <c r="A28" s="281"/>
      <c r="B28" s="281" t="s">
        <v>515</v>
      </c>
      <c r="C28" s="282" t="s">
        <v>516</v>
      </c>
      <c r="D28" s="283"/>
      <c r="E28" s="284"/>
      <c r="F28" s="284"/>
      <c r="G28" s="284"/>
      <c r="H28" s="284">
        <v>365</v>
      </c>
      <c r="I28" s="284"/>
      <c r="J28" s="284"/>
      <c r="K28" s="284"/>
      <c r="L28" s="278">
        <v>365</v>
      </c>
      <c r="M28" s="259"/>
      <c r="N28" s="259"/>
      <c r="O28" s="259"/>
      <c r="P28" s="259"/>
      <c r="Q28" s="259"/>
      <c r="R28" s="259"/>
      <c r="S28" s="259"/>
    </row>
    <row r="29" spans="1:19" s="285" customFormat="1" ht="12.75">
      <c r="A29" s="281"/>
      <c r="B29" s="281" t="s">
        <v>517</v>
      </c>
      <c r="C29" s="282" t="s">
        <v>518</v>
      </c>
      <c r="D29" s="283">
        <v>2500</v>
      </c>
      <c r="E29" s="284"/>
      <c r="F29" s="284"/>
      <c r="G29" s="284"/>
      <c r="H29" s="284">
        <v>1655</v>
      </c>
      <c r="I29" s="284"/>
      <c r="J29" s="284"/>
      <c r="K29" s="284"/>
      <c r="L29" s="278">
        <v>4155</v>
      </c>
      <c r="M29" s="259"/>
      <c r="N29" s="259"/>
      <c r="O29" s="259"/>
      <c r="P29" s="259"/>
      <c r="Q29" s="259"/>
      <c r="R29" s="259"/>
      <c r="S29" s="259"/>
    </row>
    <row r="30" spans="1:19" s="285" customFormat="1" ht="12.75">
      <c r="A30" s="281"/>
      <c r="B30" s="281" t="s">
        <v>519</v>
      </c>
      <c r="C30" s="282" t="s">
        <v>520</v>
      </c>
      <c r="D30" s="283"/>
      <c r="E30" s="284"/>
      <c r="F30" s="284"/>
      <c r="G30" s="284"/>
      <c r="H30" s="284">
        <v>2735</v>
      </c>
      <c r="I30" s="284"/>
      <c r="J30" s="284"/>
      <c r="K30" s="284"/>
      <c r="L30" s="278">
        <v>2735</v>
      </c>
      <c r="M30" s="259"/>
      <c r="N30" s="259"/>
      <c r="O30" s="259"/>
      <c r="P30" s="259"/>
      <c r="Q30" s="259"/>
      <c r="R30" s="259"/>
      <c r="S30" s="259"/>
    </row>
    <row r="31" spans="1:19" s="285" customFormat="1" ht="12.75">
      <c r="A31" s="281"/>
      <c r="B31" s="281"/>
      <c r="C31" s="282"/>
      <c r="D31" s="283"/>
      <c r="E31" s="284"/>
      <c r="F31" s="284"/>
      <c r="G31" s="284"/>
      <c r="H31" s="284"/>
      <c r="I31" s="284"/>
      <c r="J31" s="284"/>
      <c r="K31" s="284"/>
      <c r="L31" s="278" t="s">
        <v>467</v>
      </c>
      <c r="M31" s="259"/>
      <c r="N31" s="259"/>
      <c r="O31" s="259"/>
      <c r="P31" s="259"/>
      <c r="Q31" s="259"/>
      <c r="R31" s="259"/>
      <c r="S31" s="259"/>
    </row>
    <row r="32" spans="1:19" s="280" customFormat="1" ht="12.75">
      <c r="A32" s="276">
        <v>53000</v>
      </c>
      <c r="B32" s="276"/>
      <c r="C32" s="277" t="s">
        <v>521</v>
      </c>
      <c r="D32" s="286">
        <v>795393.3333333334</v>
      </c>
      <c r="E32" s="286">
        <v>126733.33333333333</v>
      </c>
      <c r="F32" s="286">
        <v>685000</v>
      </c>
      <c r="G32" s="286">
        <v>6200</v>
      </c>
      <c r="H32" s="286">
        <v>260919</v>
      </c>
      <c r="I32" s="286">
        <v>155969.3333333333</v>
      </c>
      <c r="J32" s="286">
        <v>0</v>
      </c>
      <c r="K32" s="286">
        <v>187372</v>
      </c>
      <c r="L32" s="278">
        <v>2217587</v>
      </c>
      <c r="M32" s="279"/>
      <c r="N32" s="279"/>
      <c r="O32" s="279"/>
      <c r="P32" s="279"/>
      <c r="Q32" s="279"/>
      <c r="R32" s="279"/>
      <c r="S32" s="279"/>
    </row>
    <row r="33" spans="1:19" s="280" customFormat="1" ht="12.75">
      <c r="A33" s="276"/>
      <c r="B33" s="281">
        <v>53104</v>
      </c>
      <c r="C33" s="282" t="s">
        <v>522</v>
      </c>
      <c r="D33" s="286">
        <v>0</v>
      </c>
      <c r="E33" s="284">
        <v>75000</v>
      </c>
      <c r="F33" s="284">
        <v>685000</v>
      </c>
      <c r="G33" s="284">
        <v>5050</v>
      </c>
      <c r="H33" s="284">
        <v>75000</v>
      </c>
      <c r="I33" s="284">
        <v>20000</v>
      </c>
      <c r="J33" s="284"/>
      <c r="K33" s="284">
        <v>75000</v>
      </c>
      <c r="L33" s="278">
        <v>935050</v>
      </c>
      <c r="M33" s="279"/>
      <c r="N33" s="279"/>
      <c r="O33" s="279"/>
      <c r="P33" s="279"/>
      <c r="Q33" s="279"/>
      <c r="R33" s="279"/>
      <c r="S33" s="279"/>
    </row>
    <row r="34" spans="1:19" s="280" customFormat="1" ht="12.75">
      <c r="A34" s="276"/>
      <c r="B34" s="281"/>
      <c r="C34" s="282" t="s">
        <v>523</v>
      </c>
      <c r="D34" s="286"/>
      <c r="E34" s="278"/>
      <c r="F34" s="278"/>
      <c r="G34" s="278"/>
      <c r="H34" s="284"/>
      <c r="I34" s="284"/>
      <c r="J34" s="284"/>
      <c r="K34" s="284"/>
      <c r="L34" s="278">
        <v>0</v>
      </c>
      <c r="M34" s="279"/>
      <c r="N34" s="279"/>
      <c r="O34" s="279"/>
      <c r="P34" s="279"/>
      <c r="Q34" s="279"/>
      <c r="R34" s="279"/>
      <c r="S34" s="279"/>
    </row>
    <row r="35" spans="1:12" ht="12.75">
      <c r="A35" s="287"/>
      <c r="B35" s="288" t="s">
        <v>524</v>
      </c>
      <c r="C35" s="289" t="s">
        <v>525</v>
      </c>
      <c r="D35" s="290">
        <v>650000</v>
      </c>
      <c r="E35" s="291">
        <v>50000</v>
      </c>
      <c r="F35" s="291"/>
      <c r="G35" s="291"/>
      <c r="H35" s="291"/>
      <c r="I35" s="291">
        <v>1500</v>
      </c>
      <c r="J35" s="291"/>
      <c r="K35" s="291">
        <v>110000</v>
      </c>
      <c r="L35" s="278">
        <v>811500</v>
      </c>
    </row>
    <row r="36" spans="1:12" ht="12.75">
      <c r="A36" s="287"/>
      <c r="B36" s="288"/>
      <c r="C36" s="282" t="s">
        <v>523</v>
      </c>
      <c r="D36" s="290"/>
      <c r="E36" s="291"/>
      <c r="F36" s="291"/>
      <c r="G36" s="291"/>
      <c r="H36" s="291"/>
      <c r="I36" s="291"/>
      <c r="J36" s="291"/>
      <c r="K36" s="291"/>
      <c r="L36" s="278">
        <v>0</v>
      </c>
    </row>
    <row r="37" spans="1:12" ht="12.75">
      <c r="A37" s="287"/>
      <c r="B37" s="288" t="s">
        <v>526</v>
      </c>
      <c r="C37" s="292" t="s">
        <v>527</v>
      </c>
      <c r="D37" s="290"/>
      <c r="E37" s="291"/>
      <c r="F37" s="291"/>
      <c r="G37" s="291"/>
      <c r="H37" s="291"/>
      <c r="I37" s="291">
        <v>5730</v>
      </c>
      <c r="J37" s="291"/>
      <c r="K37" s="291"/>
      <c r="L37" s="278">
        <v>5730</v>
      </c>
    </row>
    <row r="38" spans="1:12" ht="12.75">
      <c r="A38" s="287"/>
      <c r="B38" s="288" t="s">
        <v>528</v>
      </c>
      <c r="C38" s="292" t="s">
        <v>529</v>
      </c>
      <c r="D38" s="290"/>
      <c r="E38" s="291"/>
      <c r="F38" s="291"/>
      <c r="G38" s="291"/>
      <c r="H38" s="291"/>
      <c r="I38" s="291">
        <v>4920</v>
      </c>
      <c r="J38" s="291"/>
      <c r="K38" s="291"/>
      <c r="L38" s="278">
        <v>4920</v>
      </c>
    </row>
    <row r="39" spans="1:12" ht="14.25" customHeight="1">
      <c r="A39" s="293"/>
      <c r="B39" s="281" t="s">
        <v>530</v>
      </c>
      <c r="C39" s="294" t="s">
        <v>531</v>
      </c>
      <c r="D39" s="283"/>
      <c r="E39" s="284"/>
      <c r="F39" s="284"/>
      <c r="G39" s="284">
        <v>500</v>
      </c>
      <c r="H39" s="284">
        <v>2500</v>
      </c>
      <c r="I39" s="284">
        <v>500</v>
      </c>
      <c r="J39" s="284"/>
      <c r="K39" s="284"/>
      <c r="L39" s="278">
        <v>3500</v>
      </c>
    </row>
    <row r="40" spans="1:12" ht="12.75">
      <c r="A40" s="293"/>
      <c r="B40" s="281" t="s">
        <v>532</v>
      </c>
      <c r="C40" s="294" t="s">
        <v>533</v>
      </c>
      <c r="D40" s="283"/>
      <c r="E40" s="284"/>
      <c r="F40" s="284"/>
      <c r="G40" s="284"/>
      <c r="H40" s="284">
        <v>6650</v>
      </c>
      <c r="I40" s="284">
        <v>4165</v>
      </c>
      <c r="J40" s="284"/>
      <c r="K40" s="284"/>
      <c r="L40" s="278">
        <v>10815</v>
      </c>
    </row>
    <row r="41" spans="1:12" ht="12.75">
      <c r="A41" s="293"/>
      <c r="B41" s="281" t="s">
        <v>534</v>
      </c>
      <c r="C41" s="294" t="s">
        <v>535</v>
      </c>
      <c r="D41" s="283">
        <v>708.3333333333334</v>
      </c>
      <c r="E41" s="284">
        <v>333.3333333333333</v>
      </c>
      <c r="F41" s="284"/>
      <c r="G41" s="284">
        <v>125</v>
      </c>
      <c r="H41" s="284">
        <v>13500</v>
      </c>
      <c r="I41" s="284">
        <v>4870.833333333333</v>
      </c>
      <c r="J41" s="284"/>
      <c r="K41" s="284">
        <v>462.5</v>
      </c>
      <c r="L41" s="278">
        <v>20000</v>
      </c>
    </row>
    <row r="42" spans="1:12" ht="12.75">
      <c r="A42" s="293"/>
      <c r="B42" s="281" t="s">
        <v>536</v>
      </c>
      <c r="C42" s="294" t="s">
        <v>537</v>
      </c>
      <c r="D42" s="283">
        <v>141.66666666666666</v>
      </c>
      <c r="E42" s="284">
        <v>66.66666666666666</v>
      </c>
      <c r="F42" s="284"/>
      <c r="G42" s="284">
        <v>25</v>
      </c>
      <c r="H42" s="284">
        <v>2700</v>
      </c>
      <c r="I42" s="284">
        <v>974.1666666666666</v>
      </c>
      <c r="J42" s="284"/>
      <c r="K42" s="284">
        <v>92.5</v>
      </c>
      <c r="L42" s="278">
        <v>4000</v>
      </c>
    </row>
    <row r="43" spans="1:12" ht="12.75">
      <c r="A43" s="293"/>
      <c r="B43" s="281" t="s">
        <v>538</v>
      </c>
      <c r="C43" s="282" t="s">
        <v>539</v>
      </c>
      <c r="D43" s="283"/>
      <c r="E43" s="284"/>
      <c r="F43" s="284"/>
      <c r="G43" s="284"/>
      <c r="H43" s="284">
        <v>135</v>
      </c>
      <c r="I43" s="284">
        <v>100</v>
      </c>
      <c r="J43" s="284"/>
      <c r="K43" s="284"/>
      <c r="L43" s="278">
        <v>235</v>
      </c>
    </row>
    <row r="44" spans="1:12" ht="12.75">
      <c r="A44" s="293"/>
      <c r="B44" s="281" t="s">
        <v>540</v>
      </c>
      <c r="C44" s="294" t="s">
        <v>541</v>
      </c>
      <c r="D44" s="283">
        <v>20000</v>
      </c>
      <c r="E44" s="284"/>
      <c r="F44" s="284"/>
      <c r="G44" s="284"/>
      <c r="H44" s="284"/>
      <c r="I44" s="284"/>
      <c r="J44" s="284"/>
      <c r="K44" s="284"/>
      <c r="L44" s="278">
        <v>20000</v>
      </c>
    </row>
    <row r="45" spans="1:12" ht="12.75">
      <c r="A45" s="293"/>
      <c r="B45" s="281" t="s">
        <v>542</v>
      </c>
      <c r="C45" s="294" t="s">
        <v>543</v>
      </c>
      <c r="D45" s="283">
        <v>70000</v>
      </c>
      <c r="E45" s="284"/>
      <c r="F45" s="284"/>
      <c r="G45" s="284"/>
      <c r="H45" s="284"/>
      <c r="I45" s="284"/>
      <c r="J45" s="284"/>
      <c r="K45" s="284"/>
      <c r="L45" s="278">
        <v>70000</v>
      </c>
    </row>
    <row r="46" spans="1:12" ht="12.75">
      <c r="A46" s="293"/>
      <c r="B46" s="281" t="s">
        <v>544</v>
      </c>
      <c r="C46" s="294" t="s">
        <v>545</v>
      </c>
      <c r="D46" s="283">
        <v>12100</v>
      </c>
      <c r="E46" s="284"/>
      <c r="F46" s="284"/>
      <c r="G46" s="284"/>
      <c r="H46" s="284"/>
      <c r="I46" s="284"/>
      <c r="J46" s="284"/>
      <c r="K46" s="284"/>
      <c r="L46" s="278">
        <v>12100</v>
      </c>
    </row>
    <row r="47" spans="1:12" ht="12.75">
      <c r="A47" s="293"/>
      <c r="B47" s="281" t="s">
        <v>546</v>
      </c>
      <c r="C47" s="294" t="s">
        <v>547</v>
      </c>
      <c r="D47" s="283">
        <v>3000</v>
      </c>
      <c r="E47" s="284"/>
      <c r="F47" s="284"/>
      <c r="G47" s="284"/>
      <c r="H47" s="284"/>
      <c r="I47" s="284"/>
      <c r="J47" s="284"/>
      <c r="K47" s="284"/>
      <c r="L47" s="278">
        <v>3000</v>
      </c>
    </row>
    <row r="48" spans="1:12" ht="12.75">
      <c r="A48" s="293"/>
      <c r="B48" s="281" t="s">
        <v>548</v>
      </c>
      <c r="C48" s="282" t="s">
        <v>549</v>
      </c>
      <c r="D48" s="283">
        <v>600</v>
      </c>
      <c r="E48" s="284"/>
      <c r="F48" s="284"/>
      <c r="G48" s="284"/>
      <c r="H48" s="284">
        <v>550</v>
      </c>
      <c r="I48" s="284"/>
      <c r="J48" s="284"/>
      <c r="K48" s="284"/>
      <c r="L48" s="278">
        <v>1150</v>
      </c>
    </row>
    <row r="49" spans="1:12" ht="12.75">
      <c r="A49" s="293"/>
      <c r="B49" s="281" t="s">
        <v>550</v>
      </c>
      <c r="C49" s="282" t="s">
        <v>551</v>
      </c>
      <c r="D49" s="283">
        <v>1200</v>
      </c>
      <c r="E49" s="284"/>
      <c r="F49" s="284"/>
      <c r="G49" s="284"/>
      <c r="H49" s="284"/>
      <c r="I49" s="284">
        <v>12590</v>
      </c>
      <c r="J49" s="284"/>
      <c r="K49" s="284"/>
      <c r="L49" s="278">
        <v>13790</v>
      </c>
    </row>
    <row r="50" spans="1:12" ht="12.75">
      <c r="A50" s="293"/>
      <c r="B50" s="281" t="s">
        <v>552</v>
      </c>
      <c r="C50" s="282" t="s">
        <v>553</v>
      </c>
      <c r="D50" s="283">
        <v>350</v>
      </c>
      <c r="E50" s="284"/>
      <c r="F50" s="284"/>
      <c r="G50" s="284"/>
      <c r="H50" s="284"/>
      <c r="I50" s="284"/>
      <c r="J50" s="284"/>
      <c r="K50" s="284"/>
      <c r="L50" s="278">
        <v>350</v>
      </c>
    </row>
    <row r="51" spans="1:12" ht="12.75">
      <c r="A51" s="293"/>
      <c r="B51" s="281" t="s">
        <v>554</v>
      </c>
      <c r="C51" s="282" t="s">
        <v>555</v>
      </c>
      <c r="D51" s="283">
        <v>5860</v>
      </c>
      <c r="E51" s="284"/>
      <c r="F51" s="284"/>
      <c r="G51" s="284"/>
      <c r="H51" s="284">
        <v>5000</v>
      </c>
      <c r="I51" s="284"/>
      <c r="J51" s="284"/>
      <c r="K51" s="284"/>
      <c r="L51" s="278">
        <v>10860</v>
      </c>
    </row>
    <row r="52" spans="1:12" ht="12.75">
      <c r="A52" s="293"/>
      <c r="B52" s="281" t="s">
        <v>556</v>
      </c>
      <c r="C52" s="282" t="s">
        <v>557</v>
      </c>
      <c r="D52" s="283"/>
      <c r="E52" s="284"/>
      <c r="F52" s="284"/>
      <c r="G52" s="284"/>
      <c r="H52" s="284"/>
      <c r="I52" s="284"/>
      <c r="J52" s="284"/>
      <c r="K52" s="284"/>
      <c r="L52" s="278">
        <v>0</v>
      </c>
    </row>
    <row r="53" spans="1:12" ht="12.75">
      <c r="A53" s="293"/>
      <c r="B53" s="281">
        <v>53710</v>
      </c>
      <c r="C53" s="295" t="s">
        <v>558</v>
      </c>
      <c r="D53" s="283">
        <v>1000</v>
      </c>
      <c r="E53" s="284"/>
      <c r="F53" s="284"/>
      <c r="G53" s="284"/>
      <c r="H53" s="284">
        <v>10000</v>
      </c>
      <c r="I53" s="284">
        <v>2000</v>
      </c>
      <c r="J53" s="284"/>
      <c r="K53" s="284"/>
      <c r="L53" s="278">
        <v>13000</v>
      </c>
    </row>
    <row r="54" spans="1:12" ht="12.75">
      <c r="A54" s="293"/>
      <c r="B54" s="281">
        <v>53760</v>
      </c>
      <c r="C54" s="296" t="s">
        <v>559</v>
      </c>
      <c r="D54" s="283">
        <v>22000</v>
      </c>
      <c r="E54" s="284"/>
      <c r="F54" s="284"/>
      <c r="G54" s="284"/>
      <c r="H54" s="284">
        <v>25675</v>
      </c>
      <c r="I54" s="284">
        <v>5000</v>
      </c>
      <c r="J54" s="284"/>
      <c r="K54" s="284"/>
      <c r="L54" s="278">
        <v>52675</v>
      </c>
    </row>
    <row r="55" spans="1:12" ht="12.75">
      <c r="A55" s="293"/>
      <c r="B55" s="281" t="s">
        <v>560</v>
      </c>
      <c r="C55" s="294" t="s">
        <v>561</v>
      </c>
      <c r="D55" s="283">
        <v>708.3333333333334</v>
      </c>
      <c r="E55" s="284">
        <v>333.3333333333333</v>
      </c>
      <c r="F55" s="284"/>
      <c r="G55" s="284">
        <v>125</v>
      </c>
      <c r="H55" s="284">
        <v>13500</v>
      </c>
      <c r="I55" s="284">
        <v>4870.833333333333</v>
      </c>
      <c r="J55" s="284"/>
      <c r="K55" s="284">
        <v>462.5</v>
      </c>
      <c r="L55" s="278">
        <v>20000</v>
      </c>
    </row>
    <row r="56" spans="1:12" ht="12.75">
      <c r="A56" s="293"/>
      <c r="B56" s="281" t="s">
        <v>562</v>
      </c>
      <c r="C56" s="294" t="s">
        <v>563</v>
      </c>
      <c r="D56" s="283"/>
      <c r="E56" s="284"/>
      <c r="F56" s="284"/>
      <c r="G56" s="284"/>
      <c r="H56" s="284">
        <v>5000</v>
      </c>
      <c r="I56" s="284">
        <v>15940</v>
      </c>
      <c r="J56" s="284"/>
      <c r="K56" s="284"/>
      <c r="L56" s="278">
        <v>20940</v>
      </c>
    </row>
    <row r="57" spans="1:12" ht="12.75">
      <c r="A57" s="293"/>
      <c r="B57" s="281" t="s">
        <v>564</v>
      </c>
      <c r="C57" s="282" t="s">
        <v>565</v>
      </c>
      <c r="D57" s="283">
        <v>5600</v>
      </c>
      <c r="E57" s="284"/>
      <c r="F57" s="284"/>
      <c r="G57" s="284"/>
      <c r="H57" s="284">
        <v>1495</v>
      </c>
      <c r="I57" s="284"/>
      <c r="J57" s="284"/>
      <c r="K57" s="284"/>
      <c r="L57" s="278">
        <v>7095</v>
      </c>
    </row>
    <row r="58" spans="1:12" ht="12.75">
      <c r="A58" s="293"/>
      <c r="B58" s="281" t="s">
        <v>566</v>
      </c>
      <c r="C58" s="282" t="s">
        <v>567</v>
      </c>
      <c r="D58" s="283">
        <v>2125</v>
      </c>
      <c r="E58" s="284">
        <v>1000</v>
      </c>
      <c r="F58" s="284"/>
      <c r="G58" s="284">
        <v>375</v>
      </c>
      <c r="H58" s="284">
        <v>40500</v>
      </c>
      <c r="I58" s="284">
        <v>14612.5</v>
      </c>
      <c r="J58" s="284"/>
      <c r="K58" s="284">
        <v>1354.5</v>
      </c>
      <c r="L58" s="278">
        <v>59967</v>
      </c>
    </row>
    <row r="59" spans="1:12" ht="12.75">
      <c r="A59" s="293"/>
      <c r="B59" s="281" t="s">
        <v>568</v>
      </c>
      <c r="C59" s="294" t="s">
        <v>569</v>
      </c>
      <c r="D59" s="283"/>
      <c r="E59" s="284"/>
      <c r="F59" s="284"/>
      <c r="G59" s="284"/>
      <c r="H59" s="284">
        <v>58714</v>
      </c>
      <c r="I59" s="284">
        <v>58196</v>
      </c>
      <c r="J59" s="284"/>
      <c r="K59" s="284"/>
      <c r="L59" s="278">
        <v>116910</v>
      </c>
    </row>
    <row r="60" spans="1:12" ht="12.75">
      <c r="A60" s="293"/>
      <c r="B60" s="281"/>
      <c r="C60" s="294" t="s">
        <v>570</v>
      </c>
      <c r="D60" s="283"/>
      <c r="E60" s="284"/>
      <c r="F60" s="284"/>
      <c r="G60" s="284"/>
      <c r="H60" s="284"/>
      <c r="I60" s="284"/>
      <c r="J60" s="284"/>
      <c r="K60" s="284"/>
      <c r="L60" s="278">
        <v>0</v>
      </c>
    </row>
    <row r="61" spans="1:12" ht="12.75">
      <c r="A61" s="293"/>
      <c r="B61" s="281"/>
      <c r="C61" s="294" t="s">
        <v>571</v>
      </c>
      <c r="D61" s="283"/>
      <c r="E61" s="284"/>
      <c r="F61" s="284"/>
      <c r="G61" s="284">
        <v>0</v>
      </c>
      <c r="H61" s="284"/>
      <c r="I61" s="284"/>
      <c r="J61" s="284"/>
      <c r="K61" s="284"/>
      <c r="L61" s="278">
        <v>0</v>
      </c>
    </row>
    <row r="62" spans="1:12" ht="12.75">
      <c r="A62" s="293"/>
      <c r="B62" s="281"/>
      <c r="C62" s="294" t="s">
        <v>572</v>
      </c>
      <c r="D62" s="283"/>
      <c r="E62" s="284"/>
      <c r="F62" s="284"/>
      <c r="G62" s="284"/>
      <c r="H62" s="284"/>
      <c r="I62" s="284"/>
      <c r="J62" s="284"/>
      <c r="K62" s="284"/>
      <c r="L62" s="278">
        <v>0</v>
      </c>
    </row>
    <row r="63" spans="1:12" ht="12.75">
      <c r="A63" s="293"/>
      <c r="B63" s="281"/>
      <c r="C63" s="297" t="s">
        <v>573</v>
      </c>
      <c r="D63" s="283"/>
      <c r="E63" s="284"/>
      <c r="F63" s="284"/>
      <c r="G63" s="284"/>
      <c r="H63" s="284"/>
      <c r="I63" s="284"/>
      <c r="J63" s="284"/>
      <c r="K63" s="284"/>
      <c r="L63" s="278"/>
    </row>
    <row r="64" spans="1:12" ht="12.75">
      <c r="A64" s="293"/>
      <c r="B64" s="281"/>
      <c r="C64" s="294"/>
      <c r="D64" s="283"/>
      <c r="E64" s="284"/>
      <c r="F64" s="284"/>
      <c r="G64" s="284"/>
      <c r="H64" s="284"/>
      <c r="I64" s="284"/>
      <c r="J64" s="284"/>
      <c r="K64" s="284"/>
      <c r="L64" s="284" t="s">
        <v>467</v>
      </c>
    </row>
    <row r="65" spans="1:19" s="300" customFormat="1" ht="12.75">
      <c r="A65" s="298">
        <v>54000</v>
      </c>
      <c r="B65" s="276"/>
      <c r="C65" s="299" t="s">
        <v>574</v>
      </c>
      <c r="D65" s="278">
        <v>0</v>
      </c>
      <c r="E65" s="278">
        <v>0</v>
      </c>
      <c r="F65" s="278">
        <v>0</v>
      </c>
      <c r="G65" s="278">
        <v>100087</v>
      </c>
      <c r="H65" s="278">
        <v>0</v>
      </c>
      <c r="I65" s="278">
        <v>0</v>
      </c>
      <c r="J65" s="278">
        <v>0</v>
      </c>
      <c r="K65" s="278">
        <v>0</v>
      </c>
      <c r="L65" s="278">
        <v>100087</v>
      </c>
      <c r="M65" s="279"/>
      <c r="N65" s="279"/>
      <c r="O65" s="279"/>
      <c r="P65" s="279"/>
      <c r="Q65" s="279"/>
      <c r="R65" s="279"/>
      <c r="S65" s="279"/>
    </row>
    <row r="66" spans="1:12" ht="12.75">
      <c r="A66" s="293"/>
      <c r="B66" s="281" t="s">
        <v>575</v>
      </c>
      <c r="C66" s="294" t="s">
        <v>576</v>
      </c>
      <c r="D66" s="283"/>
      <c r="E66" s="284"/>
      <c r="F66" s="284"/>
      <c r="G66" s="284">
        <v>100087</v>
      </c>
      <c r="H66" s="284"/>
      <c r="I66" s="284"/>
      <c r="J66" s="284"/>
      <c r="K66" s="284"/>
      <c r="L66" s="278">
        <v>100087</v>
      </c>
    </row>
    <row r="67" spans="1:12" ht="12.75">
      <c r="A67" s="293"/>
      <c r="B67" s="281"/>
      <c r="C67" s="282" t="s">
        <v>523</v>
      </c>
      <c r="D67" s="283"/>
      <c r="E67" s="284"/>
      <c r="F67" s="284"/>
      <c r="G67" s="284"/>
      <c r="H67" s="284"/>
      <c r="I67" s="301"/>
      <c r="J67" s="284"/>
      <c r="K67" s="284"/>
      <c r="L67" s="284" t="s">
        <v>467</v>
      </c>
    </row>
    <row r="68" spans="1:12" ht="12.75">
      <c r="A68" s="293"/>
      <c r="B68" s="281"/>
      <c r="C68" s="294"/>
      <c r="D68" s="283"/>
      <c r="E68" s="284"/>
      <c r="F68" s="284"/>
      <c r="G68" s="284"/>
      <c r="H68" s="284"/>
      <c r="I68" s="284"/>
      <c r="J68" s="284"/>
      <c r="K68" s="284"/>
      <c r="L68" s="284" t="s">
        <v>467</v>
      </c>
    </row>
    <row r="69" spans="1:19" s="300" customFormat="1" ht="12.75">
      <c r="A69" s="298">
        <v>55000</v>
      </c>
      <c r="B69" s="276"/>
      <c r="C69" s="299" t="s">
        <v>577</v>
      </c>
      <c r="D69" s="286">
        <v>38000</v>
      </c>
      <c r="E69" s="286">
        <v>0</v>
      </c>
      <c r="F69" s="286">
        <v>0</v>
      </c>
      <c r="G69" s="286">
        <v>0</v>
      </c>
      <c r="H69" s="286">
        <v>42330</v>
      </c>
      <c r="I69" s="286">
        <v>64895</v>
      </c>
      <c r="J69" s="286">
        <v>1471258</v>
      </c>
      <c r="K69" s="286">
        <v>0</v>
      </c>
      <c r="L69" s="278">
        <v>1616483</v>
      </c>
      <c r="M69" s="279"/>
      <c r="N69" s="443">
        <f>SUM(N70:N91)</f>
        <v>397770</v>
      </c>
      <c r="O69" s="279"/>
      <c r="P69" s="279"/>
      <c r="Q69" s="279"/>
      <c r="R69" s="279"/>
      <c r="S69" s="279"/>
    </row>
    <row r="70" spans="1:19" s="300" customFormat="1" ht="12.75">
      <c r="A70" s="298"/>
      <c r="B70" s="276"/>
      <c r="C70" s="294" t="s">
        <v>578</v>
      </c>
      <c r="D70" s="286"/>
      <c r="E70" s="286"/>
      <c r="F70" s="286"/>
      <c r="G70" s="286"/>
      <c r="H70" s="286"/>
      <c r="I70" s="286"/>
      <c r="J70" s="286"/>
      <c r="K70" s="286"/>
      <c r="L70" s="278" t="s">
        <v>467</v>
      </c>
      <c r="M70" s="279"/>
      <c r="N70" s="443">
        <f aca="true" t="shared" si="0" ref="N70:N91">J70</f>
        <v>0</v>
      </c>
      <c r="O70" s="279"/>
      <c r="P70" s="279"/>
      <c r="Q70" s="279"/>
      <c r="R70" s="279"/>
      <c r="S70" s="279"/>
    </row>
    <row r="71" spans="1:14" ht="12.75">
      <c r="A71" s="293"/>
      <c r="B71" s="281" t="s">
        <v>579</v>
      </c>
      <c r="C71" s="294" t="s">
        <v>580</v>
      </c>
      <c r="D71" s="283">
        <v>2000</v>
      </c>
      <c r="E71" s="284"/>
      <c r="F71" s="284"/>
      <c r="G71" s="284"/>
      <c r="H71" s="283">
        <v>4670</v>
      </c>
      <c r="I71" s="284">
        <v>13470</v>
      </c>
      <c r="J71" s="284"/>
      <c r="K71" s="284"/>
      <c r="L71" s="278">
        <v>20140</v>
      </c>
      <c r="N71" s="443">
        <f t="shared" si="0"/>
        <v>0</v>
      </c>
    </row>
    <row r="72" spans="1:14" ht="12.75">
      <c r="A72" s="293"/>
      <c r="B72" s="281" t="s">
        <v>581</v>
      </c>
      <c r="C72" s="294" t="s">
        <v>582</v>
      </c>
      <c r="D72" s="283"/>
      <c r="E72" s="284"/>
      <c r="F72" s="284"/>
      <c r="G72" s="284"/>
      <c r="H72" s="286"/>
      <c r="I72" s="284"/>
      <c r="J72" s="284"/>
      <c r="K72" s="284"/>
      <c r="L72" s="278">
        <v>0</v>
      </c>
      <c r="N72" s="443">
        <f t="shared" si="0"/>
        <v>0</v>
      </c>
    </row>
    <row r="73" spans="1:14" ht="12.75">
      <c r="A73" s="293"/>
      <c r="B73" s="281" t="s">
        <v>583</v>
      </c>
      <c r="C73" s="294" t="s">
        <v>584</v>
      </c>
      <c r="D73" s="283"/>
      <c r="E73" s="284"/>
      <c r="F73" s="284"/>
      <c r="G73" s="284"/>
      <c r="H73" s="286"/>
      <c r="I73" s="284"/>
      <c r="J73" s="284">
        <v>6198</v>
      </c>
      <c r="K73" s="284"/>
      <c r="L73" s="278">
        <v>6198</v>
      </c>
      <c r="N73" s="443">
        <f t="shared" si="0"/>
        <v>6198</v>
      </c>
    </row>
    <row r="74" spans="1:14" ht="12.75">
      <c r="A74" s="293"/>
      <c r="B74" s="281" t="s">
        <v>585</v>
      </c>
      <c r="C74" s="294" t="s">
        <v>586</v>
      </c>
      <c r="D74" s="283"/>
      <c r="E74" s="284"/>
      <c r="F74" s="284"/>
      <c r="G74" s="284"/>
      <c r="H74" s="286"/>
      <c r="I74" s="284"/>
      <c r="J74" s="284">
        <v>36086</v>
      </c>
      <c r="K74" s="284"/>
      <c r="L74" s="278">
        <v>36086</v>
      </c>
      <c r="N74" s="443">
        <f t="shared" si="0"/>
        <v>36086</v>
      </c>
    </row>
    <row r="75" spans="1:14" ht="12.75">
      <c r="A75" s="293"/>
      <c r="B75" s="281" t="s">
        <v>587</v>
      </c>
      <c r="C75" s="294" t="s">
        <v>588</v>
      </c>
      <c r="D75" s="283"/>
      <c r="E75" s="284"/>
      <c r="F75" s="284"/>
      <c r="G75" s="284"/>
      <c r="H75" s="286"/>
      <c r="I75" s="284"/>
      <c r="J75" s="284">
        <v>11017</v>
      </c>
      <c r="K75" s="284"/>
      <c r="L75" s="278">
        <v>11017</v>
      </c>
      <c r="N75" s="443">
        <f t="shared" si="0"/>
        <v>11017</v>
      </c>
    </row>
    <row r="76" spans="1:14" ht="12.75">
      <c r="A76" s="293"/>
      <c r="B76" s="281" t="s">
        <v>589</v>
      </c>
      <c r="C76" s="294" t="s">
        <v>590</v>
      </c>
      <c r="D76" s="283"/>
      <c r="E76" s="284"/>
      <c r="F76" s="284"/>
      <c r="G76" s="284"/>
      <c r="H76" s="286"/>
      <c r="I76" s="284">
        <v>29000</v>
      </c>
      <c r="J76" s="284"/>
      <c r="K76" s="284"/>
      <c r="L76" s="278">
        <v>29000</v>
      </c>
      <c r="N76" s="443">
        <f t="shared" si="0"/>
        <v>0</v>
      </c>
    </row>
    <row r="77" spans="1:14" ht="12.75">
      <c r="A77" s="293"/>
      <c r="B77" s="281" t="s">
        <v>591</v>
      </c>
      <c r="C77" s="294" t="s">
        <v>592</v>
      </c>
      <c r="D77" s="283">
        <v>36000</v>
      </c>
      <c r="E77" s="284"/>
      <c r="F77" s="284"/>
      <c r="G77" s="284"/>
      <c r="H77" s="283">
        <v>35860</v>
      </c>
      <c r="I77" s="284"/>
      <c r="J77" s="284"/>
      <c r="K77" s="284"/>
      <c r="L77" s="278">
        <v>71860</v>
      </c>
      <c r="N77" s="443">
        <f t="shared" si="0"/>
        <v>0</v>
      </c>
    </row>
    <row r="78" spans="1:14" ht="12.75">
      <c r="A78" s="293"/>
      <c r="B78" s="281" t="s">
        <v>593</v>
      </c>
      <c r="C78" s="294" t="s">
        <v>594</v>
      </c>
      <c r="D78" s="283"/>
      <c r="E78" s="284"/>
      <c r="F78" s="284"/>
      <c r="G78" s="284"/>
      <c r="H78" s="286"/>
      <c r="I78" s="284"/>
      <c r="J78" s="284">
        <v>267158</v>
      </c>
      <c r="K78" s="284"/>
      <c r="L78" s="278">
        <v>267158</v>
      </c>
      <c r="N78" s="443"/>
    </row>
    <row r="79" spans="1:14" ht="12.75">
      <c r="A79" s="293"/>
      <c r="B79" s="281" t="s">
        <v>595</v>
      </c>
      <c r="C79" s="302" t="s">
        <v>596</v>
      </c>
      <c r="D79" s="283"/>
      <c r="E79" s="284"/>
      <c r="F79" s="284"/>
      <c r="G79" s="284"/>
      <c r="H79" s="283">
        <v>1685</v>
      </c>
      <c r="I79" s="284">
        <v>1975</v>
      </c>
      <c r="J79" s="284"/>
      <c r="K79" s="284"/>
      <c r="L79" s="278">
        <v>3660</v>
      </c>
      <c r="N79" s="443">
        <f t="shared" si="0"/>
        <v>0</v>
      </c>
    </row>
    <row r="80" spans="1:14" ht="12.75">
      <c r="A80" s="293"/>
      <c r="B80" s="281" t="s">
        <v>597</v>
      </c>
      <c r="C80" s="294" t="s">
        <v>598</v>
      </c>
      <c r="D80" s="283"/>
      <c r="E80" s="284"/>
      <c r="F80" s="284"/>
      <c r="G80" s="284"/>
      <c r="H80" s="286"/>
      <c r="I80" s="284"/>
      <c r="J80" s="284">
        <v>115609</v>
      </c>
      <c r="K80" s="284"/>
      <c r="L80" s="278">
        <v>115609</v>
      </c>
      <c r="N80" s="443">
        <f t="shared" si="0"/>
        <v>115609</v>
      </c>
    </row>
    <row r="81" spans="1:14" ht="12.75">
      <c r="A81" s="293"/>
      <c r="B81" s="281"/>
      <c r="C81" s="294" t="s">
        <v>599</v>
      </c>
      <c r="D81" s="283"/>
      <c r="E81" s="284"/>
      <c r="F81" s="284"/>
      <c r="G81" s="284"/>
      <c r="H81" s="286"/>
      <c r="I81" s="284"/>
      <c r="J81" s="284"/>
      <c r="K81" s="284"/>
      <c r="L81" s="278">
        <v>0</v>
      </c>
      <c r="N81" s="443">
        <f t="shared" si="0"/>
        <v>0</v>
      </c>
    </row>
    <row r="82" spans="1:14" ht="12.75">
      <c r="A82" s="293"/>
      <c r="B82" s="281" t="s">
        <v>600</v>
      </c>
      <c r="C82" s="294" t="s">
        <v>601</v>
      </c>
      <c r="D82" s="283"/>
      <c r="E82" s="284"/>
      <c r="F82" s="284"/>
      <c r="G82" s="284"/>
      <c r="H82" s="286"/>
      <c r="I82" s="284"/>
      <c r="J82" s="284">
        <v>72548</v>
      </c>
      <c r="K82" s="284"/>
      <c r="L82" s="278">
        <v>72548</v>
      </c>
      <c r="N82" s="443">
        <f t="shared" si="0"/>
        <v>72548</v>
      </c>
    </row>
    <row r="83" spans="1:14" ht="12.75">
      <c r="A83" s="293"/>
      <c r="B83" s="281" t="s">
        <v>602</v>
      </c>
      <c r="C83" s="294" t="s">
        <v>603</v>
      </c>
      <c r="D83" s="283"/>
      <c r="E83" s="284"/>
      <c r="F83" s="284"/>
      <c r="G83" s="284"/>
      <c r="H83" s="286"/>
      <c r="I83" s="284">
        <v>450</v>
      </c>
      <c r="J83" s="284"/>
      <c r="K83" s="284"/>
      <c r="L83" s="278">
        <v>450</v>
      </c>
      <c r="N83" s="443">
        <f t="shared" si="0"/>
        <v>0</v>
      </c>
    </row>
    <row r="84" spans="1:14" ht="12.75">
      <c r="A84" s="293"/>
      <c r="B84" s="281">
        <v>55252</v>
      </c>
      <c r="C84" s="294" t="s">
        <v>604</v>
      </c>
      <c r="D84" s="283"/>
      <c r="E84" s="284"/>
      <c r="F84" s="284"/>
      <c r="G84" s="284"/>
      <c r="H84" s="286"/>
      <c r="I84" s="284"/>
      <c r="J84" s="284">
        <v>806330</v>
      </c>
      <c r="K84" s="284"/>
      <c r="L84" s="278">
        <v>806330</v>
      </c>
      <c r="N84" s="443"/>
    </row>
    <row r="85" spans="1:14" ht="12.75">
      <c r="A85" s="293"/>
      <c r="B85" s="281" t="s">
        <v>605</v>
      </c>
      <c r="C85" s="294" t="s">
        <v>606</v>
      </c>
      <c r="D85" s="283"/>
      <c r="E85" s="284"/>
      <c r="F85" s="284"/>
      <c r="G85" s="284"/>
      <c r="H85" s="286"/>
      <c r="I85" s="284"/>
      <c r="J85" s="284"/>
      <c r="K85" s="284"/>
      <c r="L85" s="278">
        <v>0</v>
      </c>
      <c r="N85" s="443">
        <f t="shared" si="0"/>
        <v>0</v>
      </c>
    </row>
    <row r="86" spans="1:14" ht="12.75">
      <c r="A86" s="281"/>
      <c r="B86" s="303" t="s">
        <v>607</v>
      </c>
      <c r="C86" s="295" t="s">
        <v>608</v>
      </c>
      <c r="D86" s="283"/>
      <c r="E86" s="284"/>
      <c r="F86" s="284"/>
      <c r="G86" s="284"/>
      <c r="H86" s="283">
        <v>115</v>
      </c>
      <c r="I86" s="284"/>
      <c r="J86" s="284"/>
      <c r="K86" s="284"/>
      <c r="L86" s="278">
        <v>115</v>
      </c>
      <c r="N86" s="443">
        <f t="shared" si="0"/>
        <v>0</v>
      </c>
    </row>
    <row r="87" spans="1:14" ht="12.75">
      <c r="A87" s="281"/>
      <c r="B87" s="303" t="s">
        <v>609</v>
      </c>
      <c r="C87" s="302" t="s">
        <v>610</v>
      </c>
      <c r="D87" s="283"/>
      <c r="E87" s="284"/>
      <c r="F87" s="284"/>
      <c r="G87" s="284"/>
      <c r="H87" s="283"/>
      <c r="I87" s="284"/>
      <c r="J87" s="284">
        <v>26400</v>
      </c>
      <c r="K87" s="284"/>
      <c r="L87" s="278">
        <v>26400</v>
      </c>
      <c r="N87" s="443">
        <f t="shared" si="0"/>
        <v>26400</v>
      </c>
    </row>
    <row r="88" spans="1:14" ht="12.75">
      <c r="A88" s="293"/>
      <c r="B88" s="281" t="s">
        <v>611</v>
      </c>
      <c r="C88" s="294" t="s">
        <v>612</v>
      </c>
      <c r="D88" s="283"/>
      <c r="E88" s="284"/>
      <c r="F88" s="284"/>
      <c r="G88" s="284"/>
      <c r="H88" s="286"/>
      <c r="I88" s="284"/>
      <c r="J88" s="284">
        <v>2350</v>
      </c>
      <c r="K88" s="284"/>
      <c r="L88" s="278">
        <v>2350</v>
      </c>
      <c r="N88" s="443">
        <f t="shared" si="0"/>
        <v>2350</v>
      </c>
    </row>
    <row r="89" spans="1:14" ht="12.75">
      <c r="A89" s="293"/>
      <c r="B89" s="281" t="s">
        <v>613</v>
      </c>
      <c r="C89" s="294" t="s">
        <v>614</v>
      </c>
      <c r="D89" s="283"/>
      <c r="E89" s="284"/>
      <c r="F89" s="284"/>
      <c r="G89" s="284"/>
      <c r="H89" s="286"/>
      <c r="I89" s="284">
        <v>20000</v>
      </c>
      <c r="J89" s="284">
        <v>979</v>
      </c>
      <c r="K89" s="284"/>
      <c r="L89" s="278">
        <v>20979</v>
      </c>
      <c r="N89" s="443">
        <f t="shared" si="0"/>
        <v>979</v>
      </c>
    </row>
    <row r="90" spans="1:14" ht="12.75">
      <c r="A90" s="293"/>
      <c r="B90" s="281" t="s">
        <v>615</v>
      </c>
      <c r="C90" s="294" t="s">
        <v>616</v>
      </c>
      <c r="D90" s="283"/>
      <c r="E90" s="284"/>
      <c r="F90" s="284"/>
      <c r="G90" s="284"/>
      <c r="H90" s="286"/>
      <c r="I90" s="284"/>
      <c r="J90" s="284">
        <v>679</v>
      </c>
      <c r="K90" s="284"/>
      <c r="L90" s="278">
        <v>679</v>
      </c>
      <c r="N90" s="443">
        <f t="shared" si="0"/>
        <v>679</v>
      </c>
    </row>
    <row r="91" spans="1:14" ht="12.75">
      <c r="A91" s="293"/>
      <c r="B91" s="281" t="s">
        <v>617</v>
      </c>
      <c r="C91" s="294" t="s">
        <v>618</v>
      </c>
      <c r="D91" s="283"/>
      <c r="E91" s="284"/>
      <c r="F91" s="284"/>
      <c r="G91" s="284"/>
      <c r="H91" s="286"/>
      <c r="I91" s="284"/>
      <c r="J91" s="284">
        <v>125904</v>
      </c>
      <c r="K91" s="284"/>
      <c r="L91" s="278">
        <v>125904</v>
      </c>
      <c r="N91" s="443">
        <f t="shared" si="0"/>
        <v>125904</v>
      </c>
    </row>
    <row r="92" spans="1:12" ht="12.75">
      <c r="A92" s="293"/>
      <c r="B92" s="281"/>
      <c r="C92" s="294" t="s">
        <v>619</v>
      </c>
      <c r="D92" s="283"/>
      <c r="E92" s="284"/>
      <c r="F92" s="284"/>
      <c r="G92" s="284"/>
      <c r="H92" s="286"/>
      <c r="I92" s="284"/>
      <c r="J92" s="284"/>
      <c r="K92" s="284"/>
      <c r="L92" s="278" t="s">
        <v>467</v>
      </c>
    </row>
    <row r="93" spans="1:12" ht="12.75">
      <c r="A93" s="293"/>
      <c r="B93" s="281"/>
      <c r="C93" s="294"/>
      <c r="D93" s="283"/>
      <c r="E93" s="284"/>
      <c r="F93" s="284"/>
      <c r="G93" s="284"/>
      <c r="H93" s="284"/>
      <c r="I93" s="284"/>
      <c r="J93" s="284"/>
      <c r="K93" s="284"/>
      <c r="L93" s="278" t="s">
        <v>467</v>
      </c>
    </row>
    <row r="94" spans="1:19" s="300" customFormat="1" ht="12.75">
      <c r="A94" s="298">
        <v>56000</v>
      </c>
      <c r="B94" s="276"/>
      <c r="C94" s="299" t="s">
        <v>620</v>
      </c>
      <c r="D94" s="278">
        <v>23416.666666666668</v>
      </c>
      <c r="E94" s="278">
        <v>666.6666666666666</v>
      </c>
      <c r="F94" s="278">
        <v>0</v>
      </c>
      <c r="G94" s="278">
        <v>250</v>
      </c>
      <c r="H94" s="278">
        <v>7000</v>
      </c>
      <c r="I94" s="278">
        <v>24741.666666666668</v>
      </c>
      <c r="J94" s="278">
        <v>0</v>
      </c>
      <c r="K94" s="278">
        <v>925</v>
      </c>
      <c r="L94" s="278">
        <v>57000</v>
      </c>
      <c r="M94" s="279"/>
      <c r="N94" s="279"/>
      <c r="O94" s="279"/>
      <c r="P94" s="279"/>
      <c r="Q94" s="279"/>
      <c r="R94" s="279"/>
      <c r="S94" s="279"/>
    </row>
    <row r="95" spans="1:12" ht="12.75">
      <c r="A95" s="293"/>
      <c r="B95" s="281" t="s">
        <v>621</v>
      </c>
      <c r="C95" s="294" t="s">
        <v>622</v>
      </c>
      <c r="D95" s="283">
        <v>1416.6666666666667</v>
      </c>
      <c r="E95" s="284">
        <v>666.6666666666666</v>
      </c>
      <c r="F95" s="284"/>
      <c r="G95" s="284">
        <v>250</v>
      </c>
      <c r="H95" s="284">
        <v>7000</v>
      </c>
      <c r="I95" s="284">
        <v>2741.666666666667</v>
      </c>
      <c r="J95" s="284"/>
      <c r="K95" s="284">
        <v>925</v>
      </c>
      <c r="L95" s="278">
        <v>13000</v>
      </c>
    </row>
    <row r="96" spans="1:12" ht="12.75">
      <c r="A96" s="293"/>
      <c r="B96" s="281" t="s">
        <v>623</v>
      </c>
      <c r="C96" s="294" t="s">
        <v>624</v>
      </c>
      <c r="D96" s="283">
        <v>22000</v>
      </c>
      <c r="E96" s="284"/>
      <c r="F96" s="284"/>
      <c r="G96" s="284"/>
      <c r="H96" s="284"/>
      <c r="I96" s="284">
        <v>22000</v>
      </c>
      <c r="J96" s="284"/>
      <c r="K96" s="284"/>
      <c r="L96" s="278">
        <v>44000</v>
      </c>
    </row>
    <row r="97" spans="1:12" ht="12.75">
      <c r="A97" s="293"/>
      <c r="B97" s="281"/>
      <c r="C97" s="294"/>
      <c r="D97" s="283"/>
      <c r="E97" s="284"/>
      <c r="F97" s="284"/>
      <c r="G97" s="284"/>
      <c r="H97" s="284"/>
      <c r="I97" s="284"/>
      <c r="J97" s="284"/>
      <c r="K97" s="284"/>
      <c r="L97" s="284" t="s">
        <v>467</v>
      </c>
    </row>
    <row r="98" spans="1:19" s="300" customFormat="1" ht="12.75">
      <c r="A98" s="298">
        <v>58000</v>
      </c>
      <c r="B98" s="276"/>
      <c r="C98" s="299" t="s">
        <v>625</v>
      </c>
      <c r="D98" s="278"/>
      <c r="E98" s="278"/>
      <c r="F98" s="278"/>
      <c r="G98" s="278"/>
      <c r="H98" s="278"/>
      <c r="I98" s="278"/>
      <c r="J98" s="278">
        <v>1396098</v>
      </c>
      <c r="K98" s="278">
        <v>0</v>
      </c>
      <c r="L98" s="278">
        <v>1396098</v>
      </c>
      <c r="M98" s="279"/>
      <c r="N98" s="443">
        <f>'2011 ILA Cat Calc'!N92-'2012 ILA Calculation'!J98</f>
        <v>-68192</v>
      </c>
      <c r="O98" s="279"/>
      <c r="P98" s="279"/>
      <c r="Q98" s="279"/>
      <c r="R98" s="279"/>
      <c r="S98" s="279"/>
    </row>
    <row r="99" spans="1:12" ht="12.75">
      <c r="A99" s="293"/>
      <c r="B99" s="281" t="s">
        <v>626</v>
      </c>
      <c r="C99" s="294" t="s">
        <v>627</v>
      </c>
      <c r="D99" s="283"/>
      <c r="E99" s="284"/>
      <c r="F99" s="284"/>
      <c r="G99" s="284"/>
      <c r="H99" s="284"/>
      <c r="I99" s="284"/>
      <c r="J99" s="284">
        <v>1394745</v>
      </c>
      <c r="K99" s="284"/>
      <c r="L99" s="278">
        <v>1394745</v>
      </c>
    </row>
    <row r="100" spans="1:12" ht="12.75">
      <c r="A100" s="293"/>
      <c r="B100" s="281"/>
      <c r="C100" s="294" t="s">
        <v>628</v>
      </c>
      <c r="D100" s="283"/>
      <c r="E100" s="284"/>
      <c r="F100" s="284"/>
      <c r="G100" s="284"/>
      <c r="H100" s="284"/>
      <c r="I100" s="284"/>
      <c r="J100" s="284"/>
      <c r="K100" s="284"/>
      <c r="L100" s="278">
        <v>0</v>
      </c>
    </row>
    <row r="101" spans="1:12" ht="11.25" customHeight="1">
      <c r="A101" s="293"/>
      <c r="B101" s="281"/>
      <c r="C101" s="294" t="s">
        <v>629</v>
      </c>
      <c r="D101" s="283"/>
      <c r="E101" s="284"/>
      <c r="F101" s="284"/>
      <c r="G101" s="284"/>
      <c r="H101" s="284"/>
      <c r="I101" s="284"/>
      <c r="J101" s="284"/>
      <c r="K101" s="284"/>
      <c r="L101" s="278">
        <v>0</v>
      </c>
    </row>
    <row r="102" spans="1:12" ht="11.25" customHeight="1">
      <c r="A102" s="293"/>
      <c r="B102" s="282" t="s">
        <v>630</v>
      </c>
      <c r="C102" s="282" t="s">
        <v>631</v>
      </c>
      <c r="D102" s="283"/>
      <c r="E102" s="284"/>
      <c r="F102" s="284"/>
      <c r="G102" s="284"/>
      <c r="H102" s="284"/>
      <c r="I102" s="284"/>
      <c r="J102" s="284">
        <v>1353</v>
      </c>
      <c r="K102" s="284"/>
      <c r="L102" s="278">
        <v>1353</v>
      </c>
    </row>
    <row r="103" spans="1:12" ht="11.25" customHeight="1">
      <c r="A103" s="293"/>
      <c r="B103" s="281"/>
      <c r="C103" s="294"/>
      <c r="D103" s="283"/>
      <c r="E103" s="284"/>
      <c r="F103" s="284"/>
      <c r="G103" s="284"/>
      <c r="H103" s="284"/>
      <c r="I103" s="284"/>
      <c r="J103" s="284"/>
      <c r="K103" s="284"/>
      <c r="L103" s="284"/>
    </row>
    <row r="104" spans="1:19" s="300" customFormat="1" ht="29.25" customHeight="1">
      <c r="A104" s="298">
        <v>59000</v>
      </c>
      <c r="B104" s="276"/>
      <c r="C104" s="304" t="s">
        <v>632</v>
      </c>
      <c r="D104" s="286">
        <v>239114.5</v>
      </c>
      <c r="E104" s="286">
        <v>105778</v>
      </c>
      <c r="F104" s="286">
        <v>-86508</v>
      </c>
      <c r="G104" s="286">
        <v>283240.75</v>
      </c>
      <c r="H104" s="286">
        <v>33341.08333333333</v>
      </c>
      <c r="I104" s="286">
        <v>-140766.78333333333</v>
      </c>
      <c r="J104" s="286">
        <v>0</v>
      </c>
      <c r="K104" s="286">
        <v>-1676261.55</v>
      </c>
      <c r="L104" s="278">
        <v>-1242062</v>
      </c>
      <c r="M104" s="279"/>
      <c r="N104" s="279"/>
      <c r="O104" s="279"/>
      <c r="P104" s="279"/>
      <c r="Q104" s="279"/>
      <c r="R104" s="279"/>
      <c r="S104" s="279"/>
    </row>
    <row r="105" spans="1:12" ht="12.75">
      <c r="A105" s="293"/>
      <c r="B105" s="281" t="s">
        <v>633</v>
      </c>
      <c r="C105" s="294" t="s">
        <v>634</v>
      </c>
      <c r="D105" s="283">
        <v>4707.194444444444</v>
      </c>
      <c r="E105" s="284">
        <v>4816</v>
      </c>
      <c r="F105" s="284">
        <v>4696</v>
      </c>
      <c r="G105" s="284">
        <v>820.75</v>
      </c>
      <c r="H105" s="284">
        <v>20851.38888888889</v>
      </c>
      <c r="I105" s="284">
        <v>8378.475</v>
      </c>
      <c r="J105" s="284"/>
      <c r="K105" s="284">
        <v>15109.191666666666</v>
      </c>
      <c r="L105" s="278">
        <v>59379</v>
      </c>
    </row>
    <row r="106" spans="1:12" ht="12.75">
      <c r="A106" s="293"/>
      <c r="B106" s="281" t="s">
        <v>635</v>
      </c>
      <c r="C106" s="294" t="s">
        <v>636</v>
      </c>
      <c r="D106" s="283">
        <v>4163</v>
      </c>
      <c r="E106" s="284">
        <v>5475</v>
      </c>
      <c r="F106" s="284">
        <v>6367</v>
      </c>
      <c r="G106" s="284">
        <v>718</v>
      </c>
      <c r="H106" s="284">
        <v>25120</v>
      </c>
      <c r="I106" s="284">
        <v>10242</v>
      </c>
      <c r="J106" s="284"/>
      <c r="K106" s="284">
        <v>19018</v>
      </c>
      <c r="L106" s="278">
        <v>71103</v>
      </c>
    </row>
    <row r="107" spans="1:19" s="285" customFormat="1" ht="12.75">
      <c r="A107" s="281"/>
      <c r="B107" s="281" t="s">
        <v>637</v>
      </c>
      <c r="C107" s="282" t="s">
        <v>638</v>
      </c>
      <c r="D107" s="283">
        <v>143773</v>
      </c>
      <c r="E107" s="284">
        <v>53354</v>
      </c>
      <c r="F107" s="284">
        <v>2370</v>
      </c>
      <c r="G107" s="284">
        <v>155845</v>
      </c>
      <c r="H107" s="284">
        <v>134570</v>
      </c>
      <c r="I107" s="284"/>
      <c r="J107" s="284"/>
      <c r="K107" s="284"/>
      <c r="L107" s="278">
        <v>489912</v>
      </c>
      <c r="M107" s="259"/>
      <c r="N107" s="259"/>
      <c r="O107" s="259"/>
      <c r="P107" s="259"/>
      <c r="Q107" s="259"/>
      <c r="R107" s="259"/>
      <c r="S107" s="259"/>
    </row>
    <row r="108" spans="1:19" s="285" customFormat="1" ht="12.75">
      <c r="A108" s="281"/>
      <c r="B108" s="281" t="s">
        <v>639</v>
      </c>
      <c r="C108" s="282" t="s">
        <v>640</v>
      </c>
      <c r="D108" s="283">
        <v>-31998.722222222223</v>
      </c>
      <c r="E108" s="284"/>
      <c r="F108" s="284">
        <v>-56887</v>
      </c>
      <c r="G108" s="284"/>
      <c r="H108" s="284">
        <v>-117643.94444444444</v>
      </c>
      <c r="I108" s="284">
        <v>-89055.9</v>
      </c>
      <c r="J108" s="284"/>
      <c r="K108" s="284">
        <v>-955666.4333333333</v>
      </c>
      <c r="L108" s="278">
        <v>-1251252</v>
      </c>
      <c r="M108" s="259"/>
      <c r="N108" s="259"/>
      <c r="O108" s="259"/>
      <c r="P108" s="259"/>
      <c r="Q108" s="259"/>
      <c r="R108" s="259"/>
      <c r="S108" s="259"/>
    </row>
    <row r="109" spans="1:19" s="285" customFormat="1" ht="12.75">
      <c r="A109" s="281"/>
      <c r="B109" s="281" t="s">
        <v>641</v>
      </c>
      <c r="C109" s="305" t="s">
        <v>642</v>
      </c>
      <c r="D109" s="283">
        <v>33654.25</v>
      </c>
      <c r="E109" s="284">
        <v>16063</v>
      </c>
      <c r="F109" s="284">
        <v>-16415</v>
      </c>
      <c r="G109" s="284">
        <v>46924</v>
      </c>
      <c r="H109" s="284">
        <v>-10208.583333333332</v>
      </c>
      <c r="I109" s="284">
        <v>-26814.108333333334</v>
      </c>
      <c r="J109" s="284"/>
      <c r="K109" s="284">
        <v>-287742.5583333333</v>
      </c>
      <c r="L109" s="278">
        <v>-244538.99999999994</v>
      </c>
      <c r="M109" s="259"/>
      <c r="N109" s="259"/>
      <c r="O109" s="259"/>
      <c r="P109" s="259"/>
      <c r="Q109" s="259"/>
      <c r="R109" s="259"/>
      <c r="S109" s="259"/>
    </row>
    <row r="110" spans="1:12" ht="12.75">
      <c r="A110" s="293"/>
      <c r="B110" s="281" t="s">
        <v>643</v>
      </c>
      <c r="C110" s="294" t="s">
        <v>644</v>
      </c>
      <c r="D110" s="283">
        <v>100452</v>
      </c>
      <c r="E110" s="284">
        <v>26070</v>
      </c>
      <c r="F110" s="284">
        <v>1158</v>
      </c>
      <c r="G110" s="284">
        <v>78933</v>
      </c>
      <c r="H110" s="284">
        <v>38139</v>
      </c>
      <c r="I110" s="284"/>
      <c r="J110" s="284"/>
      <c r="K110" s="284"/>
      <c r="L110" s="278">
        <v>244752</v>
      </c>
    </row>
    <row r="111" spans="1:12" ht="12.75">
      <c r="A111" s="293"/>
      <c r="B111" s="281">
        <v>59881</v>
      </c>
      <c r="C111" s="306" t="s">
        <v>645</v>
      </c>
      <c r="D111" s="283"/>
      <c r="E111" s="284"/>
      <c r="F111" s="284"/>
      <c r="G111" s="284"/>
      <c r="H111" s="284"/>
      <c r="I111" s="284"/>
      <c r="J111" s="284"/>
      <c r="K111" s="284"/>
      <c r="L111" s="278">
        <v>0</v>
      </c>
    </row>
    <row r="112" spans="1:12" ht="12.75">
      <c r="A112" s="293"/>
      <c r="B112" s="281" t="s">
        <v>646</v>
      </c>
      <c r="C112" s="294" t="s">
        <v>647</v>
      </c>
      <c r="D112" s="283">
        <v>-15636.222222222223</v>
      </c>
      <c r="E112" s="284"/>
      <c r="F112" s="284">
        <v>-27797</v>
      </c>
      <c r="G112" s="284"/>
      <c r="H112" s="284">
        <v>-57486.77777777778</v>
      </c>
      <c r="I112" s="284">
        <v>-43517.25</v>
      </c>
      <c r="J112" s="284"/>
      <c r="K112" s="284">
        <v>-466979.75</v>
      </c>
      <c r="L112" s="278">
        <v>-611417</v>
      </c>
    </row>
    <row r="113" spans="1:12" ht="12.75">
      <c r="A113" s="293"/>
      <c r="B113" s="281"/>
      <c r="C113" s="294"/>
      <c r="D113" s="283"/>
      <c r="E113" s="284"/>
      <c r="F113" s="284"/>
      <c r="G113" s="284"/>
      <c r="H113" s="284"/>
      <c r="I113" s="284"/>
      <c r="J113" s="284"/>
      <c r="K113" s="284"/>
      <c r="L113" s="284"/>
    </row>
    <row r="114" spans="1:19" s="308" customFormat="1" ht="22.5" customHeight="1">
      <c r="A114" s="307" t="s">
        <v>648</v>
      </c>
      <c r="B114" s="276"/>
      <c r="C114" s="299"/>
      <c r="D114" s="278">
        <v>1635095.0833333335</v>
      </c>
      <c r="E114" s="278">
        <v>609866.6666666666</v>
      </c>
      <c r="F114" s="278">
        <v>963246</v>
      </c>
      <c r="G114" s="278">
        <v>492522</v>
      </c>
      <c r="H114" s="278">
        <v>2118947.5833333335</v>
      </c>
      <c r="I114" s="278">
        <v>780895.625</v>
      </c>
      <c r="J114" s="278">
        <v>2867356</v>
      </c>
      <c r="K114" s="278">
        <v>-305759.95833333326</v>
      </c>
      <c r="L114" s="278">
        <v>9162169</v>
      </c>
      <c r="M114" s="279"/>
      <c r="N114" s="279"/>
      <c r="O114" s="279"/>
      <c r="P114" s="279"/>
      <c r="Q114" s="279"/>
      <c r="R114" s="279"/>
      <c r="S114" s="279"/>
    </row>
    <row r="115" spans="1:19" s="300" customFormat="1" ht="12.75">
      <c r="A115" s="309"/>
      <c r="B115" s="309"/>
      <c r="C115" s="310"/>
      <c r="D115" s="311"/>
      <c r="E115" s="312"/>
      <c r="F115" s="312"/>
      <c r="G115" s="312"/>
      <c r="H115" s="312"/>
      <c r="I115" s="312"/>
      <c r="J115" s="312"/>
      <c r="K115" s="312"/>
      <c r="L115" s="312"/>
      <c r="M115" s="279"/>
      <c r="N115" s="279"/>
      <c r="O115" s="279"/>
      <c r="P115" s="279"/>
      <c r="Q115" s="279"/>
      <c r="R115" s="279"/>
      <c r="S115" s="279"/>
    </row>
    <row r="116" spans="1:12" s="259" customFormat="1" ht="12.75">
      <c r="A116" s="313" t="s">
        <v>649</v>
      </c>
      <c r="B116" s="313"/>
      <c r="C116" s="314"/>
      <c r="D116" s="315"/>
      <c r="E116" s="316"/>
      <c r="F116" s="316"/>
      <c r="G116" s="316"/>
      <c r="H116" s="316"/>
      <c r="I116" s="316"/>
      <c r="J116" s="316"/>
      <c r="K116" s="316"/>
      <c r="L116" s="316"/>
    </row>
    <row r="117" spans="1:12" s="259" customFormat="1" ht="12.75">
      <c r="A117" s="259" t="s">
        <v>650</v>
      </c>
      <c r="C117" s="260"/>
      <c r="D117" s="315"/>
      <c r="E117" s="316"/>
      <c r="F117" s="316"/>
      <c r="G117" s="316"/>
      <c r="H117" s="316"/>
      <c r="I117" s="316"/>
      <c r="J117" s="316"/>
      <c r="K117" s="316"/>
      <c r="L117" s="312"/>
    </row>
    <row r="118" spans="3:12" s="259" customFormat="1" ht="9" customHeight="1">
      <c r="C118" s="260"/>
      <c r="D118" s="315"/>
      <c r="E118" s="316"/>
      <c r="F118" s="316"/>
      <c r="G118" s="316"/>
      <c r="H118" s="316"/>
      <c r="I118" s="316"/>
      <c r="J118" s="316"/>
      <c r="K118" s="316"/>
      <c r="L118" s="316"/>
    </row>
    <row r="119" spans="1:12" s="259" customFormat="1" ht="12.75">
      <c r="A119" s="313" t="s">
        <v>651</v>
      </c>
      <c r="B119" s="313"/>
      <c r="C119" s="314"/>
      <c r="D119" s="315"/>
      <c r="E119" s="316"/>
      <c r="F119" s="316"/>
      <c r="G119" s="316"/>
      <c r="H119" s="316"/>
      <c r="I119" s="316"/>
      <c r="J119" s="316"/>
      <c r="K119" s="316"/>
      <c r="L119" s="316"/>
    </row>
    <row r="120" spans="1:12" s="259" customFormat="1" ht="12.75">
      <c r="A120" s="259" t="s">
        <v>652</v>
      </c>
      <c r="C120" s="260"/>
      <c r="D120" s="315"/>
      <c r="E120" s="316"/>
      <c r="F120" s="316"/>
      <c r="G120" s="316"/>
      <c r="H120" s="316"/>
      <c r="I120" s="316"/>
      <c r="J120" s="316"/>
      <c r="K120" s="316"/>
      <c r="L120" s="316"/>
    </row>
    <row r="121" spans="3:12" s="259" customFormat="1" ht="9" customHeight="1">
      <c r="C121" s="260"/>
      <c r="D121" s="315"/>
      <c r="E121" s="316"/>
      <c r="F121" s="316"/>
      <c r="G121" s="316"/>
      <c r="H121" s="316"/>
      <c r="I121" s="316"/>
      <c r="J121" s="316"/>
      <c r="K121" s="316"/>
      <c r="L121" s="316"/>
    </row>
    <row r="122" spans="1:12" s="259" customFormat="1" ht="12.75">
      <c r="A122" s="313" t="s">
        <v>653</v>
      </c>
      <c r="B122" s="313"/>
      <c r="C122" s="314"/>
      <c r="D122" s="315"/>
      <c r="E122" s="316"/>
      <c r="F122" s="316"/>
      <c r="G122" s="316"/>
      <c r="H122" s="316"/>
      <c r="I122" s="316"/>
      <c r="J122" s="316"/>
      <c r="K122" s="316"/>
      <c r="L122" s="316"/>
    </row>
    <row r="123" spans="1:12" s="259" customFormat="1" ht="12.75">
      <c r="A123" s="259" t="s">
        <v>654</v>
      </c>
      <c r="C123" s="260"/>
      <c r="D123" s="315"/>
      <c r="E123" s="316"/>
      <c r="F123" s="316"/>
      <c r="G123" s="316"/>
      <c r="H123" s="316"/>
      <c r="I123" s="316"/>
      <c r="J123" s="316"/>
      <c r="K123" s="316"/>
      <c r="L123" s="316"/>
    </row>
    <row r="124" spans="3:12" s="259" customFormat="1" ht="9" customHeight="1">
      <c r="C124" s="260"/>
      <c r="D124" s="315"/>
      <c r="E124" s="316"/>
      <c r="F124" s="316"/>
      <c r="G124" s="316"/>
      <c r="H124" s="316"/>
      <c r="I124" s="316"/>
      <c r="J124" s="316"/>
      <c r="K124" s="316"/>
      <c r="L124" s="316"/>
    </row>
    <row r="125" spans="1:12" ht="12.75">
      <c r="A125" s="313" t="s">
        <v>655</v>
      </c>
      <c r="B125" s="313"/>
      <c r="C125" s="314"/>
      <c r="D125" s="315"/>
      <c r="E125" s="316"/>
      <c r="F125" s="316"/>
      <c r="G125" s="316"/>
      <c r="H125" s="316"/>
      <c r="I125" s="316"/>
      <c r="J125" s="316"/>
      <c r="K125" s="316"/>
      <c r="L125" s="316"/>
    </row>
    <row r="126" spans="1:12" ht="9" customHeight="1">
      <c r="A126" s="259"/>
      <c r="B126" s="259"/>
      <c r="C126" s="260"/>
      <c r="D126" s="315"/>
      <c r="E126" s="316"/>
      <c r="F126" s="316"/>
      <c r="G126" s="316"/>
      <c r="H126" s="316"/>
      <c r="I126" s="316"/>
      <c r="J126" s="316"/>
      <c r="K126" s="316"/>
      <c r="L126" s="316"/>
    </row>
    <row r="127" spans="1:12" ht="12.75">
      <c r="A127" s="313" t="s">
        <v>656</v>
      </c>
      <c r="B127" s="313"/>
      <c r="C127" s="314"/>
      <c r="D127" s="315"/>
      <c r="E127" s="316"/>
      <c r="F127" s="316"/>
      <c r="G127" s="316"/>
      <c r="H127" s="316"/>
      <c r="I127" s="316"/>
      <c r="J127" s="316"/>
      <c r="K127" s="316"/>
      <c r="L127" s="316"/>
    </row>
    <row r="128" spans="1:12" ht="9" customHeight="1">
      <c r="A128" s="313"/>
      <c r="B128" s="313"/>
      <c r="C128" s="314"/>
      <c r="D128" s="315"/>
      <c r="E128" s="316"/>
      <c r="F128" s="316"/>
      <c r="G128" s="316"/>
      <c r="H128" s="316"/>
      <c r="I128" s="316"/>
      <c r="J128" s="316"/>
      <c r="K128" s="316"/>
      <c r="L128" s="316"/>
    </row>
    <row r="129" spans="1:12" ht="12.75">
      <c r="A129" s="313" t="s">
        <v>657</v>
      </c>
      <c r="B129" s="313"/>
      <c r="C129" s="314"/>
      <c r="D129" s="315"/>
      <c r="E129" s="316"/>
      <c r="F129" s="316"/>
      <c r="G129" s="316"/>
      <c r="H129" s="316"/>
      <c r="I129" s="316"/>
      <c r="J129" s="316"/>
      <c r="K129" s="316"/>
      <c r="L129" s="316"/>
    </row>
    <row r="130" spans="1:12" ht="9" customHeight="1">
      <c r="A130" s="313"/>
      <c r="B130" s="313"/>
      <c r="C130" s="314"/>
      <c r="D130" s="315"/>
      <c r="E130" s="316"/>
      <c r="F130" s="316"/>
      <c r="G130" s="316"/>
      <c r="H130" s="316"/>
      <c r="I130" s="316"/>
      <c r="J130" s="316"/>
      <c r="K130" s="316"/>
      <c r="L130" s="316"/>
    </row>
    <row r="131" spans="1:12" ht="12.75">
      <c r="A131" s="313" t="s">
        <v>658</v>
      </c>
      <c r="B131" s="259"/>
      <c r="C131" s="260"/>
      <c r="D131" s="315"/>
      <c r="E131" s="316"/>
      <c r="F131" s="316"/>
      <c r="G131" s="316"/>
      <c r="H131" s="316"/>
      <c r="I131" s="316"/>
      <c r="J131" s="316"/>
      <c r="K131" s="316"/>
      <c r="L131" s="316"/>
    </row>
    <row r="132" spans="1:12" ht="11.25" customHeight="1">
      <c r="A132" s="259"/>
      <c r="B132" s="259"/>
      <c r="C132" s="260"/>
      <c r="D132" s="315"/>
      <c r="E132" s="316"/>
      <c r="F132" s="316"/>
      <c r="G132" s="316"/>
      <c r="H132" s="316"/>
      <c r="I132" s="316"/>
      <c r="J132" s="316"/>
      <c r="K132" s="316"/>
      <c r="L132" s="316"/>
    </row>
    <row r="133" spans="1:12" s="279" customFormat="1" ht="19.5" customHeight="1">
      <c r="A133" s="279" t="s">
        <v>659</v>
      </c>
      <c r="C133" s="310"/>
      <c r="D133" s="311"/>
      <c r="E133" s="312"/>
      <c r="F133" s="312"/>
      <c r="G133" s="312"/>
      <c r="H133" s="312"/>
      <c r="I133" s="312"/>
      <c r="J133" s="312"/>
      <c r="K133" s="312"/>
      <c r="L133" s="312"/>
    </row>
    <row r="134" spans="1:12" ht="12.75">
      <c r="A134" s="259"/>
      <c r="B134" s="259"/>
      <c r="C134" s="260"/>
      <c r="D134" s="315"/>
      <c r="E134" s="316"/>
      <c r="F134" s="316"/>
      <c r="G134" s="316"/>
      <c r="H134" s="316"/>
      <c r="I134" s="316"/>
      <c r="J134" s="316"/>
      <c r="K134" s="316"/>
      <c r="L134" s="316"/>
    </row>
    <row r="135" spans="1:12" s="313" customFormat="1" ht="12.75">
      <c r="A135" s="317" t="s">
        <v>660</v>
      </c>
      <c r="B135" s="318"/>
      <c r="C135" s="318"/>
      <c r="D135" s="318"/>
      <c r="E135" s="318"/>
      <c r="F135" s="318"/>
      <c r="G135" s="318"/>
      <c r="H135" s="318"/>
      <c r="I135" s="318"/>
      <c r="J135" s="319"/>
      <c r="K135" s="319"/>
      <c r="L135" s="319"/>
    </row>
    <row r="136" spans="1:12" ht="12.75">
      <c r="A136" s="316">
        <v>140000</v>
      </c>
      <c r="B136" s="259"/>
      <c r="C136" s="259" t="s">
        <v>661</v>
      </c>
      <c r="D136" s="263"/>
      <c r="E136" s="263"/>
      <c r="F136" s="263"/>
      <c r="G136" s="263"/>
      <c r="H136" s="263"/>
      <c r="I136" s="263"/>
      <c r="J136" s="316"/>
      <c r="K136" s="316"/>
      <c r="L136" s="316"/>
    </row>
    <row r="137" spans="1:12" ht="12.75">
      <c r="A137" s="316">
        <v>10000</v>
      </c>
      <c r="B137" s="259"/>
      <c r="C137" s="259" t="s">
        <v>662</v>
      </c>
      <c r="D137" s="263"/>
      <c r="E137" s="263"/>
      <c r="F137" s="263"/>
      <c r="G137" s="263"/>
      <c r="H137" s="263"/>
      <c r="I137" s="263"/>
      <c r="J137" s="316"/>
      <c r="K137" s="316"/>
      <c r="L137" s="316"/>
    </row>
    <row r="138" spans="1:12" ht="12.75" customHeight="1">
      <c r="A138" s="316">
        <v>40000</v>
      </c>
      <c r="B138" s="259"/>
      <c r="C138" s="259" t="s">
        <v>663</v>
      </c>
      <c r="D138" s="263"/>
      <c r="E138" s="263"/>
      <c r="F138" s="263"/>
      <c r="G138" s="263"/>
      <c r="H138" s="263"/>
      <c r="I138" s="263"/>
      <c r="J138" s="316"/>
      <c r="K138" s="316"/>
      <c r="L138" s="316"/>
    </row>
    <row r="139" spans="1:12" ht="13.5" customHeight="1">
      <c r="A139" s="316">
        <v>40000</v>
      </c>
      <c r="B139" s="259"/>
      <c r="C139" s="259" t="s">
        <v>664</v>
      </c>
      <c r="D139" s="263"/>
      <c r="E139" s="263"/>
      <c r="F139" s="263"/>
      <c r="G139" s="263"/>
      <c r="H139" s="263"/>
      <c r="I139" s="263"/>
      <c r="J139" s="316"/>
      <c r="K139" s="316"/>
      <c r="L139" s="316"/>
    </row>
    <row r="140" spans="1:12" ht="13.5" customHeight="1">
      <c r="A140" s="316">
        <v>10000</v>
      </c>
      <c r="B140" s="259"/>
      <c r="C140" s="259" t="s">
        <v>665</v>
      </c>
      <c r="D140" s="263"/>
      <c r="E140" s="263"/>
      <c r="F140" s="263"/>
      <c r="G140" s="263"/>
      <c r="H140" s="263"/>
      <c r="I140" s="263"/>
      <c r="J140" s="316"/>
      <c r="K140" s="316"/>
      <c r="L140" s="316"/>
    </row>
    <row r="141" spans="1:12" ht="13.5" customHeight="1">
      <c r="A141" s="316">
        <v>10000</v>
      </c>
      <c r="B141" s="259"/>
      <c r="C141" s="259" t="s">
        <v>666</v>
      </c>
      <c r="D141" s="263"/>
      <c r="E141" s="263"/>
      <c r="F141" s="263"/>
      <c r="G141" s="263"/>
      <c r="H141" s="263"/>
      <c r="I141" s="263"/>
      <c r="J141" s="316"/>
      <c r="K141" s="316"/>
      <c r="L141" s="316"/>
    </row>
    <row r="142" spans="1:12" ht="13.5" customHeight="1">
      <c r="A142" s="316">
        <v>400000</v>
      </c>
      <c r="B142" s="259"/>
      <c r="C142" s="259" t="s">
        <v>667</v>
      </c>
      <c r="D142" s="263"/>
      <c r="E142" s="263"/>
      <c r="F142" s="263"/>
      <c r="G142" s="263"/>
      <c r="H142" s="263"/>
      <c r="I142" s="263"/>
      <c r="J142" s="316"/>
      <c r="K142" s="316"/>
      <c r="L142" s="316"/>
    </row>
    <row r="143" spans="1:12" ht="13.5" customHeight="1">
      <c r="A143" s="316">
        <v>100000</v>
      </c>
      <c r="B143" s="259"/>
      <c r="C143" s="259" t="s">
        <v>668</v>
      </c>
      <c r="D143" s="263"/>
      <c r="E143" s="263"/>
      <c r="F143" s="263"/>
      <c r="G143" s="263"/>
      <c r="H143" s="263"/>
      <c r="I143" s="263"/>
      <c r="J143" s="316"/>
      <c r="K143" s="316"/>
      <c r="L143" s="316"/>
    </row>
    <row r="144" spans="1:12" ht="13.5" customHeight="1">
      <c r="A144" s="316">
        <v>150000</v>
      </c>
      <c r="B144" s="259"/>
      <c r="C144" s="259" t="s">
        <v>669</v>
      </c>
      <c r="D144" s="263"/>
      <c r="E144" s="263"/>
      <c r="F144" s="263"/>
      <c r="G144" s="263"/>
      <c r="H144" s="263"/>
      <c r="I144" s="263"/>
      <c r="J144" s="316"/>
      <c r="K144" s="316"/>
      <c r="L144" s="316"/>
    </row>
    <row r="145" spans="1:12" ht="13.5" customHeight="1">
      <c r="A145" s="316">
        <v>100000</v>
      </c>
      <c r="B145" s="259"/>
      <c r="C145" s="259" t="s">
        <v>670</v>
      </c>
      <c r="D145" s="263"/>
      <c r="E145" s="263"/>
      <c r="F145" s="263"/>
      <c r="G145" s="263"/>
      <c r="H145" s="263"/>
      <c r="I145" s="263"/>
      <c r="J145" s="316"/>
      <c r="K145" s="316"/>
      <c r="L145" s="316"/>
    </row>
    <row r="146" spans="1:12" ht="13.5" customHeight="1">
      <c r="A146" s="316">
        <v>100000</v>
      </c>
      <c r="B146" s="259"/>
      <c r="C146" s="259" t="s">
        <v>671</v>
      </c>
      <c r="D146" s="263"/>
      <c r="E146" s="263"/>
      <c r="F146" s="263"/>
      <c r="G146" s="263"/>
      <c r="H146" s="263"/>
      <c r="I146" s="263"/>
      <c r="J146" s="316"/>
      <c r="K146" s="316"/>
      <c r="L146" s="316"/>
    </row>
    <row r="147" spans="1:12" ht="13.5" customHeight="1">
      <c r="A147" s="316">
        <v>25000</v>
      </c>
      <c r="B147" s="259"/>
      <c r="C147" s="259" t="s">
        <v>672</v>
      </c>
      <c r="D147" s="263"/>
      <c r="E147" s="263"/>
      <c r="F147" s="263"/>
      <c r="G147" s="263"/>
      <c r="H147" s="263"/>
      <c r="I147" s="263"/>
      <c r="J147" s="316"/>
      <c r="K147" s="316"/>
      <c r="L147" s="316"/>
    </row>
    <row r="148" spans="1:12" ht="13.5" customHeight="1">
      <c r="A148" s="316">
        <v>50000</v>
      </c>
      <c r="B148" s="259"/>
      <c r="C148" s="259" t="s">
        <v>673</v>
      </c>
      <c r="D148" s="263"/>
      <c r="E148" s="263"/>
      <c r="F148" s="263"/>
      <c r="G148" s="263"/>
      <c r="H148" s="263"/>
      <c r="I148" s="263"/>
      <c r="J148" s="316"/>
      <c r="K148" s="316"/>
      <c r="L148" s="316"/>
    </row>
    <row r="149" spans="1:12" ht="12.75">
      <c r="A149" s="316"/>
      <c r="B149" s="259"/>
      <c r="C149" s="259"/>
      <c r="D149" s="263"/>
      <c r="E149" s="263"/>
      <c r="F149" s="263"/>
      <c r="G149" s="263"/>
      <c r="H149" s="263"/>
      <c r="I149" s="263"/>
      <c r="J149" s="316"/>
      <c r="K149" s="316"/>
      <c r="L149" s="316"/>
    </row>
    <row r="150" spans="1:12" s="313" customFormat="1" ht="12.75">
      <c r="A150" s="317" t="s">
        <v>674</v>
      </c>
      <c r="B150" s="318"/>
      <c r="C150" s="318"/>
      <c r="D150" s="318"/>
      <c r="E150" s="318"/>
      <c r="F150" s="318"/>
      <c r="G150" s="318"/>
      <c r="H150" s="318"/>
      <c r="I150" s="318"/>
      <c r="J150" s="319"/>
      <c r="K150" s="319"/>
      <c r="L150" s="319"/>
    </row>
    <row r="151" spans="1:12" ht="12.75">
      <c r="A151" s="316">
        <v>75000</v>
      </c>
      <c r="B151" s="259"/>
      <c r="C151" s="259" t="s">
        <v>675</v>
      </c>
      <c r="D151" s="263"/>
      <c r="E151" s="263"/>
      <c r="F151" s="263"/>
      <c r="G151" s="263"/>
      <c r="H151" s="263"/>
      <c r="I151" s="263"/>
      <c r="J151" s="316"/>
      <c r="K151" s="316"/>
      <c r="L151" s="316"/>
    </row>
    <row r="152" spans="1:12" ht="12.75">
      <c r="A152" s="316">
        <v>50000</v>
      </c>
      <c r="B152" s="259"/>
      <c r="C152" s="259" t="s">
        <v>676</v>
      </c>
      <c r="D152" s="263"/>
      <c r="E152" s="263"/>
      <c r="F152" s="263"/>
      <c r="G152" s="263"/>
      <c r="H152" s="263"/>
      <c r="I152" s="263"/>
      <c r="J152" s="316"/>
      <c r="K152" s="316"/>
      <c r="L152" s="316"/>
    </row>
    <row r="153" spans="1:12" ht="12.75">
      <c r="A153" s="316"/>
      <c r="B153" s="259"/>
      <c r="C153" s="259"/>
      <c r="D153" s="263"/>
      <c r="E153" s="263"/>
      <c r="F153" s="263"/>
      <c r="G153" s="263"/>
      <c r="H153" s="263"/>
      <c r="I153" s="263"/>
      <c r="J153" s="316"/>
      <c r="K153" s="316"/>
      <c r="L153" s="316"/>
    </row>
    <row r="154" spans="1:12" s="313" customFormat="1" ht="12.75">
      <c r="A154" s="317" t="s">
        <v>677</v>
      </c>
      <c r="B154" s="318"/>
      <c r="C154" s="318"/>
      <c r="D154" s="320"/>
      <c r="E154" s="321"/>
      <c r="F154" s="312"/>
      <c r="G154" s="317"/>
      <c r="H154" s="317"/>
      <c r="I154" s="317"/>
      <c r="J154" s="319"/>
      <c r="K154" s="319"/>
      <c r="L154" s="319"/>
    </row>
    <row r="155" spans="1:12" ht="15.75" customHeight="1">
      <c r="A155" s="316">
        <v>50000</v>
      </c>
      <c r="B155" s="259"/>
      <c r="C155" s="259" t="s">
        <v>678</v>
      </c>
      <c r="D155" s="260"/>
      <c r="E155" s="315"/>
      <c r="F155" s="316"/>
      <c r="G155" s="316"/>
      <c r="H155" s="316"/>
      <c r="I155" s="316"/>
      <c r="J155" s="316"/>
      <c r="K155" s="316"/>
      <c r="L155" s="316"/>
    </row>
    <row r="156" spans="1:12" ht="12.75">
      <c r="A156" s="316">
        <v>110000</v>
      </c>
      <c r="B156" s="259"/>
      <c r="C156" s="259" t="s">
        <v>679</v>
      </c>
      <c r="D156" s="260"/>
      <c r="E156" s="315"/>
      <c r="F156" s="312"/>
      <c r="G156" s="316"/>
      <c r="H156" s="316"/>
      <c r="I156" s="316"/>
      <c r="J156" s="316"/>
      <c r="K156" s="316"/>
      <c r="L156" s="316"/>
    </row>
    <row r="157" spans="1:12" ht="12.75">
      <c r="A157" s="316">
        <v>25000</v>
      </c>
      <c r="B157" s="259"/>
      <c r="C157" s="259" t="s">
        <v>680</v>
      </c>
      <c r="D157" s="260"/>
      <c r="E157" s="315"/>
      <c r="F157" s="316"/>
      <c r="G157" s="316"/>
      <c r="H157" s="316"/>
      <c r="I157" s="316"/>
      <c r="J157" s="316"/>
      <c r="K157" s="316"/>
      <c r="L157" s="316"/>
    </row>
    <row r="158" spans="1:12" ht="12.75">
      <c r="A158" s="316">
        <v>50000</v>
      </c>
      <c r="B158" s="259"/>
      <c r="C158" s="259" t="s">
        <v>681</v>
      </c>
      <c r="D158" s="260"/>
      <c r="E158" s="315"/>
      <c r="F158" s="316"/>
      <c r="G158" s="316"/>
      <c r="H158" s="316"/>
      <c r="I158" s="316"/>
      <c r="J158" s="316"/>
      <c r="K158" s="316"/>
      <c r="L158" s="316"/>
    </row>
    <row r="159" spans="1:12" ht="12.75">
      <c r="A159" s="316">
        <v>60000</v>
      </c>
      <c r="B159" s="259"/>
      <c r="C159" s="259" t="s">
        <v>682</v>
      </c>
      <c r="D159" s="260"/>
      <c r="E159" s="315"/>
      <c r="F159" s="316"/>
      <c r="G159" s="316"/>
      <c r="H159" s="316"/>
      <c r="I159" s="316"/>
      <c r="J159" s="316"/>
      <c r="K159" s="316"/>
      <c r="L159" s="316"/>
    </row>
    <row r="160" spans="1:12" ht="12.75">
      <c r="A160" s="316">
        <v>50000</v>
      </c>
      <c r="B160" s="259"/>
      <c r="C160" s="259" t="s">
        <v>683</v>
      </c>
      <c r="D160" s="260"/>
      <c r="E160" s="315"/>
      <c r="F160" s="316"/>
      <c r="G160" s="316"/>
      <c r="H160" s="316"/>
      <c r="I160" s="316"/>
      <c r="J160" s="316"/>
      <c r="K160" s="316"/>
      <c r="L160" s="316"/>
    </row>
    <row r="161" spans="1:12" s="313" customFormat="1" ht="12.75">
      <c r="A161" s="316"/>
      <c r="B161" s="259"/>
      <c r="C161" s="259"/>
      <c r="D161" s="260"/>
      <c r="E161" s="315"/>
      <c r="F161" s="316"/>
      <c r="G161" s="316"/>
      <c r="H161" s="316"/>
      <c r="I161" s="316"/>
      <c r="J161" s="319"/>
      <c r="K161" s="319"/>
      <c r="L161" s="319"/>
    </row>
    <row r="162" spans="1:12" ht="12.75">
      <c r="A162" s="317" t="s">
        <v>684</v>
      </c>
      <c r="B162" s="318"/>
      <c r="C162" s="318"/>
      <c r="D162" s="320"/>
      <c r="E162" s="321"/>
      <c r="F162" s="317"/>
      <c r="G162" s="317"/>
      <c r="H162" s="317"/>
      <c r="I162" s="317"/>
      <c r="J162" s="316"/>
      <c r="K162" s="316"/>
      <c r="L162" s="316"/>
    </row>
    <row r="163" spans="1:12" ht="12.75">
      <c r="A163" s="316">
        <v>5050</v>
      </c>
      <c r="B163" s="259"/>
      <c r="C163" s="259" t="s">
        <v>685</v>
      </c>
      <c r="D163" s="260"/>
      <c r="E163" s="315"/>
      <c r="F163" s="316"/>
      <c r="G163" s="316"/>
      <c r="H163" s="316"/>
      <c r="I163" s="316"/>
      <c r="J163" s="316"/>
      <c r="K163" s="316"/>
      <c r="L163" s="316"/>
    </row>
    <row r="164" spans="1:12" ht="12.75">
      <c r="A164" s="316">
        <v>100087</v>
      </c>
      <c r="B164" s="259"/>
      <c r="C164" s="259" t="s">
        <v>686</v>
      </c>
      <c r="D164" s="260"/>
      <c r="E164" s="315"/>
      <c r="F164" s="316"/>
      <c r="G164" s="316"/>
      <c r="H164" s="316"/>
      <c r="I164" s="316"/>
      <c r="J164" s="316"/>
      <c r="K164" s="316"/>
      <c r="L164" s="316"/>
    </row>
    <row r="165" spans="1:12" s="313" customFormat="1" ht="12.75">
      <c r="A165" s="316"/>
      <c r="B165" s="259"/>
      <c r="C165" s="259"/>
      <c r="D165" s="260"/>
      <c r="E165" s="315"/>
      <c r="F165" s="316"/>
      <c r="G165" s="316"/>
      <c r="H165" s="316"/>
      <c r="I165" s="316"/>
      <c r="J165" s="319"/>
      <c r="K165" s="319"/>
      <c r="L165" s="319"/>
    </row>
    <row r="166" spans="1:12" s="259" customFormat="1" ht="12.75">
      <c r="A166" s="317" t="s">
        <v>687</v>
      </c>
      <c r="B166" s="318"/>
      <c r="C166" s="318"/>
      <c r="D166" s="320"/>
      <c r="E166" s="321"/>
      <c r="F166" s="317"/>
      <c r="G166" s="317"/>
      <c r="H166" s="317"/>
      <c r="I166" s="317"/>
      <c r="J166" s="316"/>
      <c r="K166" s="316"/>
      <c r="L166" s="316"/>
    </row>
    <row r="167" spans="1:12" s="259" customFormat="1" ht="12.75">
      <c r="A167" s="316">
        <v>25000</v>
      </c>
      <c r="C167" s="259" t="s">
        <v>688</v>
      </c>
      <c r="D167" s="260"/>
      <c r="E167" s="315"/>
      <c r="F167" s="316"/>
      <c r="G167" s="316"/>
      <c r="H167" s="316"/>
      <c r="I167" s="316"/>
      <c r="J167" s="316"/>
      <c r="K167" s="316"/>
      <c r="L167" s="316"/>
    </row>
    <row r="168" spans="1:12" s="259" customFormat="1" ht="12.75">
      <c r="A168" s="316">
        <v>50000</v>
      </c>
      <c r="C168" s="259" t="s">
        <v>689</v>
      </c>
      <c r="D168" s="260"/>
      <c r="E168" s="322"/>
      <c r="F168" s="316"/>
      <c r="G168" s="316"/>
      <c r="H168" s="316"/>
      <c r="I168" s="316"/>
      <c r="J168" s="316"/>
      <c r="K168" s="316"/>
      <c r="L168" s="316"/>
    </row>
    <row r="169" spans="1:12" s="313" customFormat="1" ht="12.75">
      <c r="A169" s="316"/>
      <c r="B169" s="259"/>
      <c r="C169" s="259"/>
      <c r="D169" s="260"/>
      <c r="E169" s="322"/>
      <c r="F169" s="316"/>
      <c r="G169" s="316"/>
      <c r="H169" s="316"/>
      <c r="I169" s="316"/>
      <c r="J169" s="319"/>
      <c r="K169" s="319"/>
      <c r="L169" s="319"/>
    </row>
    <row r="170" spans="1:12" s="259" customFormat="1" ht="12.75">
      <c r="A170" s="317" t="s">
        <v>690</v>
      </c>
      <c r="B170" s="318"/>
      <c r="C170" s="318"/>
      <c r="D170" s="320"/>
      <c r="E170" s="321"/>
      <c r="F170" s="317"/>
      <c r="G170" s="317"/>
      <c r="H170" s="317"/>
      <c r="I170" s="317"/>
      <c r="J170" s="316"/>
      <c r="K170" s="316"/>
      <c r="L170" s="316"/>
    </row>
    <row r="171" spans="1:12" s="259" customFormat="1" ht="12.75">
      <c r="A171" s="316">
        <v>20000</v>
      </c>
      <c r="C171" s="259" t="s">
        <v>691</v>
      </c>
      <c r="D171" s="260"/>
      <c r="E171" s="315"/>
      <c r="F171" s="316"/>
      <c r="G171" s="316"/>
      <c r="H171" s="316"/>
      <c r="I171" s="316"/>
      <c r="J171" s="316"/>
      <c r="K171" s="316"/>
      <c r="L171" s="316"/>
    </row>
    <row r="172" spans="1:12" s="259" customFormat="1" ht="12.75">
      <c r="A172" s="316">
        <v>1500</v>
      </c>
      <c r="C172" s="259" t="s">
        <v>692</v>
      </c>
      <c r="D172" s="260"/>
      <c r="E172" s="315"/>
      <c r="F172" s="316"/>
      <c r="G172" s="316"/>
      <c r="H172" s="316"/>
      <c r="I172" s="316"/>
      <c r="J172" s="316"/>
      <c r="K172" s="316"/>
      <c r="L172" s="316"/>
    </row>
    <row r="173" spans="3:12" s="259" customFormat="1" ht="12.75">
      <c r="C173" s="260"/>
      <c r="D173" s="315"/>
      <c r="E173" s="316"/>
      <c r="F173" s="316"/>
      <c r="G173" s="316"/>
      <c r="H173" s="316"/>
      <c r="I173" s="316"/>
      <c r="J173" s="316"/>
      <c r="K173" s="316"/>
      <c r="L173" s="316"/>
    </row>
    <row r="174" spans="3:12" s="259" customFormat="1" ht="12.75">
      <c r="C174" s="260"/>
      <c r="D174" s="315"/>
      <c r="E174" s="316"/>
      <c r="F174" s="316"/>
      <c r="G174" s="316"/>
      <c r="H174" s="316"/>
      <c r="I174" s="316"/>
      <c r="J174" s="316"/>
      <c r="K174" s="316"/>
      <c r="L174" s="316"/>
    </row>
    <row r="175" spans="3:12" s="259" customFormat="1" ht="12.75">
      <c r="C175" s="260"/>
      <c r="D175" s="315"/>
      <c r="E175" s="316"/>
      <c r="F175" s="316"/>
      <c r="G175" s="316"/>
      <c r="H175" s="316"/>
      <c r="I175" s="316"/>
      <c r="J175" s="316"/>
      <c r="K175" s="316"/>
      <c r="L175" s="316"/>
    </row>
    <row r="176" spans="3:12" s="259" customFormat="1" ht="12.75">
      <c r="C176" s="260"/>
      <c r="D176" s="315"/>
      <c r="E176" s="316"/>
      <c r="F176" s="316"/>
      <c r="G176" s="316"/>
      <c r="H176" s="316"/>
      <c r="I176" s="316"/>
      <c r="J176" s="316"/>
      <c r="K176" s="316"/>
      <c r="L176" s="316"/>
    </row>
    <row r="177" spans="3:12" s="259" customFormat="1" ht="12.75">
      <c r="C177" s="260"/>
      <c r="D177" s="315"/>
      <c r="E177" s="316"/>
      <c r="F177" s="316"/>
      <c r="G177" s="316"/>
      <c r="H177" s="316"/>
      <c r="I177" s="316"/>
      <c r="J177" s="316"/>
      <c r="K177" s="316"/>
      <c r="L177" s="316"/>
    </row>
    <row r="178" spans="3:12" s="259" customFormat="1" ht="12.75">
      <c r="C178" s="260"/>
      <c r="D178" s="315"/>
      <c r="E178" s="316"/>
      <c r="F178" s="316"/>
      <c r="G178" s="316"/>
      <c r="H178" s="316"/>
      <c r="I178" s="316"/>
      <c r="J178" s="316"/>
      <c r="K178" s="316"/>
      <c r="L178" s="316"/>
    </row>
    <row r="179" spans="3:12" s="259" customFormat="1" ht="12.75">
      <c r="C179" s="260"/>
      <c r="D179" s="315"/>
      <c r="E179" s="316"/>
      <c r="F179" s="316"/>
      <c r="G179" s="316"/>
      <c r="H179" s="316"/>
      <c r="I179" s="316"/>
      <c r="J179" s="316"/>
      <c r="K179" s="316"/>
      <c r="L179" s="316"/>
    </row>
    <row r="180" spans="3:12" s="259" customFormat="1" ht="12.75">
      <c r="C180" s="260"/>
      <c r="D180" s="315"/>
      <c r="E180" s="316"/>
      <c r="F180" s="316"/>
      <c r="G180" s="316"/>
      <c r="H180" s="316"/>
      <c r="I180" s="316"/>
      <c r="J180" s="316"/>
      <c r="K180" s="316"/>
      <c r="L180" s="316"/>
    </row>
    <row r="181" spans="3:12" s="259" customFormat="1" ht="12.75">
      <c r="C181" s="260"/>
      <c r="D181" s="315"/>
      <c r="E181" s="316"/>
      <c r="F181" s="316"/>
      <c r="G181" s="316"/>
      <c r="H181" s="316"/>
      <c r="I181" s="316"/>
      <c r="J181" s="316"/>
      <c r="K181" s="316"/>
      <c r="L181" s="316"/>
    </row>
    <row r="182" spans="3:12" s="259" customFormat="1" ht="12.75">
      <c r="C182" s="260"/>
      <c r="D182" s="315"/>
      <c r="E182" s="316"/>
      <c r="F182" s="316"/>
      <c r="G182" s="316"/>
      <c r="H182" s="316"/>
      <c r="I182" s="316"/>
      <c r="J182" s="316"/>
      <c r="K182" s="316"/>
      <c r="L182" s="316"/>
    </row>
    <row r="183" spans="3:12" s="259" customFormat="1" ht="12.75">
      <c r="C183" s="260"/>
      <c r="D183" s="315"/>
      <c r="E183" s="316"/>
      <c r="F183" s="316"/>
      <c r="G183" s="316"/>
      <c r="H183" s="316"/>
      <c r="I183" s="316"/>
      <c r="J183" s="316"/>
      <c r="K183" s="316"/>
      <c r="L183" s="316"/>
    </row>
    <row r="184" spans="3:12" s="259" customFormat="1" ht="12.75">
      <c r="C184" s="260"/>
      <c r="D184" s="315"/>
      <c r="E184" s="316"/>
      <c r="F184" s="316"/>
      <c r="G184" s="316"/>
      <c r="H184" s="316"/>
      <c r="I184" s="316"/>
      <c r="J184" s="316"/>
      <c r="K184" s="316"/>
      <c r="L184" s="316"/>
    </row>
    <row r="185" spans="3:12" s="259" customFormat="1" ht="12.75">
      <c r="C185" s="260"/>
      <c r="D185" s="315"/>
      <c r="E185" s="316"/>
      <c r="F185" s="316"/>
      <c r="G185" s="316"/>
      <c r="H185" s="316"/>
      <c r="I185" s="316"/>
      <c r="J185" s="316"/>
      <c r="K185" s="316"/>
      <c r="L185" s="316"/>
    </row>
    <row r="186" spans="3:12" s="259" customFormat="1" ht="12.75">
      <c r="C186" s="260"/>
      <c r="D186" s="315"/>
      <c r="E186" s="316"/>
      <c r="F186" s="316"/>
      <c r="G186" s="316"/>
      <c r="H186" s="316"/>
      <c r="I186" s="316"/>
      <c r="J186" s="316"/>
      <c r="K186" s="316"/>
      <c r="L186" s="316"/>
    </row>
    <row r="187" spans="3:12" s="259" customFormat="1" ht="12.75">
      <c r="C187" s="260"/>
      <c r="D187" s="315"/>
      <c r="E187" s="316"/>
      <c r="F187" s="316"/>
      <c r="G187" s="316"/>
      <c r="H187" s="316"/>
      <c r="I187" s="316"/>
      <c r="J187" s="316"/>
      <c r="K187" s="316"/>
      <c r="L187" s="316"/>
    </row>
    <row r="188" spans="3:12" s="259" customFormat="1" ht="12.75">
      <c r="C188" s="260"/>
      <c r="D188" s="315"/>
      <c r="E188" s="316"/>
      <c r="F188" s="316"/>
      <c r="G188" s="316"/>
      <c r="H188" s="316"/>
      <c r="I188" s="316"/>
      <c r="J188" s="316"/>
      <c r="K188" s="316"/>
      <c r="L188" s="316"/>
    </row>
    <row r="189" spans="3:12" s="259" customFormat="1" ht="12.75">
      <c r="C189" s="260"/>
      <c r="D189" s="315"/>
      <c r="E189" s="316"/>
      <c r="F189" s="316"/>
      <c r="G189" s="316"/>
      <c r="H189" s="316"/>
      <c r="I189" s="316"/>
      <c r="J189" s="316"/>
      <c r="K189" s="316"/>
      <c r="L189" s="316"/>
    </row>
    <row r="190" spans="3:12" s="259" customFormat="1" ht="13.5" customHeight="1">
      <c r="C190" s="260"/>
      <c r="D190" s="315"/>
      <c r="E190" s="316"/>
      <c r="F190" s="316"/>
      <c r="G190" s="316"/>
      <c r="H190" s="316"/>
      <c r="I190" s="316"/>
      <c r="J190" s="316"/>
      <c r="K190" s="316"/>
      <c r="L190" s="316"/>
    </row>
    <row r="191" spans="3:12" s="259" customFormat="1" ht="13.5" customHeight="1">
      <c r="C191" s="260"/>
      <c r="D191" s="315"/>
      <c r="E191" s="316"/>
      <c r="F191" s="316"/>
      <c r="G191" s="316"/>
      <c r="H191" s="316"/>
      <c r="I191" s="316"/>
      <c r="J191" s="316"/>
      <c r="K191" s="316"/>
      <c r="L191" s="316"/>
    </row>
    <row r="192" spans="3:12" s="259" customFormat="1" ht="13.5" customHeight="1">
      <c r="C192" s="260"/>
      <c r="D192" s="315"/>
      <c r="E192" s="316"/>
      <c r="F192" s="316"/>
      <c r="G192" s="316"/>
      <c r="H192" s="316"/>
      <c r="I192" s="316"/>
      <c r="J192" s="316"/>
      <c r="K192" s="316"/>
      <c r="L192" s="316"/>
    </row>
    <row r="193" spans="3:12" s="259" customFormat="1" ht="13.5" customHeight="1">
      <c r="C193" s="260"/>
      <c r="D193" s="315"/>
      <c r="E193" s="316"/>
      <c r="F193" s="316"/>
      <c r="G193" s="316"/>
      <c r="H193" s="316"/>
      <c r="I193" s="316"/>
      <c r="J193" s="316"/>
      <c r="K193" s="316"/>
      <c r="L193" s="316"/>
    </row>
    <row r="194" spans="3:12" s="259" customFormat="1" ht="13.5" customHeight="1">
      <c r="C194" s="260"/>
      <c r="D194" s="315"/>
      <c r="E194" s="316"/>
      <c r="F194" s="316"/>
      <c r="G194" s="316"/>
      <c r="H194" s="316"/>
      <c r="I194" s="316"/>
      <c r="J194" s="316"/>
      <c r="K194" s="316"/>
      <c r="L194" s="316"/>
    </row>
    <row r="195" spans="3:12" s="259" customFormat="1" ht="13.5" customHeight="1">
      <c r="C195" s="260"/>
      <c r="D195" s="315"/>
      <c r="E195" s="316"/>
      <c r="F195" s="316"/>
      <c r="G195" s="316"/>
      <c r="H195" s="316"/>
      <c r="I195" s="316"/>
      <c r="J195" s="316"/>
      <c r="K195" s="316"/>
      <c r="L195" s="316"/>
    </row>
    <row r="196" spans="3:12" s="259" customFormat="1" ht="13.5" customHeight="1">
      <c r="C196" s="260"/>
      <c r="D196" s="315"/>
      <c r="E196" s="316"/>
      <c r="F196" s="316"/>
      <c r="G196" s="316"/>
      <c r="H196" s="316"/>
      <c r="I196" s="316"/>
      <c r="J196" s="316"/>
      <c r="K196" s="316"/>
      <c r="L196" s="316"/>
    </row>
    <row r="197" spans="3:12" s="259" customFormat="1" ht="13.5" customHeight="1">
      <c r="C197" s="260"/>
      <c r="D197" s="315"/>
      <c r="E197" s="316"/>
      <c r="F197" s="316"/>
      <c r="G197" s="316"/>
      <c r="H197" s="316"/>
      <c r="I197" s="316"/>
      <c r="J197" s="316"/>
      <c r="K197" s="316"/>
      <c r="L197" s="316"/>
    </row>
    <row r="198" spans="3:12" s="259" customFormat="1" ht="13.5" customHeight="1">
      <c r="C198" s="260"/>
      <c r="D198" s="315"/>
      <c r="E198" s="316"/>
      <c r="F198" s="316"/>
      <c r="G198" s="316"/>
      <c r="H198" s="316"/>
      <c r="I198" s="316"/>
      <c r="J198" s="316"/>
      <c r="K198" s="316"/>
      <c r="L198" s="316"/>
    </row>
    <row r="199" spans="3:12" s="259" customFormat="1" ht="13.5" customHeight="1">
      <c r="C199" s="260"/>
      <c r="D199" s="315"/>
      <c r="E199" s="316"/>
      <c r="F199" s="316"/>
      <c r="G199" s="316"/>
      <c r="H199" s="316"/>
      <c r="I199" s="316"/>
      <c r="J199" s="316"/>
      <c r="K199" s="316"/>
      <c r="L199" s="316"/>
    </row>
    <row r="200" spans="3:12" s="259" customFormat="1" ht="13.5" customHeight="1">
      <c r="C200" s="260"/>
      <c r="D200" s="315"/>
      <c r="E200" s="316"/>
      <c r="F200" s="316"/>
      <c r="G200" s="316"/>
      <c r="H200" s="316"/>
      <c r="I200" s="316"/>
      <c r="J200" s="316"/>
      <c r="K200" s="316"/>
      <c r="L200" s="316"/>
    </row>
    <row r="201" spans="3:12" s="259" customFormat="1" ht="12.75">
      <c r="C201" s="260"/>
      <c r="D201" s="315"/>
      <c r="E201" s="316"/>
      <c r="F201" s="316"/>
      <c r="G201" s="316"/>
      <c r="H201" s="316"/>
      <c r="I201" s="316"/>
      <c r="J201" s="316"/>
      <c r="K201" s="316"/>
      <c r="L201" s="316"/>
    </row>
    <row r="202" spans="3:12" s="259" customFormat="1" ht="12.75">
      <c r="C202" s="260"/>
      <c r="D202" s="315"/>
      <c r="E202" s="316"/>
      <c r="F202" s="316"/>
      <c r="G202" s="316"/>
      <c r="H202" s="316"/>
      <c r="I202" s="316"/>
      <c r="J202" s="316"/>
      <c r="K202" s="316"/>
      <c r="L202" s="316"/>
    </row>
    <row r="203" spans="3:12" s="259" customFormat="1" ht="12.75">
      <c r="C203" s="260"/>
      <c r="D203" s="315"/>
      <c r="E203" s="316"/>
      <c r="F203" s="316"/>
      <c r="G203" s="316"/>
      <c r="H203" s="316"/>
      <c r="I203" s="316"/>
      <c r="J203" s="316"/>
      <c r="K203" s="316"/>
      <c r="L203" s="316"/>
    </row>
    <row r="204" spans="3:12" s="259" customFormat="1" ht="12.75">
      <c r="C204" s="260"/>
      <c r="D204" s="315"/>
      <c r="E204" s="316"/>
      <c r="F204" s="316"/>
      <c r="G204" s="316"/>
      <c r="H204" s="316"/>
      <c r="I204" s="316"/>
      <c r="J204" s="316"/>
      <c r="K204" s="316"/>
      <c r="L204" s="316"/>
    </row>
    <row r="205" spans="3:12" s="259" customFormat="1" ht="12.75">
      <c r="C205" s="260"/>
      <c r="D205" s="315"/>
      <c r="E205" s="316"/>
      <c r="F205" s="316"/>
      <c r="G205" s="316"/>
      <c r="H205" s="316"/>
      <c r="I205" s="316"/>
      <c r="J205" s="316"/>
      <c r="K205" s="316"/>
      <c r="L205" s="316"/>
    </row>
    <row r="206" spans="3:12" s="259" customFormat="1" ht="12.75">
      <c r="C206" s="260"/>
      <c r="D206" s="315"/>
      <c r="E206" s="316"/>
      <c r="F206" s="316"/>
      <c r="G206" s="316"/>
      <c r="H206" s="316"/>
      <c r="I206" s="316"/>
      <c r="J206" s="316"/>
      <c r="K206" s="316"/>
      <c r="L206" s="316"/>
    </row>
    <row r="207" spans="3:12" s="259" customFormat="1" ht="12.75">
      <c r="C207" s="260"/>
      <c r="D207" s="315"/>
      <c r="E207" s="316"/>
      <c r="F207" s="316"/>
      <c r="G207" s="316"/>
      <c r="H207" s="316"/>
      <c r="I207" s="316"/>
      <c r="J207" s="316"/>
      <c r="K207" s="316"/>
      <c r="L207" s="316"/>
    </row>
    <row r="208" spans="3:12" s="259" customFormat="1" ht="12.75">
      <c r="C208" s="260"/>
      <c r="D208" s="315"/>
      <c r="E208" s="316"/>
      <c r="F208" s="316"/>
      <c r="G208" s="316"/>
      <c r="H208" s="316"/>
      <c r="I208" s="316"/>
      <c r="J208" s="316"/>
      <c r="K208" s="316"/>
      <c r="L208" s="316"/>
    </row>
    <row r="209" spans="3:12" s="259" customFormat="1" ht="12.75">
      <c r="C209" s="260"/>
      <c r="D209" s="315"/>
      <c r="E209" s="316"/>
      <c r="F209" s="316"/>
      <c r="G209" s="316"/>
      <c r="H209" s="316"/>
      <c r="I209" s="316"/>
      <c r="J209" s="316"/>
      <c r="K209" s="316"/>
      <c r="L209" s="316"/>
    </row>
    <row r="210" spans="3:12" s="259" customFormat="1" ht="12.75">
      <c r="C210" s="260"/>
      <c r="D210" s="315"/>
      <c r="E210" s="316"/>
      <c r="F210" s="316"/>
      <c r="G210" s="316"/>
      <c r="H210" s="316"/>
      <c r="I210" s="316"/>
      <c r="J210" s="316"/>
      <c r="K210" s="316"/>
      <c r="L210" s="316"/>
    </row>
    <row r="211" spans="3:12" s="259" customFormat="1" ht="12.75">
      <c r="C211" s="260"/>
      <c r="D211" s="315"/>
      <c r="E211" s="316"/>
      <c r="F211" s="316"/>
      <c r="G211" s="316"/>
      <c r="H211" s="316"/>
      <c r="I211" s="316"/>
      <c r="J211" s="316"/>
      <c r="K211" s="316"/>
      <c r="L211" s="316"/>
    </row>
    <row r="212" spans="3:12" s="259" customFormat="1" ht="12.75">
      <c r="C212" s="260"/>
      <c r="D212" s="315"/>
      <c r="E212" s="316"/>
      <c r="F212" s="316"/>
      <c r="G212" s="316"/>
      <c r="H212" s="316"/>
      <c r="I212" s="316"/>
      <c r="J212" s="316"/>
      <c r="K212" s="316"/>
      <c r="L212" s="316"/>
    </row>
    <row r="213" spans="3:12" s="259" customFormat="1" ht="12.75">
      <c r="C213" s="260"/>
      <c r="D213" s="315"/>
      <c r="E213" s="316"/>
      <c r="F213" s="316"/>
      <c r="G213" s="316"/>
      <c r="H213" s="316"/>
      <c r="I213" s="316"/>
      <c r="J213" s="316"/>
      <c r="K213" s="316"/>
      <c r="L213" s="316"/>
    </row>
    <row r="214" spans="3:12" s="259" customFormat="1" ht="12.75">
      <c r="C214" s="260"/>
      <c r="D214" s="315"/>
      <c r="E214" s="316"/>
      <c r="F214" s="316"/>
      <c r="G214" s="316"/>
      <c r="H214" s="316"/>
      <c r="I214" s="316"/>
      <c r="J214" s="316"/>
      <c r="K214" s="316"/>
      <c r="L214" s="316"/>
    </row>
    <row r="215" spans="3:12" s="259" customFormat="1" ht="12.75">
      <c r="C215" s="260"/>
      <c r="D215" s="315"/>
      <c r="E215" s="316"/>
      <c r="F215" s="316"/>
      <c r="G215" s="316"/>
      <c r="H215" s="316"/>
      <c r="I215" s="316"/>
      <c r="J215" s="316"/>
      <c r="K215" s="316"/>
      <c r="L215" s="316"/>
    </row>
    <row r="216" spans="3:12" s="259" customFormat="1" ht="12.75">
      <c r="C216" s="260"/>
      <c r="D216" s="315"/>
      <c r="E216" s="316"/>
      <c r="F216" s="316"/>
      <c r="G216" s="316"/>
      <c r="H216" s="316"/>
      <c r="I216" s="316"/>
      <c r="J216" s="316"/>
      <c r="K216" s="316"/>
      <c r="L216" s="316"/>
    </row>
    <row r="217" spans="3:12" s="259" customFormat="1" ht="12.75">
      <c r="C217" s="260"/>
      <c r="D217" s="315"/>
      <c r="E217" s="316"/>
      <c r="F217" s="316"/>
      <c r="G217" s="316"/>
      <c r="H217" s="316"/>
      <c r="I217" s="316"/>
      <c r="J217" s="316"/>
      <c r="K217" s="316"/>
      <c r="L217" s="316"/>
    </row>
    <row r="218" spans="3:12" s="259" customFormat="1" ht="12.75">
      <c r="C218" s="260"/>
      <c r="D218" s="315"/>
      <c r="E218" s="316"/>
      <c r="F218" s="316"/>
      <c r="G218" s="316"/>
      <c r="H218" s="316"/>
      <c r="I218" s="316"/>
      <c r="J218" s="316"/>
      <c r="K218" s="316"/>
      <c r="L218" s="316"/>
    </row>
    <row r="219" spans="3:12" s="259" customFormat="1" ht="12.75">
      <c r="C219" s="260"/>
      <c r="D219" s="315"/>
      <c r="E219" s="316"/>
      <c r="F219" s="316"/>
      <c r="G219" s="316"/>
      <c r="H219" s="316"/>
      <c r="I219" s="316"/>
      <c r="J219" s="316"/>
      <c r="K219" s="316"/>
      <c r="L219" s="316"/>
    </row>
    <row r="220" spans="3:12" s="259" customFormat="1" ht="12.75">
      <c r="C220" s="260"/>
      <c r="D220" s="315"/>
      <c r="E220" s="316"/>
      <c r="F220" s="316"/>
      <c r="G220" s="316"/>
      <c r="H220" s="316"/>
      <c r="I220" s="316"/>
      <c r="J220" s="316"/>
      <c r="K220" s="316"/>
      <c r="L220" s="316"/>
    </row>
    <row r="221" spans="3:12" s="259" customFormat="1" ht="12.75">
      <c r="C221" s="260"/>
      <c r="D221" s="315"/>
      <c r="E221" s="316"/>
      <c r="F221" s="316"/>
      <c r="G221" s="316"/>
      <c r="H221" s="316"/>
      <c r="I221" s="316"/>
      <c r="J221" s="316"/>
      <c r="K221" s="316"/>
      <c r="L221" s="316"/>
    </row>
    <row r="222" spans="3:12" s="259" customFormat="1" ht="12.75">
      <c r="C222" s="260"/>
      <c r="D222" s="315"/>
      <c r="E222" s="316"/>
      <c r="F222" s="316"/>
      <c r="G222" s="316"/>
      <c r="H222" s="316"/>
      <c r="I222" s="316"/>
      <c r="J222" s="316"/>
      <c r="K222" s="316"/>
      <c r="L222" s="316"/>
    </row>
    <row r="223" spans="3:12" s="259" customFormat="1" ht="12.75">
      <c r="C223" s="260"/>
      <c r="D223" s="315"/>
      <c r="E223" s="316"/>
      <c r="F223" s="316"/>
      <c r="G223" s="316"/>
      <c r="H223" s="316"/>
      <c r="I223" s="316"/>
      <c r="J223" s="316"/>
      <c r="K223" s="316"/>
      <c r="L223" s="316"/>
    </row>
    <row r="224" spans="3:12" s="259" customFormat="1" ht="12.75">
      <c r="C224" s="260"/>
      <c r="D224" s="315"/>
      <c r="E224" s="316"/>
      <c r="F224" s="316"/>
      <c r="G224" s="316"/>
      <c r="H224" s="316"/>
      <c r="I224" s="316"/>
      <c r="J224" s="316"/>
      <c r="K224" s="316"/>
      <c r="L224" s="316"/>
    </row>
    <row r="225" spans="3:12" s="259" customFormat="1" ht="12.75">
      <c r="C225" s="260"/>
      <c r="D225" s="315"/>
      <c r="E225" s="316"/>
      <c r="F225" s="316"/>
      <c r="G225" s="316"/>
      <c r="H225" s="316"/>
      <c r="I225" s="316"/>
      <c r="J225" s="316"/>
      <c r="K225" s="316"/>
      <c r="L225" s="316"/>
    </row>
    <row r="226" spans="3:12" s="259" customFormat="1" ht="12.75">
      <c r="C226" s="260"/>
      <c r="D226" s="315"/>
      <c r="E226" s="316"/>
      <c r="F226" s="316"/>
      <c r="G226" s="316"/>
      <c r="H226" s="316"/>
      <c r="I226" s="316"/>
      <c r="J226" s="316"/>
      <c r="K226" s="316"/>
      <c r="L226" s="316"/>
    </row>
    <row r="227" spans="3:12" s="259" customFormat="1" ht="12.75">
      <c r="C227" s="260"/>
      <c r="D227" s="315"/>
      <c r="E227" s="316"/>
      <c r="F227" s="316"/>
      <c r="G227" s="316"/>
      <c r="H227" s="316"/>
      <c r="I227" s="316"/>
      <c r="J227" s="316"/>
      <c r="K227" s="316"/>
      <c r="L227" s="316"/>
    </row>
    <row r="228" spans="3:12" s="259" customFormat="1" ht="12.75">
      <c r="C228" s="260"/>
      <c r="D228" s="315"/>
      <c r="E228" s="316"/>
      <c r="F228" s="316"/>
      <c r="G228" s="316"/>
      <c r="H228" s="316"/>
      <c r="I228" s="316"/>
      <c r="J228" s="316"/>
      <c r="K228" s="316"/>
      <c r="L228" s="316"/>
    </row>
    <row r="229" spans="3:12" s="259" customFormat="1" ht="12.75">
      <c r="C229" s="260"/>
      <c r="D229" s="315"/>
      <c r="E229" s="316"/>
      <c r="F229" s="316"/>
      <c r="G229" s="316"/>
      <c r="H229" s="316"/>
      <c r="I229" s="316"/>
      <c r="J229" s="316"/>
      <c r="K229" s="316"/>
      <c r="L229" s="316"/>
    </row>
    <row r="230" spans="3:12" s="259" customFormat="1" ht="12.75">
      <c r="C230" s="260"/>
      <c r="D230" s="315"/>
      <c r="E230" s="316"/>
      <c r="F230" s="316"/>
      <c r="G230" s="316"/>
      <c r="H230" s="316"/>
      <c r="I230" s="316"/>
      <c r="J230" s="316"/>
      <c r="K230" s="316"/>
      <c r="L230" s="316"/>
    </row>
    <row r="231" spans="3:12" s="259" customFormat="1" ht="12.75">
      <c r="C231" s="260"/>
      <c r="D231" s="315"/>
      <c r="E231" s="316"/>
      <c r="F231" s="316"/>
      <c r="G231" s="316"/>
      <c r="H231" s="316"/>
      <c r="I231" s="316"/>
      <c r="J231" s="316"/>
      <c r="K231" s="316"/>
      <c r="L231" s="316"/>
    </row>
    <row r="232" spans="3:12" s="259" customFormat="1" ht="12.75">
      <c r="C232" s="260"/>
      <c r="D232" s="315"/>
      <c r="E232" s="316"/>
      <c r="F232" s="316"/>
      <c r="G232" s="316"/>
      <c r="H232" s="316"/>
      <c r="I232" s="316"/>
      <c r="J232" s="316"/>
      <c r="K232" s="316"/>
      <c r="L232" s="316"/>
    </row>
    <row r="233" spans="3:12" s="259" customFormat="1" ht="12.75">
      <c r="C233" s="260"/>
      <c r="D233" s="315"/>
      <c r="E233" s="316"/>
      <c r="F233" s="316"/>
      <c r="G233" s="316"/>
      <c r="H233" s="316"/>
      <c r="I233" s="316"/>
      <c r="J233" s="316"/>
      <c r="K233" s="316"/>
      <c r="L233" s="316"/>
    </row>
    <row r="234" spans="3:12" s="259" customFormat="1" ht="12.75">
      <c r="C234" s="260"/>
      <c r="D234" s="315"/>
      <c r="E234" s="316"/>
      <c r="F234" s="316"/>
      <c r="G234" s="316"/>
      <c r="H234" s="316"/>
      <c r="I234" s="316"/>
      <c r="J234" s="316"/>
      <c r="K234" s="316"/>
      <c r="L234" s="316"/>
    </row>
    <row r="235" spans="3:12" s="259" customFormat="1" ht="12.75">
      <c r="C235" s="260"/>
      <c r="D235" s="315"/>
      <c r="E235" s="316"/>
      <c r="F235" s="316"/>
      <c r="G235" s="316"/>
      <c r="H235" s="316"/>
      <c r="I235" s="316"/>
      <c r="J235" s="316"/>
      <c r="K235" s="316"/>
      <c r="L235" s="316"/>
    </row>
    <row r="236" spans="3:12" s="259" customFormat="1" ht="12.75">
      <c r="C236" s="260"/>
      <c r="D236" s="315"/>
      <c r="E236" s="316"/>
      <c r="F236" s="316"/>
      <c r="G236" s="316"/>
      <c r="H236" s="316"/>
      <c r="I236" s="316"/>
      <c r="J236" s="316"/>
      <c r="K236" s="316"/>
      <c r="L236" s="316"/>
    </row>
    <row r="237" spans="3:12" s="259" customFormat="1" ht="12.75">
      <c r="C237" s="260"/>
      <c r="D237" s="315"/>
      <c r="E237" s="316"/>
      <c r="F237" s="316"/>
      <c r="G237" s="316"/>
      <c r="H237" s="316"/>
      <c r="I237" s="316"/>
      <c r="J237" s="316"/>
      <c r="K237" s="316"/>
      <c r="L237" s="316"/>
    </row>
    <row r="238" spans="3:12" s="259" customFormat="1" ht="12.75">
      <c r="C238" s="260"/>
      <c r="D238" s="315"/>
      <c r="E238" s="316"/>
      <c r="F238" s="316"/>
      <c r="G238" s="316"/>
      <c r="H238" s="316"/>
      <c r="I238" s="316"/>
      <c r="J238" s="316"/>
      <c r="K238" s="316"/>
      <c r="L238" s="316"/>
    </row>
    <row r="239" spans="3:12" s="259" customFormat="1" ht="12.75">
      <c r="C239" s="260"/>
      <c r="D239" s="315"/>
      <c r="E239" s="316"/>
      <c r="F239" s="316"/>
      <c r="G239" s="316"/>
      <c r="H239" s="316"/>
      <c r="I239" s="316"/>
      <c r="J239" s="316"/>
      <c r="K239" s="316"/>
      <c r="L239" s="316"/>
    </row>
    <row r="240" spans="3:12" s="259" customFormat="1" ht="12.75">
      <c r="C240" s="260"/>
      <c r="D240" s="315"/>
      <c r="E240" s="316"/>
      <c r="F240" s="316"/>
      <c r="G240" s="316"/>
      <c r="H240" s="316"/>
      <c r="I240" s="316"/>
      <c r="J240" s="316"/>
      <c r="K240" s="316"/>
      <c r="L240" s="316"/>
    </row>
    <row r="241" spans="3:12" s="259" customFormat="1" ht="12.75">
      <c r="C241" s="260"/>
      <c r="D241" s="315"/>
      <c r="E241" s="316"/>
      <c r="F241" s="316"/>
      <c r="G241" s="316"/>
      <c r="H241" s="316"/>
      <c r="I241" s="316"/>
      <c r="J241" s="316"/>
      <c r="K241" s="316"/>
      <c r="L241" s="316"/>
    </row>
    <row r="242" spans="3:12" s="259" customFormat="1" ht="12.75">
      <c r="C242" s="260"/>
      <c r="D242" s="315"/>
      <c r="E242" s="316"/>
      <c r="F242" s="316"/>
      <c r="G242" s="316"/>
      <c r="H242" s="316"/>
      <c r="I242" s="316"/>
      <c r="J242" s="316"/>
      <c r="K242" s="316"/>
      <c r="L242" s="316"/>
    </row>
    <row r="243" spans="3:12" s="259" customFormat="1" ht="12.75">
      <c r="C243" s="260"/>
      <c r="D243" s="315"/>
      <c r="E243" s="316"/>
      <c r="F243" s="316"/>
      <c r="G243" s="316"/>
      <c r="H243" s="316"/>
      <c r="I243" s="316"/>
      <c r="J243" s="316"/>
      <c r="K243" s="316"/>
      <c r="L243" s="316"/>
    </row>
    <row r="244" spans="3:12" s="259" customFormat="1" ht="12.75">
      <c r="C244" s="260"/>
      <c r="D244" s="315"/>
      <c r="E244" s="316"/>
      <c r="F244" s="316"/>
      <c r="G244" s="316"/>
      <c r="H244" s="316"/>
      <c r="I244" s="316"/>
      <c r="J244" s="316"/>
      <c r="K244" s="316"/>
      <c r="L244" s="316"/>
    </row>
    <row r="245" spans="3:12" s="259" customFormat="1" ht="12.75">
      <c r="C245" s="260"/>
      <c r="D245" s="315"/>
      <c r="E245" s="316"/>
      <c r="F245" s="316"/>
      <c r="G245" s="316"/>
      <c r="H245" s="316"/>
      <c r="I245" s="316"/>
      <c r="J245" s="316"/>
      <c r="K245" s="316"/>
      <c r="L245" s="316"/>
    </row>
    <row r="246" spans="3:12" s="259" customFormat="1" ht="12.75">
      <c r="C246" s="260"/>
      <c r="D246" s="315"/>
      <c r="E246" s="316"/>
      <c r="F246" s="316"/>
      <c r="G246" s="316"/>
      <c r="H246" s="316"/>
      <c r="I246" s="316"/>
      <c r="J246" s="316"/>
      <c r="K246" s="316"/>
      <c r="L246" s="316"/>
    </row>
    <row r="247" spans="3:12" s="259" customFormat="1" ht="12.75">
      <c r="C247" s="260"/>
      <c r="D247" s="315"/>
      <c r="E247" s="316"/>
      <c r="F247" s="316"/>
      <c r="G247" s="316"/>
      <c r="H247" s="316"/>
      <c r="I247" s="316"/>
      <c r="J247" s="316"/>
      <c r="K247" s="316"/>
      <c r="L247" s="316"/>
    </row>
    <row r="248" spans="3:12" s="259" customFormat="1" ht="12.75">
      <c r="C248" s="260"/>
      <c r="D248" s="315"/>
      <c r="E248" s="316"/>
      <c r="F248" s="316"/>
      <c r="G248" s="316"/>
      <c r="H248" s="316"/>
      <c r="I248" s="316"/>
      <c r="J248" s="316"/>
      <c r="K248" s="316"/>
      <c r="L248" s="316"/>
    </row>
    <row r="249" spans="3:12" s="259" customFormat="1" ht="12.75">
      <c r="C249" s="260"/>
      <c r="D249" s="315"/>
      <c r="E249" s="316"/>
      <c r="F249" s="316"/>
      <c r="G249" s="316"/>
      <c r="H249" s="316"/>
      <c r="I249" s="316"/>
      <c r="J249" s="316"/>
      <c r="K249" s="316"/>
      <c r="L249" s="316"/>
    </row>
    <row r="250" spans="3:12" s="259" customFormat="1" ht="12.75">
      <c r="C250" s="260"/>
      <c r="D250" s="315"/>
      <c r="E250" s="316"/>
      <c r="F250" s="316"/>
      <c r="G250" s="316"/>
      <c r="H250" s="316"/>
      <c r="I250" s="316"/>
      <c r="J250" s="316"/>
      <c r="K250" s="316"/>
      <c r="L250" s="316"/>
    </row>
    <row r="251" spans="3:12" s="259" customFormat="1" ht="12.75">
      <c r="C251" s="260"/>
      <c r="D251" s="315"/>
      <c r="E251" s="316"/>
      <c r="F251" s="316"/>
      <c r="G251" s="316"/>
      <c r="H251" s="316"/>
      <c r="I251" s="316"/>
      <c r="J251" s="316"/>
      <c r="K251" s="316"/>
      <c r="L251" s="316"/>
    </row>
    <row r="252" spans="3:12" s="259" customFormat="1" ht="12.75">
      <c r="C252" s="260"/>
      <c r="D252" s="315"/>
      <c r="E252" s="316"/>
      <c r="F252" s="316"/>
      <c r="G252" s="316"/>
      <c r="H252" s="316"/>
      <c r="I252" s="316"/>
      <c r="J252" s="316"/>
      <c r="K252" s="316"/>
      <c r="L252" s="316"/>
    </row>
    <row r="253" spans="3:12" s="259" customFormat="1" ht="12.75">
      <c r="C253" s="260"/>
      <c r="D253" s="315"/>
      <c r="E253" s="316"/>
      <c r="F253" s="316"/>
      <c r="G253" s="316"/>
      <c r="H253" s="316"/>
      <c r="I253" s="316"/>
      <c r="J253" s="316"/>
      <c r="K253" s="316"/>
      <c r="L253" s="316"/>
    </row>
    <row r="254" spans="3:12" s="259" customFormat="1" ht="12.75">
      <c r="C254" s="260"/>
      <c r="D254" s="315"/>
      <c r="E254" s="316"/>
      <c r="F254" s="316"/>
      <c r="G254" s="316"/>
      <c r="H254" s="316"/>
      <c r="I254" s="316"/>
      <c r="J254" s="316"/>
      <c r="K254" s="316"/>
      <c r="L254" s="316"/>
    </row>
    <row r="255" spans="3:12" s="259" customFormat="1" ht="12.75">
      <c r="C255" s="260"/>
      <c r="D255" s="315"/>
      <c r="E255" s="316"/>
      <c r="F255" s="316"/>
      <c r="G255" s="316"/>
      <c r="H255" s="316"/>
      <c r="I255" s="316"/>
      <c r="J255" s="316"/>
      <c r="K255" s="316"/>
      <c r="L255" s="316"/>
    </row>
    <row r="256" spans="3:12" s="259" customFormat="1" ht="12.75">
      <c r="C256" s="260"/>
      <c r="D256" s="315"/>
      <c r="E256" s="316"/>
      <c r="F256" s="316"/>
      <c r="G256" s="316"/>
      <c r="H256" s="316"/>
      <c r="I256" s="316"/>
      <c r="J256" s="316"/>
      <c r="K256" s="316"/>
      <c r="L256" s="316"/>
    </row>
    <row r="257" spans="3:12" s="259" customFormat="1" ht="12.75">
      <c r="C257" s="260"/>
      <c r="D257" s="315"/>
      <c r="E257" s="316"/>
      <c r="F257" s="316"/>
      <c r="G257" s="316"/>
      <c r="H257" s="316"/>
      <c r="I257" s="316"/>
      <c r="J257" s="316"/>
      <c r="K257" s="316"/>
      <c r="L257" s="316"/>
    </row>
    <row r="258" spans="3:12" s="259" customFormat="1" ht="12.75">
      <c r="C258" s="260"/>
      <c r="D258" s="315"/>
      <c r="E258" s="316"/>
      <c r="F258" s="316"/>
      <c r="G258" s="316"/>
      <c r="H258" s="316"/>
      <c r="I258" s="316"/>
      <c r="J258" s="316"/>
      <c r="K258" s="316"/>
      <c r="L258" s="316"/>
    </row>
    <row r="259" spans="3:12" s="259" customFormat="1" ht="12.75">
      <c r="C259" s="260"/>
      <c r="D259" s="315"/>
      <c r="E259" s="316"/>
      <c r="F259" s="316"/>
      <c r="G259" s="316"/>
      <c r="H259" s="316"/>
      <c r="I259" s="316"/>
      <c r="J259" s="316"/>
      <c r="K259" s="316"/>
      <c r="L259" s="316"/>
    </row>
    <row r="260" spans="3:12" s="259" customFormat="1" ht="12.75">
      <c r="C260" s="260"/>
      <c r="D260" s="315"/>
      <c r="E260" s="316"/>
      <c r="F260" s="316"/>
      <c r="G260" s="316"/>
      <c r="H260" s="316"/>
      <c r="I260" s="316"/>
      <c r="J260" s="316"/>
      <c r="K260" s="316"/>
      <c r="L260" s="316"/>
    </row>
    <row r="261" spans="3:12" s="259" customFormat="1" ht="12.75">
      <c r="C261" s="260"/>
      <c r="D261" s="315"/>
      <c r="E261" s="316"/>
      <c r="F261" s="316"/>
      <c r="G261" s="316"/>
      <c r="H261" s="316"/>
      <c r="I261" s="316"/>
      <c r="J261" s="316"/>
      <c r="K261" s="316"/>
      <c r="L261" s="316"/>
    </row>
    <row r="262" spans="3:12" s="259" customFormat="1" ht="12.75">
      <c r="C262" s="260"/>
      <c r="D262" s="315"/>
      <c r="E262" s="316"/>
      <c r="F262" s="316"/>
      <c r="G262" s="316"/>
      <c r="H262" s="316"/>
      <c r="I262" s="316"/>
      <c r="J262" s="316"/>
      <c r="K262" s="316"/>
      <c r="L262" s="316"/>
    </row>
    <row r="263" spans="3:12" s="259" customFormat="1" ht="12.75">
      <c r="C263" s="260"/>
      <c r="D263" s="315"/>
      <c r="E263" s="316"/>
      <c r="F263" s="316"/>
      <c r="G263" s="316"/>
      <c r="H263" s="316"/>
      <c r="I263" s="316"/>
      <c r="J263" s="316"/>
      <c r="K263" s="316"/>
      <c r="L263" s="316"/>
    </row>
    <row r="264" spans="3:12" s="259" customFormat="1" ht="12.75">
      <c r="C264" s="260"/>
      <c r="D264" s="315"/>
      <c r="E264" s="316"/>
      <c r="F264" s="316"/>
      <c r="G264" s="316"/>
      <c r="H264" s="316"/>
      <c r="I264" s="316"/>
      <c r="J264" s="316"/>
      <c r="K264" s="316"/>
      <c r="L264" s="316"/>
    </row>
    <row r="265" spans="3:12" s="259" customFormat="1" ht="12.75">
      <c r="C265" s="260"/>
      <c r="D265" s="315"/>
      <c r="E265" s="316"/>
      <c r="F265" s="316"/>
      <c r="G265" s="316"/>
      <c r="H265" s="316"/>
      <c r="I265" s="316"/>
      <c r="J265" s="316"/>
      <c r="K265" s="316"/>
      <c r="L265" s="316"/>
    </row>
    <row r="266" spans="3:12" s="259" customFormat="1" ht="12.75">
      <c r="C266" s="260"/>
      <c r="D266" s="315"/>
      <c r="E266" s="316"/>
      <c r="F266" s="316"/>
      <c r="G266" s="316"/>
      <c r="H266" s="316"/>
      <c r="I266" s="316"/>
      <c r="J266" s="316"/>
      <c r="K266" s="316"/>
      <c r="L266" s="316"/>
    </row>
    <row r="267" spans="3:12" s="259" customFormat="1" ht="12.75">
      <c r="C267" s="260"/>
      <c r="D267" s="315"/>
      <c r="E267" s="316"/>
      <c r="F267" s="316"/>
      <c r="G267" s="316"/>
      <c r="H267" s="316"/>
      <c r="I267" s="316"/>
      <c r="J267" s="316"/>
      <c r="K267" s="316"/>
      <c r="L267" s="316"/>
    </row>
    <row r="268" spans="3:12" s="259" customFormat="1" ht="12.75">
      <c r="C268" s="260"/>
      <c r="D268" s="315"/>
      <c r="E268" s="316"/>
      <c r="F268" s="316"/>
      <c r="G268" s="316"/>
      <c r="H268" s="316"/>
      <c r="I268" s="316"/>
      <c r="J268" s="316"/>
      <c r="K268" s="316"/>
      <c r="L268" s="316"/>
    </row>
    <row r="269" spans="3:12" s="259" customFormat="1" ht="12.75">
      <c r="C269" s="260"/>
      <c r="D269" s="315"/>
      <c r="E269" s="316"/>
      <c r="F269" s="316"/>
      <c r="G269" s="316"/>
      <c r="H269" s="316"/>
      <c r="I269" s="316"/>
      <c r="J269" s="316"/>
      <c r="K269" s="316"/>
      <c r="L269" s="316"/>
    </row>
    <row r="270" spans="3:12" s="259" customFormat="1" ht="12.75">
      <c r="C270" s="260"/>
      <c r="D270" s="315"/>
      <c r="E270" s="316"/>
      <c r="F270" s="316"/>
      <c r="G270" s="316"/>
      <c r="H270" s="316"/>
      <c r="I270" s="316"/>
      <c r="J270" s="316"/>
      <c r="K270" s="316"/>
      <c r="L270" s="316"/>
    </row>
    <row r="271" spans="3:12" s="259" customFormat="1" ht="12.75">
      <c r="C271" s="260"/>
      <c r="D271" s="315"/>
      <c r="E271" s="316"/>
      <c r="F271" s="316"/>
      <c r="G271" s="316"/>
      <c r="H271" s="316"/>
      <c r="I271" s="316"/>
      <c r="J271" s="316"/>
      <c r="K271" s="316"/>
      <c r="L271" s="316"/>
    </row>
    <row r="272" spans="3:12" s="259" customFormat="1" ht="12.75">
      <c r="C272" s="260"/>
      <c r="D272" s="315"/>
      <c r="E272" s="316"/>
      <c r="F272" s="316"/>
      <c r="G272" s="316"/>
      <c r="H272" s="316"/>
      <c r="I272" s="316"/>
      <c r="J272" s="316"/>
      <c r="K272" s="316"/>
      <c r="L272" s="316"/>
    </row>
    <row r="273" spans="3:12" s="259" customFormat="1" ht="12.75">
      <c r="C273" s="260"/>
      <c r="D273" s="315"/>
      <c r="E273" s="316"/>
      <c r="F273" s="316"/>
      <c r="G273" s="316"/>
      <c r="H273" s="316"/>
      <c r="I273" s="316"/>
      <c r="J273" s="316"/>
      <c r="K273" s="316"/>
      <c r="L273" s="316"/>
    </row>
    <row r="274" spans="3:12" s="259" customFormat="1" ht="12.75">
      <c r="C274" s="260"/>
      <c r="D274" s="315"/>
      <c r="E274" s="316"/>
      <c r="F274" s="316"/>
      <c r="G274" s="316"/>
      <c r="H274" s="316"/>
      <c r="I274" s="316"/>
      <c r="J274" s="316"/>
      <c r="K274" s="316"/>
      <c r="L274" s="316"/>
    </row>
    <row r="275" spans="3:12" s="259" customFormat="1" ht="12.75">
      <c r="C275" s="260"/>
      <c r="D275" s="315"/>
      <c r="E275" s="316"/>
      <c r="F275" s="316"/>
      <c r="G275" s="316"/>
      <c r="H275" s="316"/>
      <c r="I275" s="316"/>
      <c r="J275" s="316"/>
      <c r="K275" s="316"/>
      <c r="L275" s="316"/>
    </row>
    <row r="276" spans="3:12" s="259" customFormat="1" ht="12.75">
      <c r="C276" s="260"/>
      <c r="D276" s="315"/>
      <c r="E276" s="316"/>
      <c r="F276" s="316"/>
      <c r="G276" s="316"/>
      <c r="H276" s="316"/>
      <c r="I276" s="316"/>
      <c r="J276" s="316"/>
      <c r="K276" s="316"/>
      <c r="L276" s="316"/>
    </row>
    <row r="277" ht="12.75">
      <c r="B277" s="323"/>
    </row>
  </sheetData>
  <mergeCells count="1">
    <mergeCell ref="A2:L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AV272"/>
  <sheetViews>
    <sheetView showGridLines="0" workbookViewId="0" topLeftCell="A1">
      <pane ySplit="5" topLeftCell="A21" activePane="bottomLeft" state="frozen"/>
      <selection pane="bottomLeft" activeCell="A1" sqref="A1:P1"/>
    </sheetView>
  </sheetViews>
  <sheetFormatPr defaultColWidth="9.140625" defaultRowHeight="12.75"/>
  <cols>
    <col min="1" max="1" width="6.28125" style="23" customWidth="1"/>
    <col min="2" max="2" width="9.28125" style="382" customWidth="1"/>
    <col min="3" max="3" width="40.140625" style="425" customWidth="1"/>
    <col min="4" max="4" width="14.00390625" style="246" customWidth="1"/>
    <col min="5" max="6" width="14.00390625" style="49" customWidth="1"/>
    <col min="7" max="8" width="12.7109375" style="49" customWidth="1"/>
    <col min="9" max="9" width="14.00390625" style="49" customWidth="1"/>
    <col min="10" max="10" width="14.00390625" style="436" customWidth="1"/>
    <col min="11" max="13" width="14.00390625" style="49" customWidth="1"/>
    <col min="14" max="14" width="13.00390625" style="49" customWidth="1"/>
    <col min="15" max="15" width="14.00390625" style="49" hidden="1" customWidth="1"/>
    <col min="16" max="16" width="12.421875" style="426" customWidth="1"/>
    <col min="17" max="17" width="12.421875" style="49" hidden="1" customWidth="1"/>
    <col min="18" max="19" width="9.140625" style="24" customWidth="1"/>
    <col min="20" max="20" width="10.7109375" style="24" bestFit="1" customWidth="1"/>
    <col min="21" max="47" width="9.140625" style="24" customWidth="1"/>
    <col min="48" max="259" width="9.140625" style="23" customWidth="1"/>
    <col min="260" max="260" width="6.28125" style="23" customWidth="1"/>
    <col min="261" max="261" width="9.28125" style="23" customWidth="1"/>
    <col min="262" max="262" width="40.140625" style="23" customWidth="1"/>
    <col min="263" max="265" width="14.00390625" style="23" customWidth="1"/>
    <col min="266" max="267" width="12.7109375" style="23" customWidth="1"/>
    <col min="268" max="269" width="14.00390625" style="23" customWidth="1"/>
    <col min="270" max="270" width="13.00390625" style="23" customWidth="1"/>
    <col min="271" max="271" width="9.140625" style="23" hidden="1" customWidth="1"/>
    <col min="272" max="272" width="12.421875" style="23" customWidth="1"/>
    <col min="273" max="273" width="9.140625" style="23" hidden="1" customWidth="1"/>
    <col min="274" max="515" width="9.140625" style="23" customWidth="1"/>
    <col min="516" max="516" width="6.28125" style="23" customWidth="1"/>
    <col min="517" max="517" width="9.28125" style="23" customWidth="1"/>
    <col min="518" max="518" width="40.140625" style="23" customWidth="1"/>
    <col min="519" max="521" width="14.00390625" style="23" customWidth="1"/>
    <col min="522" max="523" width="12.7109375" style="23" customWidth="1"/>
    <col min="524" max="525" width="14.00390625" style="23" customWidth="1"/>
    <col min="526" max="526" width="13.00390625" style="23" customWidth="1"/>
    <col min="527" max="527" width="9.140625" style="23" hidden="1" customWidth="1"/>
    <col min="528" max="528" width="12.421875" style="23" customWidth="1"/>
    <col min="529" max="529" width="9.140625" style="23" hidden="1" customWidth="1"/>
    <col min="530" max="771" width="9.140625" style="23" customWidth="1"/>
    <col min="772" max="772" width="6.28125" style="23" customWidth="1"/>
    <col min="773" max="773" width="9.28125" style="23" customWidth="1"/>
    <col min="774" max="774" width="40.140625" style="23" customWidth="1"/>
    <col min="775" max="777" width="14.00390625" style="23" customWidth="1"/>
    <col min="778" max="779" width="12.7109375" style="23" customWidth="1"/>
    <col min="780" max="781" width="14.00390625" style="23" customWidth="1"/>
    <col min="782" max="782" width="13.00390625" style="23" customWidth="1"/>
    <col min="783" max="783" width="9.140625" style="23" hidden="1" customWidth="1"/>
    <col min="784" max="784" width="12.421875" style="23" customWidth="1"/>
    <col min="785" max="785" width="9.140625" style="23" hidden="1" customWidth="1"/>
    <col min="786" max="1027" width="9.140625" style="23" customWidth="1"/>
    <col min="1028" max="1028" width="6.28125" style="23" customWidth="1"/>
    <col min="1029" max="1029" width="9.28125" style="23" customWidth="1"/>
    <col min="1030" max="1030" width="40.140625" style="23" customWidth="1"/>
    <col min="1031" max="1033" width="14.00390625" style="23" customWidth="1"/>
    <col min="1034" max="1035" width="12.7109375" style="23" customWidth="1"/>
    <col min="1036" max="1037" width="14.00390625" style="23" customWidth="1"/>
    <col min="1038" max="1038" width="13.00390625" style="23" customWidth="1"/>
    <col min="1039" max="1039" width="9.140625" style="23" hidden="1" customWidth="1"/>
    <col min="1040" max="1040" width="12.421875" style="23" customWidth="1"/>
    <col min="1041" max="1041" width="9.140625" style="23" hidden="1" customWidth="1"/>
    <col min="1042" max="1283" width="9.140625" style="23" customWidth="1"/>
    <col min="1284" max="1284" width="6.28125" style="23" customWidth="1"/>
    <col min="1285" max="1285" width="9.28125" style="23" customWidth="1"/>
    <col min="1286" max="1286" width="40.140625" style="23" customWidth="1"/>
    <col min="1287" max="1289" width="14.00390625" style="23" customWidth="1"/>
    <col min="1290" max="1291" width="12.7109375" style="23" customWidth="1"/>
    <col min="1292" max="1293" width="14.00390625" style="23" customWidth="1"/>
    <col min="1294" max="1294" width="13.00390625" style="23" customWidth="1"/>
    <col min="1295" max="1295" width="9.140625" style="23" hidden="1" customWidth="1"/>
    <col min="1296" max="1296" width="12.421875" style="23" customWidth="1"/>
    <col min="1297" max="1297" width="9.140625" style="23" hidden="1" customWidth="1"/>
    <col min="1298" max="1539" width="9.140625" style="23" customWidth="1"/>
    <col min="1540" max="1540" width="6.28125" style="23" customWidth="1"/>
    <col min="1541" max="1541" width="9.28125" style="23" customWidth="1"/>
    <col min="1542" max="1542" width="40.140625" style="23" customWidth="1"/>
    <col min="1543" max="1545" width="14.00390625" style="23" customWidth="1"/>
    <col min="1546" max="1547" width="12.7109375" style="23" customWidth="1"/>
    <col min="1548" max="1549" width="14.00390625" style="23" customWidth="1"/>
    <col min="1550" max="1550" width="13.00390625" style="23" customWidth="1"/>
    <col min="1551" max="1551" width="9.140625" style="23" hidden="1" customWidth="1"/>
    <col min="1552" max="1552" width="12.421875" style="23" customWidth="1"/>
    <col min="1553" max="1553" width="9.140625" style="23" hidden="1" customWidth="1"/>
    <col min="1554" max="1795" width="9.140625" style="23" customWidth="1"/>
    <col min="1796" max="1796" width="6.28125" style="23" customWidth="1"/>
    <col min="1797" max="1797" width="9.28125" style="23" customWidth="1"/>
    <col min="1798" max="1798" width="40.140625" style="23" customWidth="1"/>
    <col min="1799" max="1801" width="14.00390625" style="23" customWidth="1"/>
    <col min="1802" max="1803" width="12.7109375" style="23" customWidth="1"/>
    <col min="1804" max="1805" width="14.00390625" style="23" customWidth="1"/>
    <col min="1806" max="1806" width="13.00390625" style="23" customWidth="1"/>
    <col min="1807" max="1807" width="9.140625" style="23" hidden="1" customWidth="1"/>
    <col min="1808" max="1808" width="12.421875" style="23" customWidth="1"/>
    <col min="1809" max="1809" width="9.140625" style="23" hidden="1" customWidth="1"/>
    <col min="1810" max="2051" width="9.140625" style="23" customWidth="1"/>
    <col min="2052" max="2052" width="6.28125" style="23" customWidth="1"/>
    <col min="2053" max="2053" width="9.28125" style="23" customWidth="1"/>
    <col min="2054" max="2054" width="40.140625" style="23" customWidth="1"/>
    <col min="2055" max="2057" width="14.00390625" style="23" customWidth="1"/>
    <col min="2058" max="2059" width="12.7109375" style="23" customWidth="1"/>
    <col min="2060" max="2061" width="14.00390625" style="23" customWidth="1"/>
    <col min="2062" max="2062" width="13.00390625" style="23" customWidth="1"/>
    <col min="2063" max="2063" width="9.140625" style="23" hidden="1" customWidth="1"/>
    <col min="2064" max="2064" width="12.421875" style="23" customWidth="1"/>
    <col min="2065" max="2065" width="9.140625" style="23" hidden="1" customWidth="1"/>
    <col min="2066" max="2307" width="9.140625" style="23" customWidth="1"/>
    <col min="2308" max="2308" width="6.28125" style="23" customWidth="1"/>
    <col min="2309" max="2309" width="9.28125" style="23" customWidth="1"/>
    <col min="2310" max="2310" width="40.140625" style="23" customWidth="1"/>
    <col min="2311" max="2313" width="14.00390625" style="23" customWidth="1"/>
    <col min="2314" max="2315" width="12.7109375" style="23" customWidth="1"/>
    <col min="2316" max="2317" width="14.00390625" style="23" customWidth="1"/>
    <col min="2318" max="2318" width="13.00390625" style="23" customWidth="1"/>
    <col min="2319" max="2319" width="9.140625" style="23" hidden="1" customWidth="1"/>
    <col min="2320" max="2320" width="12.421875" style="23" customWidth="1"/>
    <col min="2321" max="2321" width="9.140625" style="23" hidden="1" customWidth="1"/>
    <col min="2322" max="2563" width="9.140625" style="23" customWidth="1"/>
    <col min="2564" max="2564" width="6.28125" style="23" customWidth="1"/>
    <col min="2565" max="2565" width="9.28125" style="23" customWidth="1"/>
    <col min="2566" max="2566" width="40.140625" style="23" customWidth="1"/>
    <col min="2567" max="2569" width="14.00390625" style="23" customWidth="1"/>
    <col min="2570" max="2571" width="12.7109375" style="23" customWidth="1"/>
    <col min="2572" max="2573" width="14.00390625" style="23" customWidth="1"/>
    <col min="2574" max="2574" width="13.00390625" style="23" customWidth="1"/>
    <col min="2575" max="2575" width="9.140625" style="23" hidden="1" customWidth="1"/>
    <col min="2576" max="2576" width="12.421875" style="23" customWidth="1"/>
    <col min="2577" max="2577" width="9.140625" style="23" hidden="1" customWidth="1"/>
    <col min="2578" max="2819" width="9.140625" style="23" customWidth="1"/>
    <col min="2820" max="2820" width="6.28125" style="23" customWidth="1"/>
    <col min="2821" max="2821" width="9.28125" style="23" customWidth="1"/>
    <col min="2822" max="2822" width="40.140625" style="23" customWidth="1"/>
    <col min="2823" max="2825" width="14.00390625" style="23" customWidth="1"/>
    <col min="2826" max="2827" width="12.7109375" style="23" customWidth="1"/>
    <col min="2828" max="2829" width="14.00390625" style="23" customWidth="1"/>
    <col min="2830" max="2830" width="13.00390625" style="23" customWidth="1"/>
    <col min="2831" max="2831" width="9.140625" style="23" hidden="1" customWidth="1"/>
    <col min="2832" max="2832" width="12.421875" style="23" customWidth="1"/>
    <col min="2833" max="2833" width="9.140625" style="23" hidden="1" customWidth="1"/>
    <col min="2834" max="3075" width="9.140625" style="23" customWidth="1"/>
    <col min="3076" max="3076" width="6.28125" style="23" customWidth="1"/>
    <col min="3077" max="3077" width="9.28125" style="23" customWidth="1"/>
    <col min="3078" max="3078" width="40.140625" style="23" customWidth="1"/>
    <col min="3079" max="3081" width="14.00390625" style="23" customWidth="1"/>
    <col min="3082" max="3083" width="12.7109375" style="23" customWidth="1"/>
    <col min="3084" max="3085" width="14.00390625" style="23" customWidth="1"/>
    <col min="3086" max="3086" width="13.00390625" style="23" customWidth="1"/>
    <col min="3087" max="3087" width="9.140625" style="23" hidden="1" customWidth="1"/>
    <col min="3088" max="3088" width="12.421875" style="23" customWidth="1"/>
    <col min="3089" max="3089" width="9.140625" style="23" hidden="1" customWidth="1"/>
    <col min="3090" max="3331" width="9.140625" style="23" customWidth="1"/>
    <col min="3332" max="3332" width="6.28125" style="23" customWidth="1"/>
    <col min="3333" max="3333" width="9.28125" style="23" customWidth="1"/>
    <col min="3334" max="3334" width="40.140625" style="23" customWidth="1"/>
    <col min="3335" max="3337" width="14.00390625" style="23" customWidth="1"/>
    <col min="3338" max="3339" width="12.7109375" style="23" customWidth="1"/>
    <col min="3340" max="3341" width="14.00390625" style="23" customWidth="1"/>
    <col min="3342" max="3342" width="13.00390625" style="23" customWidth="1"/>
    <col min="3343" max="3343" width="9.140625" style="23" hidden="1" customWidth="1"/>
    <col min="3344" max="3344" width="12.421875" style="23" customWidth="1"/>
    <col min="3345" max="3345" width="9.140625" style="23" hidden="1" customWidth="1"/>
    <col min="3346" max="3587" width="9.140625" style="23" customWidth="1"/>
    <col min="3588" max="3588" width="6.28125" style="23" customWidth="1"/>
    <col min="3589" max="3589" width="9.28125" style="23" customWidth="1"/>
    <col min="3590" max="3590" width="40.140625" style="23" customWidth="1"/>
    <col min="3591" max="3593" width="14.00390625" style="23" customWidth="1"/>
    <col min="3594" max="3595" width="12.7109375" style="23" customWidth="1"/>
    <col min="3596" max="3597" width="14.00390625" style="23" customWidth="1"/>
    <col min="3598" max="3598" width="13.00390625" style="23" customWidth="1"/>
    <col min="3599" max="3599" width="9.140625" style="23" hidden="1" customWidth="1"/>
    <col min="3600" max="3600" width="12.421875" style="23" customWidth="1"/>
    <col min="3601" max="3601" width="9.140625" style="23" hidden="1" customWidth="1"/>
    <col min="3602" max="3843" width="9.140625" style="23" customWidth="1"/>
    <col min="3844" max="3844" width="6.28125" style="23" customWidth="1"/>
    <col min="3845" max="3845" width="9.28125" style="23" customWidth="1"/>
    <col min="3846" max="3846" width="40.140625" style="23" customWidth="1"/>
    <col min="3847" max="3849" width="14.00390625" style="23" customWidth="1"/>
    <col min="3850" max="3851" width="12.7109375" style="23" customWidth="1"/>
    <col min="3852" max="3853" width="14.00390625" style="23" customWidth="1"/>
    <col min="3854" max="3854" width="13.00390625" style="23" customWidth="1"/>
    <col min="3855" max="3855" width="9.140625" style="23" hidden="1" customWidth="1"/>
    <col min="3856" max="3856" width="12.421875" style="23" customWidth="1"/>
    <col min="3857" max="3857" width="9.140625" style="23" hidden="1" customWidth="1"/>
    <col min="3858" max="4099" width="9.140625" style="23" customWidth="1"/>
    <col min="4100" max="4100" width="6.28125" style="23" customWidth="1"/>
    <col min="4101" max="4101" width="9.28125" style="23" customWidth="1"/>
    <col min="4102" max="4102" width="40.140625" style="23" customWidth="1"/>
    <col min="4103" max="4105" width="14.00390625" style="23" customWidth="1"/>
    <col min="4106" max="4107" width="12.7109375" style="23" customWidth="1"/>
    <col min="4108" max="4109" width="14.00390625" style="23" customWidth="1"/>
    <col min="4110" max="4110" width="13.00390625" style="23" customWidth="1"/>
    <col min="4111" max="4111" width="9.140625" style="23" hidden="1" customWidth="1"/>
    <col min="4112" max="4112" width="12.421875" style="23" customWidth="1"/>
    <col min="4113" max="4113" width="9.140625" style="23" hidden="1" customWidth="1"/>
    <col min="4114" max="4355" width="9.140625" style="23" customWidth="1"/>
    <col min="4356" max="4356" width="6.28125" style="23" customWidth="1"/>
    <col min="4357" max="4357" width="9.28125" style="23" customWidth="1"/>
    <col min="4358" max="4358" width="40.140625" style="23" customWidth="1"/>
    <col min="4359" max="4361" width="14.00390625" style="23" customWidth="1"/>
    <col min="4362" max="4363" width="12.7109375" style="23" customWidth="1"/>
    <col min="4364" max="4365" width="14.00390625" style="23" customWidth="1"/>
    <col min="4366" max="4366" width="13.00390625" style="23" customWidth="1"/>
    <col min="4367" max="4367" width="9.140625" style="23" hidden="1" customWidth="1"/>
    <col min="4368" max="4368" width="12.421875" style="23" customWidth="1"/>
    <col min="4369" max="4369" width="9.140625" style="23" hidden="1" customWidth="1"/>
    <col min="4370" max="4611" width="9.140625" style="23" customWidth="1"/>
    <col min="4612" max="4612" width="6.28125" style="23" customWidth="1"/>
    <col min="4613" max="4613" width="9.28125" style="23" customWidth="1"/>
    <col min="4614" max="4614" width="40.140625" style="23" customWidth="1"/>
    <col min="4615" max="4617" width="14.00390625" style="23" customWidth="1"/>
    <col min="4618" max="4619" width="12.7109375" style="23" customWidth="1"/>
    <col min="4620" max="4621" width="14.00390625" style="23" customWidth="1"/>
    <col min="4622" max="4622" width="13.00390625" style="23" customWidth="1"/>
    <col min="4623" max="4623" width="9.140625" style="23" hidden="1" customWidth="1"/>
    <col min="4624" max="4624" width="12.421875" style="23" customWidth="1"/>
    <col min="4625" max="4625" width="9.140625" style="23" hidden="1" customWidth="1"/>
    <col min="4626" max="4867" width="9.140625" style="23" customWidth="1"/>
    <col min="4868" max="4868" width="6.28125" style="23" customWidth="1"/>
    <col min="4869" max="4869" width="9.28125" style="23" customWidth="1"/>
    <col min="4870" max="4870" width="40.140625" style="23" customWidth="1"/>
    <col min="4871" max="4873" width="14.00390625" style="23" customWidth="1"/>
    <col min="4874" max="4875" width="12.7109375" style="23" customWidth="1"/>
    <col min="4876" max="4877" width="14.00390625" style="23" customWidth="1"/>
    <col min="4878" max="4878" width="13.00390625" style="23" customWidth="1"/>
    <col min="4879" max="4879" width="9.140625" style="23" hidden="1" customWidth="1"/>
    <col min="4880" max="4880" width="12.421875" style="23" customWidth="1"/>
    <col min="4881" max="4881" width="9.140625" style="23" hidden="1" customWidth="1"/>
    <col min="4882" max="5123" width="9.140625" style="23" customWidth="1"/>
    <col min="5124" max="5124" width="6.28125" style="23" customWidth="1"/>
    <col min="5125" max="5125" width="9.28125" style="23" customWidth="1"/>
    <col min="5126" max="5126" width="40.140625" style="23" customWidth="1"/>
    <col min="5127" max="5129" width="14.00390625" style="23" customWidth="1"/>
    <col min="5130" max="5131" width="12.7109375" style="23" customWidth="1"/>
    <col min="5132" max="5133" width="14.00390625" style="23" customWidth="1"/>
    <col min="5134" max="5134" width="13.00390625" style="23" customWidth="1"/>
    <col min="5135" max="5135" width="9.140625" style="23" hidden="1" customWidth="1"/>
    <col min="5136" max="5136" width="12.421875" style="23" customWidth="1"/>
    <col min="5137" max="5137" width="9.140625" style="23" hidden="1" customWidth="1"/>
    <col min="5138" max="5379" width="9.140625" style="23" customWidth="1"/>
    <col min="5380" max="5380" width="6.28125" style="23" customWidth="1"/>
    <col min="5381" max="5381" width="9.28125" style="23" customWidth="1"/>
    <col min="5382" max="5382" width="40.140625" style="23" customWidth="1"/>
    <col min="5383" max="5385" width="14.00390625" style="23" customWidth="1"/>
    <col min="5386" max="5387" width="12.7109375" style="23" customWidth="1"/>
    <col min="5388" max="5389" width="14.00390625" style="23" customWidth="1"/>
    <col min="5390" max="5390" width="13.00390625" style="23" customWidth="1"/>
    <col min="5391" max="5391" width="9.140625" style="23" hidden="1" customWidth="1"/>
    <col min="5392" max="5392" width="12.421875" style="23" customWidth="1"/>
    <col min="5393" max="5393" width="9.140625" style="23" hidden="1" customWidth="1"/>
    <col min="5394" max="5635" width="9.140625" style="23" customWidth="1"/>
    <col min="5636" max="5636" width="6.28125" style="23" customWidth="1"/>
    <col min="5637" max="5637" width="9.28125" style="23" customWidth="1"/>
    <col min="5638" max="5638" width="40.140625" style="23" customWidth="1"/>
    <col min="5639" max="5641" width="14.00390625" style="23" customWidth="1"/>
    <col min="5642" max="5643" width="12.7109375" style="23" customWidth="1"/>
    <col min="5644" max="5645" width="14.00390625" style="23" customWidth="1"/>
    <col min="5646" max="5646" width="13.00390625" style="23" customWidth="1"/>
    <col min="5647" max="5647" width="9.140625" style="23" hidden="1" customWidth="1"/>
    <col min="5648" max="5648" width="12.421875" style="23" customWidth="1"/>
    <col min="5649" max="5649" width="9.140625" style="23" hidden="1" customWidth="1"/>
    <col min="5650" max="5891" width="9.140625" style="23" customWidth="1"/>
    <col min="5892" max="5892" width="6.28125" style="23" customWidth="1"/>
    <col min="5893" max="5893" width="9.28125" style="23" customWidth="1"/>
    <col min="5894" max="5894" width="40.140625" style="23" customWidth="1"/>
    <col min="5895" max="5897" width="14.00390625" style="23" customWidth="1"/>
    <col min="5898" max="5899" width="12.7109375" style="23" customWidth="1"/>
    <col min="5900" max="5901" width="14.00390625" style="23" customWidth="1"/>
    <col min="5902" max="5902" width="13.00390625" style="23" customWidth="1"/>
    <col min="5903" max="5903" width="9.140625" style="23" hidden="1" customWidth="1"/>
    <col min="5904" max="5904" width="12.421875" style="23" customWidth="1"/>
    <col min="5905" max="5905" width="9.140625" style="23" hidden="1" customWidth="1"/>
    <col min="5906" max="6147" width="9.140625" style="23" customWidth="1"/>
    <col min="6148" max="6148" width="6.28125" style="23" customWidth="1"/>
    <col min="6149" max="6149" width="9.28125" style="23" customWidth="1"/>
    <col min="6150" max="6150" width="40.140625" style="23" customWidth="1"/>
    <col min="6151" max="6153" width="14.00390625" style="23" customWidth="1"/>
    <col min="6154" max="6155" width="12.7109375" style="23" customWidth="1"/>
    <col min="6156" max="6157" width="14.00390625" style="23" customWidth="1"/>
    <col min="6158" max="6158" width="13.00390625" style="23" customWidth="1"/>
    <col min="6159" max="6159" width="9.140625" style="23" hidden="1" customWidth="1"/>
    <col min="6160" max="6160" width="12.421875" style="23" customWidth="1"/>
    <col min="6161" max="6161" width="9.140625" style="23" hidden="1" customWidth="1"/>
    <col min="6162" max="6403" width="9.140625" style="23" customWidth="1"/>
    <col min="6404" max="6404" width="6.28125" style="23" customWidth="1"/>
    <col min="6405" max="6405" width="9.28125" style="23" customWidth="1"/>
    <col min="6406" max="6406" width="40.140625" style="23" customWidth="1"/>
    <col min="6407" max="6409" width="14.00390625" style="23" customWidth="1"/>
    <col min="6410" max="6411" width="12.7109375" style="23" customWidth="1"/>
    <col min="6412" max="6413" width="14.00390625" style="23" customWidth="1"/>
    <col min="6414" max="6414" width="13.00390625" style="23" customWidth="1"/>
    <col min="6415" max="6415" width="9.140625" style="23" hidden="1" customWidth="1"/>
    <col min="6416" max="6416" width="12.421875" style="23" customWidth="1"/>
    <col min="6417" max="6417" width="9.140625" style="23" hidden="1" customWidth="1"/>
    <col min="6418" max="6659" width="9.140625" style="23" customWidth="1"/>
    <col min="6660" max="6660" width="6.28125" style="23" customWidth="1"/>
    <col min="6661" max="6661" width="9.28125" style="23" customWidth="1"/>
    <col min="6662" max="6662" width="40.140625" style="23" customWidth="1"/>
    <col min="6663" max="6665" width="14.00390625" style="23" customWidth="1"/>
    <col min="6666" max="6667" width="12.7109375" style="23" customWidth="1"/>
    <col min="6668" max="6669" width="14.00390625" style="23" customWidth="1"/>
    <col min="6670" max="6670" width="13.00390625" style="23" customWidth="1"/>
    <col min="6671" max="6671" width="9.140625" style="23" hidden="1" customWidth="1"/>
    <col min="6672" max="6672" width="12.421875" style="23" customWidth="1"/>
    <col min="6673" max="6673" width="9.140625" style="23" hidden="1" customWidth="1"/>
    <col min="6674" max="6915" width="9.140625" style="23" customWidth="1"/>
    <col min="6916" max="6916" width="6.28125" style="23" customWidth="1"/>
    <col min="6917" max="6917" width="9.28125" style="23" customWidth="1"/>
    <col min="6918" max="6918" width="40.140625" style="23" customWidth="1"/>
    <col min="6919" max="6921" width="14.00390625" style="23" customWidth="1"/>
    <col min="6922" max="6923" width="12.7109375" style="23" customWidth="1"/>
    <col min="6924" max="6925" width="14.00390625" style="23" customWidth="1"/>
    <col min="6926" max="6926" width="13.00390625" style="23" customWidth="1"/>
    <col min="6927" max="6927" width="9.140625" style="23" hidden="1" customWidth="1"/>
    <col min="6928" max="6928" width="12.421875" style="23" customWidth="1"/>
    <col min="6929" max="6929" width="9.140625" style="23" hidden="1" customWidth="1"/>
    <col min="6930" max="7171" width="9.140625" style="23" customWidth="1"/>
    <col min="7172" max="7172" width="6.28125" style="23" customWidth="1"/>
    <col min="7173" max="7173" width="9.28125" style="23" customWidth="1"/>
    <col min="7174" max="7174" width="40.140625" style="23" customWidth="1"/>
    <col min="7175" max="7177" width="14.00390625" style="23" customWidth="1"/>
    <col min="7178" max="7179" width="12.7109375" style="23" customWidth="1"/>
    <col min="7180" max="7181" width="14.00390625" style="23" customWidth="1"/>
    <col min="7182" max="7182" width="13.00390625" style="23" customWidth="1"/>
    <col min="7183" max="7183" width="9.140625" style="23" hidden="1" customWidth="1"/>
    <col min="7184" max="7184" width="12.421875" style="23" customWidth="1"/>
    <col min="7185" max="7185" width="9.140625" style="23" hidden="1" customWidth="1"/>
    <col min="7186" max="7427" width="9.140625" style="23" customWidth="1"/>
    <col min="7428" max="7428" width="6.28125" style="23" customWidth="1"/>
    <col min="7429" max="7429" width="9.28125" style="23" customWidth="1"/>
    <col min="7430" max="7430" width="40.140625" style="23" customWidth="1"/>
    <col min="7431" max="7433" width="14.00390625" style="23" customWidth="1"/>
    <col min="7434" max="7435" width="12.7109375" style="23" customWidth="1"/>
    <col min="7436" max="7437" width="14.00390625" style="23" customWidth="1"/>
    <col min="7438" max="7438" width="13.00390625" style="23" customWidth="1"/>
    <col min="7439" max="7439" width="9.140625" style="23" hidden="1" customWidth="1"/>
    <col min="7440" max="7440" width="12.421875" style="23" customWidth="1"/>
    <col min="7441" max="7441" width="9.140625" style="23" hidden="1" customWidth="1"/>
    <col min="7442" max="7683" width="9.140625" style="23" customWidth="1"/>
    <col min="7684" max="7684" width="6.28125" style="23" customWidth="1"/>
    <col min="7685" max="7685" width="9.28125" style="23" customWidth="1"/>
    <col min="7686" max="7686" width="40.140625" style="23" customWidth="1"/>
    <col min="7687" max="7689" width="14.00390625" style="23" customWidth="1"/>
    <col min="7690" max="7691" width="12.7109375" style="23" customWidth="1"/>
    <col min="7692" max="7693" width="14.00390625" style="23" customWidth="1"/>
    <col min="7694" max="7694" width="13.00390625" style="23" customWidth="1"/>
    <col min="7695" max="7695" width="9.140625" style="23" hidden="1" customWidth="1"/>
    <col min="7696" max="7696" width="12.421875" style="23" customWidth="1"/>
    <col min="7697" max="7697" width="9.140625" style="23" hidden="1" customWidth="1"/>
    <col min="7698" max="7939" width="9.140625" style="23" customWidth="1"/>
    <col min="7940" max="7940" width="6.28125" style="23" customWidth="1"/>
    <col min="7941" max="7941" width="9.28125" style="23" customWidth="1"/>
    <col min="7942" max="7942" width="40.140625" style="23" customWidth="1"/>
    <col min="7943" max="7945" width="14.00390625" style="23" customWidth="1"/>
    <col min="7946" max="7947" width="12.7109375" style="23" customWidth="1"/>
    <col min="7948" max="7949" width="14.00390625" style="23" customWidth="1"/>
    <col min="7950" max="7950" width="13.00390625" style="23" customWidth="1"/>
    <col min="7951" max="7951" width="9.140625" style="23" hidden="1" customWidth="1"/>
    <col min="7952" max="7952" width="12.421875" style="23" customWidth="1"/>
    <col min="7953" max="7953" width="9.140625" style="23" hidden="1" customWidth="1"/>
    <col min="7954" max="8195" width="9.140625" style="23" customWidth="1"/>
    <col min="8196" max="8196" width="6.28125" style="23" customWidth="1"/>
    <col min="8197" max="8197" width="9.28125" style="23" customWidth="1"/>
    <col min="8198" max="8198" width="40.140625" style="23" customWidth="1"/>
    <col min="8199" max="8201" width="14.00390625" style="23" customWidth="1"/>
    <col min="8202" max="8203" width="12.7109375" style="23" customWidth="1"/>
    <col min="8204" max="8205" width="14.00390625" style="23" customWidth="1"/>
    <col min="8206" max="8206" width="13.00390625" style="23" customWidth="1"/>
    <col min="8207" max="8207" width="9.140625" style="23" hidden="1" customWidth="1"/>
    <col min="8208" max="8208" width="12.421875" style="23" customWidth="1"/>
    <col min="8209" max="8209" width="9.140625" style="23" hidden="1" customWidth="1"/>
    <col min="8210" max="8451" width="9.140625" style="23" customWidth="1"/>
    <col min="8452" max="8452" width="6.28125" style="23" customWidth="1"/>
    <col min="8453" max="8453" width="9.28125" style="23" customWidth="1"/>
    <col min="8454" max="8454" width="40.140625" style="23" customWidth="1"/>
    <col min="8455" max="8457" width="14.00390625" style="23" customWidth="1"/>
    <col min="8458" max="8459" width="12.7109375" style="23" customWidth="1"/>
    <col min="8460" max="8461" width="14.00390625" style="23" customWidth="1"/>
    <col min="8462" max="8462" width="13.00390625" style="23" customWidth="1"/>
    <col min="8463" max="8463" width="9.140625" style="23" hidden="1" customWidth="1"/>
    <col min="8464" max="8464" width="12.421875" style="23" customWidth="1"/>
    <col min="8465" max="8465" width="9.140625" style="23" hidden="1" customWidth="1"/>
    <col min="8466" max="8707" width="9.140625" style="23" customWidth="1"/>
    <col min="8708" max="8708" width="6.28125" style="23" customWidth="1"/>
    <col min="8709" max="8709" width="9.28125" style="23" customWidth="1"/>
    <col min="8710" max="8710" width="40.140625" style="23" customWidth="1"/>
    <col min="8711" max="8713" width="14.00390625" style="23" customWidth="1"/>
    <col min="8714" max="8715" width="12.7109375" style="23" customWidth="1"/>
    <col min="8716" max="8717" width="14.00390625" style="23" customWidth="1"/>
    <col min="8718" max="8718" width="13.00390625" style="23" customWidth="1"/>
    <col min="8719" max="8719" width="9.140625" style="23" hidden="1" customWidth="1"/>
    <col min="8720" max="8720" width="12.421875" style="23" customWidth="1"/>
    <col min="8721" max="8721" width="9.140625" style="23" hidden="1" customWidth="1"/>
    <col min="8722" max="8963" width="9.140625" style="23" customWidth="1"/>
    <col min="8964" max="8964" width="6.28125" style="23" customWidth="1"/>
    <col min="8965" max="8965" width="9.28125" style="23" customWidth="1"/>
    <col min="8966" max="8966" width="40.140625" style="23" customWidth="1"/>
    <col min="8967" max="8969" width="14.00390625" style="23" customWidth="1"/>
    <col min="8970" max="8971" width="12.7109375" style="23" customWidth="1"/>
    <col min="8972" max="8973" width="14.00390625" style="23" customWidth="1"/>
    <col min="8974" max="8974" width="13.00390625" style="23" customWidth="1"/>
    <col min="8975" max="8975" width="9.140625" style="23" hidden="1" customWidth="1"/>
    <col min="8976" max="8976" width="12.421875" style="23" customWidth="1"/>
    <col min="8977" max="8977" width="9.140625" style="23" hidden="1" customWidth="1"/>
    <col min="8978" max="9219" width="9.140625" style="23" customWidth="1"/>
    <col min="9220" max="9220" width="6.28125" style="23" customWidth="1"/>
    <col min="9221" max="9221" width="9.28125" style="23" customWidth="1"/>
    <col min="9222" max="9222" width="40.140625" style="23" customWidth="1"/>
    <col min="9223" max="9225" width="14.00390625" style="23" customWidth="1"/>
    <col min="9226" max="9227" width="12.7109375" style="23" customWidth="1"/>
    <col min="9228" max="9229" width="14.00390625" style="23" customWidth="1"/>
    <col min="9230" max="9230" width="13.00390625" style="23" customWidth="1"/>
    <col min="9231" max="9231" width="9.140625" style="23" hidden="1" customWidth="1"/>
    <col min="9232" max="9232" width="12.421875" style="23" customWidth="1"/>
    <col min="9233" max="9233" width="9.140625" style="23" hidden="1" customWidth="1"/>
    <col min="9234" max="9475" width="9.140625" style="23" customWidth="1"/>
    <col min="9476" max="9476" width="6.28125" style="23" customWidth="1"/>
    <col min="9477" max="9477" width="9.28125" style="23" customWidth="1"/>
    <col min="9478" max="9478" width="40.140625" style="23" customWidth="1"/>
    <col min="9479" max="9481" width="14.00390625" style="23" customWidth="1"/>
    <col min="9482" max="9483" width="12.7109375" style="23" customWidth="1"/>
    <col min="9484" max="9485" width="14.00390625" style="23" customWidth="1"/>
    <col min="9486" max="9486" width="13.00390625" style="23" customWidth="1"/>
    <col min="9487" max="9487" width="9.140625" style="23" hidden="1" customWidth="1"/>
    <col min="9488" max="9488" width="12.421875" style="23" customWidth="1"/>
    <col min="9489" max="9489" width="9.140625" style="23" hidden="1" customWidth="1"/>
    <col min="9490" max="9731" width="9.140625" style="23" customWidth="1"/>
    <col min="9732" max="9732" width="6.28125" style="23" customWidth="1"/>
    <col min="9733" max="9733" width="9.28125" style="23" customWidth="1"/>
    <col min="9734" max="9734" width="40.140625" style="23" customWidth="1"/>
    <col min="9735" max="9737" width="14.00390625" style="23" customWidth="1"/>
    <col min="9738" max="9739" width="12.7109375" style="23" customWidth="1"/>
    <col min="9740" max="9741" width="14.00390625" style="23" customWidth="1"/>
    <col min="9742" max="9742" width="13.00390625" style="23" customWidth="1"/>
    <col min="9743" max="9743" width="9.140625" style="23" hidden="1" customWidth="1"/>
    <col min="9744" max="9744" width="12.421875" style="23" customWidth="1"/>
    <col min="9745" max="9745" width="9.140625" style="23" hidden="1" customWidth="1"/>
    <col min="9746" max="9987" width="9.140625" style="23" customWidth="1"/>
    <col min="9988" max="9988" width="6.28125" style="23" customWidth="1"/>
    <col min="9989" max="9989" width="9.28125" style="23" customWidth="1"/>
    <col min="9990" max="9990" width="40.140625" style="23" customWidth="1"/>
    <col min="9991" max="9993" width="14.00390625" style="23" customWidth="1"/>
    <col min="9994" max="9995" width="12.7109375" style="23" customWidth="1"/>
    <col min="9996" max="9997" width="14.00390625" style="23" customWidth="1"/>
    <col min="9998" max="9998" width="13.00390625" style="23" customWidth="1"/>
    <col min="9999" max="9999" width="9.140625" style="23" hidden="1" customWidth="1"/>
    <col min="10000" max="10000" width="12.421875" style="23" customWidth="1"/>
    <col min="10001" max="10001" width="9.140625" style="23" hidden="1" customWidth="1"/>
    <col min="10002" max="10243" width="9.140625" style="23" customWidth="1"/>
    <col min="10244" max="10244" width="6.28125" style="23" customWidth="1"/>
    <col min="10245" max="10245" width="9.28125" style="23" customWidth="1"/>
    <col min="10246" max="10246" width="40.140625" style="23" customWidth="1"/>
    <col min="10247" max="10249" width="14.00390625" style="23" customWidth="1"/>
    <col min="10250" max="10251" width="12.7109375" style="23" customWidth="1"/>
    <col min="10252" max="10253" width="14.00390625" style="23" customWidth="1"/>
    <col min="10254" max="10254" width="13.00390625" style="23" customWidth="1"/>
    <col min="10255" max="10255" width="9.140625" style="23" hidden="1" customWidth="1"/>
    <col min="10256" max="10256" width="12.421875" style="23" customWidth="1"/>
    <col min="10257" max="10257" width="9.140625" style="23" hidden="1" customWidth="1"/>
    <col min="10258" max="10499" width="9.140625" style="23" customWidth="1"/>
    <col min="10500" max="10500" width="6.28125" style="23" customWidth="1"/>
    <col min="10501" max="10501" width="9.28125" style="23" customWidth="1"/>
    <col min="10502" max="10502" width="40.140625" style="23" customWidth="1"/>
    <col min="10503" max="10505" width="14.00390625" style="23" customWidth="1"/>
    <col min="10506" max="10507" width="12.7109375" style="23" customWidth="1"/>
    <col min="10508" max="10509" width="14.00390625" style="23" customWidth="1"/>
    <col min="10510" max="10510" width="13.00390625" style="23" customWidth="1"/>
    <col min="10511" max="10511" width="9.140625" style="23" hidden="1" customWidth="1"/>
    <col min="10512" max="10512" width="12.421875" style="23" customWidth="1"/>
    <col min="10513" max="10513" width="9.140625" style="23" hidden="1" customWidth="1"/>
    <col min="10514" max="10755" width="9.140625" style="23" customWidth="1"/>
    <col min="10756" max="10756" width="6.28125" style="23" customWidth="1"/>
    <col min="10757" max="10757" width="9.28125" style="23" customWidth="1"/>
    <col min="10758" max="10758" width="40.140625" style="23" customWidth="1"/>
    <col min="10759" max="10761" width="14.00390625" style="23" customWidth="1"/>
    <col min="10762" max="10763" width="12.7109375" style="23" customWidth="1"/>
    <col min="10764" max="10765" width="14.00390625" style="23" customWidth="1"/>
    <col min="10766" max="10766" width="13.00390625" style="23" customWidth="1"/>
    <col min="10767" max="10767" width="9.140625" style="23" hidden="1" customWidth="1"/>
    <col min="10768" max="10768" width="12.421875" style="23" customWidth="1"/>
    <col min="10769" max="10769" width="9.140625" style="23" hidden="1" customWidth="1"/>
    <col min="10770" max="11011" width="9.140625" style="23" customWidth="1"/>
    <col min="11012" max="11012" width="6.28125" style="23" customWidth="1"/>
    <col min="11013" max="11013" width="9.28125" style="23" customWidth="1"/>
    <col min="11014" max="11014" width="40.140625" style="23" customWidth="1"/>
    <col min="11015" max="11017" width="14.00390625" style="23" customWidth="1"/>
    <col min="11018" max="11019" width="12.7109375" style="23" customWidth="1"/>
    <col min="11020" max="11021" width="14.00390625" style="23" customWidth="1"/>
    <col min="11022" max="11022" width="13.00390625" style="23" customWidth="1"/>
    <col min="11023" max="11023" width="9.140625" style="23" hidden="1" customWidth="1"/>
    <col min="11024" max="11024" width="12.421875" style="23" customWidth="1"/>
    <col min="11025" max="11025" width="9.140625" style="23" hidden="1" customWidth="1"/>
    <col min="11026" max="11267" width="9.140625" style="23" customWidth="1"/>
    <col min="11268" max="11268" width="6.28125" style="23" customWidth="1"/>
    <col min="11269" max="11269" width="9.28125" style="23" customWidth="1"/>
    <col min="11270" max="11270" width="40.140625" style="23" customWidth="1"/>
    <col min="11271" max="11273" width="14.00390625" style="23" customWidth="1"/>
    <col min="11274" max="11275" width="12.7109375" style="23" customWidth="1"/>
    <col min="11276" max="11277" width="14.00390625" style="23" customWidth="1"/>
    <col min="11278" max="11278" width="13.00390625" style="23" customWidth="1"/>
    <col min="11279" max="11279" width="9.140625" style="23" hidden="1" customWidth="1"/>
    <col min="11280" max="11280" width="12.421875" style="23" customWidth="1"/>
    <col min="11281" max="11281" width="9.140625" style="23" hidden="1" customWidth="1"/>
    <col min="11282" max="11523" width="9.140625" style="23" customWidth="1"/>
    <col min="11524" max="11524" width="6.28125" style="23" customWidth="1"/>
    <col min="11525" max="11525" width="9.28125" style="23" customWidth="1"/>
    <col min="11526" max="11526" width="40.140625" style="23" customWidth="1"/>
    <col min="11527" max="11529" width="14.00390625" style="23" customWidth="1"/>
    <col min="11530" max="11531" width="12.7109375" style="23" customWidth="1"/>
    <col min="11532" max="11533" width="14.00390625" style="23" customWidth="1"/>
    <col min="11534" max="11534" width="13.00390625" style="23" customWidth="1"/>
    <col min="11535" max="11535" width="9.140625" style="23" hidden="1" customWidth="1"/>
    <col min="11536" max="11536" width="12.421875" style="23" customWidth="1"/>
    <col min="11537" max="11537" width="9.140625" style="23" hidden="1" customWidth="1"/>
    <col min="11538" max="11779" width="9.140625" style="23" customWidth="1"/>
    <col min="11780" max="11780" width="6.28125" style="23" customWidth="1"/>
    <col min="11781" max="11781" width="9.28125" style="23" customWidth="1"/>
    <col min="11782" max="11782" width="40.140625" style="23" customWidth="1"/>
    <col min="11783" max="11785" width="14.00390625" style="23" customWidth="1"/>
    <col min="11786" max="11787" width="12.7109375" style="23" customWidth="1"/>
    <col min="11788" max="11789" width="14.00390625" style="23" customWidth="1"/>
    <col min="11790" max="11790" width="13.00390625" style="23" customWidth="1"/>
    <col min="11791" max="11791" width="9.140625" style="23" hidden="1" customWidth="1"/>
    <col min="11792" max="11792" width="12.421875" style="23" customWidth="1"/>
    <col min="11793" max="11793" width="9.140625" style="23" hidden="1" customWidth="1"/>
    <col min="11794" max="12035" width="9.140625" style="23" customWidth="1"/>
    <col min="12036" max="12036" width="6.28125" style="23" customWidth="1"/>
    <col min="12037" max="12037" width="9.28125" style="23" customWidth="1"/>
    <col min="12038" max="12038" width="40.140625" style="23" customWidth="1"/>
    <col min="12039" max="12041" width="14.00390625" style="23" customWidth="1"/>
    <col min="12042" max="12043" width="12.7109375" style="23" customWidth="1"/>
    <col min="12044" max="12045" width="14.00390625" style="23" customWidth="1"/>
    <col min="12046" max="12046" width="13.00390625" style="23" customWidth="1"/>
    <col min="12047" max="12047" width="9.140625" style="23" hidden="1" customWidth="1"/>
    <col min="12048" max="12048" width="12.421875" style="23" customWidth="1"/>
    <col min="12049" max="12049" width="9.140625" style="23" hidden="1" customWidth="1"/>
    <col min="12050" max="12291" width="9.140625" style="23" customWidth="1"/>
    <col min="12292" max="12292" width="6.28125" style="23" customWidth="1"/>
    <col min="12293" max="12293" width="9.28125" style="23" customWidth="1"/>
    <col min="12294" max="12294" width="40.140625" style="23" customWidth="1"/>
    <col min="12295" max="12297" width="14.00390625" style="23" customWidth="1"/>
    <col min="12298" max="12299" width="12.7109375" style="23" customWidth="1"/>
    <col min="12300" max="12301" width="14.00390625" style="23" customWidth="1"/>
    <col min="12302" max="12302" width="13.00390625" style="23" customWidth="1"/>
    <col min="12303" max="12303" width="9.140625" style="23" hidden="1" customWidth="1"/>
    <col min="12304" max="12304" width="12.421875" style="23" customWidth="1"/>
    <col min="12305" max="12305" width="9.140625" style="23" hidden="1" customWidth="1"/>
    <col min="12306" max="12547" width="9.140625" style="23" customWidth="1"/>
    <col min="12548" max="12548" width="6.28125" style="23" customWidth="1"/>
    <col min="12549" max="12549" width="9.28125" style="23" customWidth="1"/>
    <col min="12550" max="12550" width="40.140625" style="23" customWidth="1"/>
    <col min="12551" max="12553" width="14.00390625" style="23" customWidth="1"/>
    <col min="12554" max="12555" width="12.7109375" style="23" customWidth="1"/>
    <col min="12556" max="12557" width="14.00390625" style="23" customWidth="1"/>
    <col min="12558" max="12558" width="13.00390625" style="23" customWidth="1"/>
    <col min="12559" max="12559" width="9.140625" style="23" hidden="1" customWidth="1"/>
    <col min="12560" max="12560" width="12.421875" style="23" customWidth="1"/>
    <col min="12561" max="12561" width="9.140625" style="23" hidden="1" customWidth="1"/>
    <col min="12562" max="12803" width="9.140625" style="23" customWidth="1"/>
    <col min="12804" max="12804" width="6.28125" style="23" customWidth="1"/>
    <col min="12805" max="12805" width="9.28125" style="23" customWidth="1"/>
    <col min="12806" max="12806" width="40.140625" style="23" customWidth="1"/>
    <col min="12807" max="12809" width="14.00390625" style="23" customWidth="1"/>
    <col min="12810" max="12811" width="12.7109375" style="23" customWidth="1"/>
    <col min="12812" max="12813" width="14.00390625" style="23" customWidth="1"/>
    <col min="12814" max="12814" width="13.00390625" style="23" customWidth="1"/>
    <col min="12815" max="12815" width="9.140625" style="23" hidden="1" customWidth="1"/>
    <col min="12816" max="12816" width="12.421875" style="23" customWidth="1"/>
    <col min="12817" max="12817" width="9.140625" style="23" hidden="1" customWidth="1"/>
    <col min="12818" max="13059" width="9.140625" style="23" customWidth="1"/>
    <col min="13060" max="13060" width="6.28125" style="23" customWidth="1"/>
    <col min="13061" max="13061" width="9.28125" style="23" customWidth="1"/>
    <col min="13062" max="13062" width="40.140625" style="23" customWidth="1"/>
    <col min="13063" max="13065" width="14.00390625" style="23" customWidth="1"/>
    <col min="13066" max="13067" width="12.7109375" style="23" customWidth="1"/>
    <col min="13068" max="13069" width="14.00390625" style="23" customWidth="1"/>
    <col min="13070" max="13070" width="13.00390625" style="23" customWidth="1"/>
    <col min="13071" max="13071" width="9.140625" style="23" hidden="1" customWidth="1"/>
    <col min="13072" max="13072" width="12.421875" style="23" customWidth="1"/>
    <col min="13073" max="13073" width="9.140625" style="23" hidden="1" customWidth="1"/>
    <col min="13074" max="13315" width="9.140625" style="23" customWidth="1"/>
    <col min="13316" max="13316" width="6.28125" style="23" customWidth="1"/>
    <col min="13317" max="13317" width="9.28125" style="23" customWidth="1"/>
    <col min="13318" max="13318" width="40.140625" style="23" customWidth="1"/>
    <col min="13319" max="13321" width="14.00390625" style="23" customWidth="1"/>
    <col min="13322" max="13323" width="12.7109375" style="23" customWidth="1"/>
    <col min="13324" max="13325" width="14.00390625" style="23" customWidth="1"/>
    <col min="13326" max="13326" width="13.00390625" style="23" customWidth="1"/>
    <col min="13327" max="13327" width="9.140625" style="23" hidden="1" customWidth="1"/>
    <col min="13328" max="13328" width="12.421875" style="23" customWidth="1"/>
    <col min="13329" max="13329" width="9.140625" style="23" hidden="1" customWidth="1"/>
    <col min="13330" max="13571" width="9.140625" style="23" customWidth="1"/>
    <col min="13572" max="13572" width="6.28125" style="23" customWidth="1"/>
    <col min="13573" max="13573" width="9.28125" style="23" customWidth="1"/>
    <col min="13574" max="13574" width="40.140625" style="23" customWidth="1"/>
    <col min="13575" max="13577" width="14.00390625" style="23" customWidth="1"/>
    <col min="13578" max="13579" width="12.7109375" style="23" customWidth="1"/>
    <col min="13580" max="13581" width="14.00390625" style="23" customWidth="1"/>
    <col min="13582" max="13582" width="13.00390625" style="23" customWidth="1"/>
    <col min="13583" max="13583" width="9.140625" style="23" hidden="1" customWidth="1"/>
    <col min="13584" max="13584" width="12.421875" style="23" customWidth="1"/>
    <col min="13585" max="13585" width="9.140625" style="23" hidden="1" customWidth="1"/>
    <col min="13586" max="13827" width="9.140625" style="23" customWidth="1"/>
    <col min="13828" max="13828" width="6.28125" style="23" customWidth="1"/>
    <col min="13829" max="13829" width="9.28125" style="23" customWidth="1"/>
    <col min="13830" max="13830" width="40.140625" style="23" customWidth="1"/>
    <col min="13831" max="13833" width="14.00390625" style="23" customWidth="1"/>
    <col min="13834" max="13835" width="12.7109375" style="23" customWidth="1"/>
    <col min="13836" max="13837" width="14.00390625" style="23" customWidth="1"/>
    <col min="13838" max="13838" width="13.00390625" style="23" customWidth="1"/>
    <col min="13839" max="13839" width="9.140625" style="23" hidden="1" customWidth="1"/>
    <col min="13840" max="13840" width="12.421875" style="23" customWidth="1"/>
    <col min="13841" max="13841" width="9.140625" style="23" hidden="1" customWidth="1"/>
    <col min="13842" max="14083" width="9.140625" style="23" customWidth="1"/>
    <col min="14084" max="14084" width="6.28125" style="23" customWidth="1"/>
    <col min="14085" max="14085" width="9.28125" style="23" customWidth="1"/>
    <col min="14086" max="14086" width="40.140625" style="23" customWidth="1"/>
    <col min="14087" max="14089" width="14.00390625" style="23" customWidth="1"/>
    <col min="14090" max="14091" width="12.7109375" style="23" customWidth="1"/>
    <col min="14092" max="14093" width="14.00390625" style="23" customWidth="1"/>
    <col min="14094" max="14094" width="13.00390625" style="23" customWidth="1"/>
    <col min="14095" max="14095" width="9.140625" style="23" hidden="1" customWidth="1"/>
    <col min="14096" max="14096" width="12.421875" style="23" customWidth="1"/>
    <col min="14097" max="14097" width="9.140625" style="23" hidden="1" customWidth="1"/>
    <col min="14098" max="14339" width="9.140625" style="23" customWidth="1"/>
    <col min="14340" max="14340" width="6.28125" style="23" customWidth="1"/>
    <col min="14341" max="14341" width="9.28125" style="23" customWidth="1"/>
    <col min="14342" max="14342" width="40.140625" style="23" customWidth="1"/>
    <col min="14343" max="14345" width="14.00390625" style="23" customWidth="1"/>
    <col min="14346" max="14347" width="12.7109375" style="23" customWidth="1"/>
    <col min="14348" max="14349" width="14.00390625" style="23" customWidth="1"/>
    <col min="14350" max="14350" width="13.00390625" style="23" customWidth="1"/>
    <col min="14351" max="14351" width="9.140625" style="23" hidden="1" customWidth="1"/>
    <col min="14352" max="14352" width="12.421875" style="23" customWidth="1"/>
    <col min="14353" max="14353" width="9.140625" style="23" hidden="1" customWidth="1"/>
    <col min="14354" max="14595" width="9.140625" style="23" customWidth="1"/>
    <col min="14596" max="14596" width="6.28125" style="23" customWidth="1"/>
    <col min="14597" max="14597" width="9.28125" style="23" customWidth="1"/>
    <col min="14598" max="14598" width="40.140625" style="23" customWidth="1"/>
    <col min="14599" max="14601" width="14.00390625" style="23" customWidth="1"/>
    <col min="14602" max="14603" width="12.7109375" style="23" customWidth="1"/>
    <col min="14604" max="14605" width="14.00390625" style="23" customWidth="1"/>
    <col min="14606" max="14606" width="13.00390625" style="23" customWidth="1"/>
    <col min="14607" max="14607" width="9.140625" style="23" hidden="1" customWidth="1"/>
    <col min="14608" max="14608" width="12.421875" style="23" customWidth="1"/>
    <col min="14609" max="14609" width="9.140625" style="23" hidden="1" customWidth="1"/>
    <col min="14610" max="14851" width="9.140625" style="23" customWidth="1"/>
    <col min="14852" max="14852" width="6.28125" style="23" customWidth="1"/>
    <col min="14853" max="14853" width="9.28125" style="23" customWidth="1"/>
    <col min="14854" max="14854" width="40.140625" style="23" customWidth="1"/>
    <col min="14855" max="14857" width="14.00390625" style="23" customWidth="1"/>
    <col min="14858" max="14859" width="12.7109375" style="23" customWidth="1"/>
    <col min="14860" max="14861" width="14.00390625" style="23" customWidth="1"/>
    <col min="14862" max="14862" width="13.00390625" style="23" customWidth="1"/>
    <col min="14863" max="14863" width="9.140625" style="23" hidden="1" customWidth="1"/>
    <col min="14864" max="14864" width="12.421875" style="23" customWidth="1"/>
    <col min="14865" max="14865" width="9.140625" style="23" hidden="1" customWidth="1"/>
    <col min="14866" max="15107" width="9.140625" style="23" customWidth="1"/>
    <col min="15108" max="15108" width="6.28125" style="23" customWidth="1"/>
    <col min="15109" max="15109" width="9.28125" style="23" customWidth="1"/>
    <col min="15110" max="15110" width="40.140625" style="23" customWidth="1"/>
    <col min="15111" max="15113" width="14.00390625" style="23" customWidth="1"/>
    <col min="15114" max="15115" width="12.7109375" style="23" customWidth="1"/>
    <col min="15116" max="15117" width="14.00390625" style="23" customWidth="1"/>
    <col min="15118" max="15118" width="13.00390625" style="23" customWidth="1"/>
    <col min="15119" max="15119" width="9.140625" style="23" hidden="1" customWidth="1"/>
    <col min="15120" max="15120" width="12.421875" style="23" customWidth="1"/>
    <col min="15121" max="15121" width="9.140625" style="23" hidden="1" customWidth="1"/>
    <col min="15122" max="15363" width="9.140625" style="23" customWidth="1"/>
    <col min="15364" max="15364" width="6.28125" style="23" customWidth="1"/>
    <col min="15365" max="15365" width="9.28125" style="23" customWidth="1"/>
    <col min="15366" max="15366" width="40.140625" style="23" customWidth="1"/>
    <col min="15367" max="15369" width="14.00390625" style="23" customWidth="1"/>
    <col min="15370" max="15371" width="12.7109375" style="23" customWidth="1"/>
    <col min="15372" max="15373" width="14.00390625" style="23" customWidth="1"/>
    <col min="15374" max="15374" width="13.00390625" style="23" customWidth="1"/>
    <col min="15375" max="15375" width="9.140625" style="23" hidden="1" customWidth="1"/>
    <col min="15376" max="15376" width="12.421875" style="23" customWidth="1"/>
    <col min="15377" max="15377" width="9.140625" style="23" hidden="1" customWidth="1"/>
    <col min="15378" max="15619" width="9.140625" style="23" customWidth="1"/>
    <col min="15620" max="15620" width="6.28125" style="23" customWidth="1"/>
    <col min="15621" max="15621" width="9.28125" style="23" customWidth="1"/>
    <col min="15622" max="15622" width="40.140625" style="23" customWidth="1"/>
    <col min="15623" max="15625" width="14.00390625" style="23" customWidth="1"/>
    <col min="15626" max="15627" width="12.7109375" style="23" customWidth="1"/>
    <col min="15628" max="15629" width="14.00390625" style="23" customWidth="1"/>
    <col min="15630" max="15630" width="13.00390625" style="23" customWidth="1"/>
    <col min="15631" max="15631" width="9.140625" style="23" hidden="1" customWidth="1"/>
    <col min="15632" max="15632" width="12.421875" style="23" customWidth="1"/>
    <col min="15633" max="15633" width="9.140625" style="23" hidden="1" customWidth="1"/>
    <col min="15634" max="15875" width="9.140625" style="23" customWidth="1"/>
    <col min="15876" max="15876" width="6.28125" style="23" customWidth="1"/>
    <col min="15877" max="15877" width="9.28125" style="23" customWidth="1"/>
    <col min="15878" max="15878" width="40.140625" style="23" customWidth="1"/>
    <col min="15879" max="15881" width="14.00390625" style="23" customWidth="1"/>
    <col min="15882" max="15883" width="12.7109375" style="23" customWidth="1"/>
    <col min="15884" max="15885" width="14.00390625" style="23" customWidth="1"/>
    <col min="15886" max="15886" width="13.00390625" style="23" customWidth="1"/>
    <col min="15887" max="15887" width="9.140625" style="23" hidden="1" customWidth="1"/>
    <col min="15888" max="15888" width="12.421875" style="23" customWidth="1"/>
    <col min="15889" max="15889" width="9.140625" style="23" hidden="1" customWidth="1"/>
    <col min="15890" max="16131" width="9.140625" style="23" customWidth="1"/>
    <col min="16132" max="16132" width="6.28125" style="23" customWidth="1"/>
    <col min="16133" max="16133" width="9.28125" style="23" customWidth="1"/>
    <col min="16134" max="16134" width="40.140625" style="23" customWidth="1"/>
    <col min="16135" max="16137" width="14.00390625" style="23" customWidth="1"/>
    <col min="16138" max="16139" width="12.7109375" style="23" customWidth="1"/>
    <col min="16140" max="16141" width="14.00390625" style="23" customWidth="1"/>
    <col min="16142" max="16142" width="13.00390625" style="23" customWidth="1"/>
    <col min="16143" max="16143" width="9.140625" style="23" hidden="1" customWidth="1"/>
    <col min="16144" max="16144" width="12.421875" style="23" customWidth="1"/>
    <col min="16145" max="16145" width="9.140625" style="23" hidden="1" customWidth="1"/>
    <col min="16146" max="16384" width="9.140625" style="23" customWidth="1"/>
  </cols>
  <sheetData>
    <row r="1" spans="1:42" s="344" customFormat="1" ht="15">
      <c r="A1" s="504" t="s">
        <v>699</v>
      </c>
      <c r="B1" s="504"/>
      <c r="C1" s="504"/>
      <c r="D1" s="504"/>
      <c r="E1" s="504"/>
      <c r="F1" s="504"/>
      <c r="G1" s="504"/>
      <c r="H1" s="504"/>
      <c r="I1" s="504"/>
      <c r="J1" s="504"/>
      <c r="K1" s="504"/>
      <c r="L1" s="504"/>
      <c r="M1" s="504"/>
      <c r="N1" s="504"/>
      <c r="O1" s="504"/>
      <c r="P1" s="504"/>
      <c r="Q1" s="342"/>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row>
    <row r="2" spans="1:47" s="344" customFormat="1" ht="15">
      <c r="A2" s="345" t="s">
        <v>700</v>
      </c>
      <c r="B2" s="343"/>
      <c r="C2" s="346"/>
      <c r="D2" s="347"/>
      <c r="E2" s="348"/>
      <c r="F2" s="348"/>
      <c r="G2" s="348"/>
      <c r="H2" s="348"/>
      <c r="I2" s="348"/>
      <c r="J2" s="427"/>
      <c r="K2" s="348"/>
      <c r="L2" s="348"/>
      <c r="M2" s="348"/>
      <c r="N2" s="348"/>
      <c r="O2" s="348"/>
      <c r="P2" s="349" t="s">
        <v>467</v>
      </c>
      <c r="Q2" s="342"/>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row>
    <row r="3" spans="3:17" s="24" customFormat="1" ht="15">
      <c r="C3" s="350"/>
      <c r="D3" s="351" t="s">
        <v>477</v>
      </c>
      <c r="E3" s="352"/>
      <c r="F3" s="352"/>
      <c r="G3" s="352"/>
      <c r="H3" s="352"/>
      <c r="I3" s="352"/>
      <c r="J3" s="428"/>
      <c r="K3" s="352"/>
      <c r="L3" s="352"/>
      <c r="M3" s="352"/>
      <c r="N3" s="352"/>
      <c r="O3" s="352"/>
      <c r="P3" s="352"/>
      <c r="Q3" s="48"/>
    </row>
    <row r="4" spans="1:16" ht="15">
      <c r="A4" s="24"/>
      <c r="B4" s="24"/>
      <c r="C4" s="350"/>
      <c r="D4" s="351"/>
      <c r="E4" s="352"/>
      <c r="F4" s="352"/>
      <c r="G4" s="352"/>
      <c r="H4" s="352"/>
      <c r="I4" s="352"/>
      <c r="J4" s="438">
        <v>2012</v>
      </c>
      <c r="K4" s="437">
        <v>2011</v>
      </c>
      <c r="L4" s="437" t="s">
        <v>765</v>
      </c>
      <c r="M4" s="437"/>
      <c r="N4" s="352"/>
      <c r="O4" s="352"/>
      <c r="P4" s="352"/>
    </row>
    <row r="5" spans="1:47" s="361" customFormat="1" ht="51">
      <c r="A5" s="353" t="s">
        <v>478</v>
      </c>
      <c r="B5" s="354" t="s">
        <v>479</v>
      </c>
      <c r="C5" s="355" t="s">
        <v>480</v>
      </c>
      <c r="D5" s="356" t="s">
        <v>459</v>
      </c>
      <c r="E5" s="356" t="s">
        <v>460</v>
      </c>
      <c r="F5" s="356" t="s">
        <v>461</v>
      </c>
      <c r="G5" s="356" t="s">
        <v>462</v>
      </c>
      <c r="H5" s="356" t="s">
        <v>464</v>
      </c>
      <c r="I5" s="356" t="s">
        <v>463</v>
      </c>
      <c r="J5" s="439" t="s">
        <v>701</v>
      </c>
      <c r="K5" s="356" t="s">
        <v>701</v>
      </c>
      <c r="L5" s="356"/>
      <c r="M5" s="356" t="s">
        <v>768</v>
      </c>
      <c r="N5" s="356" t="s">
        <v>275</v>
      </c>
      <c r="O5" s="357" t="s">
        <v>702</v>
      </c>
      <c r="P5" s="358" t="s">
        <v>466</v>
      </c>
      <c r="Q5" s="359"/>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row>
    <row r="6" spans="1:47" s="367" customFormat="1" ht="12.75">
      <c r="A6" s="362"/>
      <c r="B6" s="362"/>
      <c r="C6" s="363"/>
      <c r="D6" s="364"/>
      <c r="E6" s="364"/>
      <c r="F6" s="364"/>
      <c r="G6" s="364"/>
      <c r="H6" s="364"/>
      <c r="I6" s="364"/>
      <c r="J6" s="440"/>
      <c r="K6" s="364"/>
      <c r="L6" s="364"/>
      <c r="M6" s="364"/>
      <c r="N6" s="364"/>
      <c r="O6" s="364"/>
      <c r="P6" s="365"/>
      <c r="Q6" s="366"/>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row>
    <row r="7" spans="1:48" s="374" customFormat="1" ht="12.75">
      <c r="A7" s="368">
        <v>51100</v>
      </c>
      <c r="B7" s="368"/>
      <c r="C7" s="369" t="s">
        <v>481</v>
      </c>
      <c r="D7" s="370">
        <v>324841</v>
      </c>
      <c r="E7" s="370">
        <v>369857</v>
      </c>
      <c r="F7" s="370">
        <v>363221</v>
      </c>
      <c r="G7" s="370">
        <v>63798</v>
      </c>
      <c r="H7" s="370">
        <v>658739</v>
      </c>
      <c r="I7" s="370">
        <v>1720726</v>
      </c>
      <c r="J7" s="441">
        <v>1178750.8416666668</v>
      </c>
      <c r="K7" s="370">
        <v>1187346</v>
      </c>
      <c r="L7" s="370">
        <f>J7-K7</f>
        <v>-8595.15833333321</v>
      </c>
      <c r="M7" s="370" t="e">
        <f>VLOOKUP</f>
        <v>#NAME?</v>
      </c>
      <c r="N7" s="370">
        <v>0</v>
      </c>
      <c r="O7" s="370">
        <v>0</v>
      </c>
      <c r="P7" s="370">
        <v>4688528</v>
      </c>
      <c r="Q7" s="371"/>
      <c r="R7" s="372"/>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373"/>
    </row>
    <row r="8" spans="1:48" s="382" customFormat="1" ht="12.75">
      <c r="A8" s="375"/>
      <c r="B8" s="375" t="s">
        <v>482</v>
      </c>
      <c r="C8" s="376" t="s">
        <v>483</v>
      </c>
      <c r="D8" s="377">
        <v>0</v>
      </c>
      <c r="E8" s="378"/>
      <c r="F8" s="378"/>
      <c r="G8" s="378"/>
      <c r="H8" s="378"/>
      <c r="I8" s="378">
        <v>0</v>
      </c>
      <c r="J8" s="442"/>
      <c r="K8" s="378"/>
      <c r="L8" s="378"/>
      <c r="M8" s="378"/>
      <c r="N8" s="378"/>
      <c r="O8" s="378"/>
      <c r="P8" s="370">
        <v>0</v>
      </c>
      <c r="Q8" s="379"/>
      <c r="R8" s="380"/>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381"/>
    </row>
    <row r="9" spans="1:48" s="382" customFormat="1" ht="12.75">
      <c r="A9" s="375"/>
      <c r="B9" s="375" t="s">
        <v>484</v>
      </c>
      <c r="C9" s="376" t="s">
        <v>485</v>
      </c>
      <c r="D9" s="377">
        <v>235865</v>
      </c>
      <c r="E9" s="378">
        <v>274219</v>
      </c>
      <c r="F9" s="378">
        <v>268739</v>
      </c>
      <c r="G9" s="378">
        <v>47181</v>
      </c>
      <c r="H9" s="378">
        <v>477043</v>
      </c>
      <c r="I9" s="378">
        <v>1139585</v>
      </c>
      <c r="J9" s="442">
        <v>853629.8</v>
      </c>
      <c r="K9" s="378">
        <v>869794</v>
      </c>
      <c r="L9" s="378"/>
      <c r="M9" s="378"/>
      <c r="N9" s="378"/>
      <c r="O9" s="378"/>
      <c r="P9" s="378">
        <v>3312426</v>
      </c>
      <c r="Q9" s="379"/>
      <c r="R9" s="380"/>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381"/>
    </row>
    <row r="10" spans="1:48" s="382" customFormat="1" ht="12.75">
      <c r="A10" s="375"/>
      <c r="B10" s="375" t="s">
        <v>486</v>
      </c>
      <c r="C10" s="376" t="s">
        <v>487</v>
      </c>
      <c r="D10" s="377"/>
      <c r="E10" s="378"/>
      <c r="F10" s="378"/>
      <c r="G10" s="378"/>
      <c r="H10" s="378">
        <v>5000</v>
      </c>
      <c r="I10" s="378">
        <v>177136</v>
      </c>
      <c r="J10" s="442">
        <v>0</v>
      </c>
      <c r="K10" s="378"/>
      <c r="L10" s="378"/>
      <c r="M10" s="378"/>
      <c r="N10" s="378"/>
      <c r="O10" s="378"/>
      <c r="P10" s="378">
        <v>182136</v>
      </c>
      <c r="Q10" s="379"/>
      <c r="R10" s="380"/>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381"/>
    </row>
    <row r="11" spans="1:48" s="382" customFormat="1" ht="12.75">
      <c r="A11" s="375"/>
      <c r="B11" s="375" t="s">
        <v>488</v>
      </c>
      <c r="C11" s="376" t="s">
        <v>703</v>
      </c>
      <c r="D11" s="377">
        <v>48348</v>
      </c>
      <c r="E11" s="378">
        <v>53720</v>
      </c>
      <c r="F11" s="378">
        <v>48348</v>
      </c>
      <c r="G11" s="378">
        <v>9401</v>
      </c>
      <c r="H11" s="378">
        <v>100725</v>
      </c>
      <c r="I11" s="378">
        <v>211120</v>
      </c>
      <c r="J11" s="442">
        <v>325121.0416666666</v>
      </c>
      <c r="K11" s="378">
        <v>172978</v>
      </c>
      <c r="L11" s="378"/>
      <c r="M11" s="378"/>
      <c r="N11" s="378"/>
      <c r="O11" s="378"/>
      <c r="P11" s="378">
        <v>644640</v>
      </c>
      <c r="Q11" s="379"/>
      <c r="R11" s="380"/>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381"/>
    </row>
    <row r="12" spans="1:48" s="382" customFormat="1" ht="12.75">
      <c r="A12" s="375"/>
      <c r="B12" s="375" t="s">
        <v>704</v>
      </c>
      <c r="C12" s="376" t="s">
        <v>705</v>
      </c>
      <c r="D12" s="377">
        <v>20210</v>
      </c>
      <c r="E12" s="378">
        <v>20978</v>
      </c>
      <c r="F12" s="378">
        <v>20558</v>
      </c>
      <c r="G12" s="378">
        <v>3609</v>
      </c>
      <c r="H12" s="378">
        <v>36743</v>
      </c>
      <c r="I12" s="378">
        <v>91049</v>
      </c>
      <c r="J12" s="442"/>
      <c r="K12" s="378">
        <v>66538</v>
      </c>
      <c r="L12" s="378"/>
      <c r="M12" s="378"/>
      <c r="N12" s="378"/>
      <c r="O12" s="378"/>
      <c r="P12" s="378">
        <v>259685</v>
      </c>
      <c r="Q12" s="379"/>
      <c r="R12" s="380"/>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381"/>
    </row>
    <row r="13" spans="1:48" s="382" customFormat="1" ht="12.75">
      <c r="A13" s="375"/>
      <c r="B13" s="375" t="s">
        <v>706</v>
      </c>
      <c r="C13" s="376" t="s">
        <v>707</v>
      </c>
      <c r="D13" s="377">
        <v>16534</v>
      </c>
      <c r="E13" s="378">
        <v>19223</v>
      </c>
      <c r="F13" s="378">
        <v>18839</v>
      </c>
      <c r="G13" s="378">
        <v>3307</v>
      </c>
      <c r="H13" s="378">
        <v>33443</v>
      </c>
      <c r="I13" s="378">
        <v>79884</v>
      </c>
      <c r="J13" s="442"/>
      <c r="K13" s="378">
        <v>60973</v>
      </c>
      <c r="L13" s="378"/>
      <c r="M13" s="378"/>
      <c r="N13" s="378"/>
      <c r="O13" s="378"/>
      <c r="P13" s="378">
        <v>232203</v>
      </c>
      <c r="Q13" s="379"/>
      <c r="R13" s="380"/>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381"/>
    </row>
    <row r="14" spans="1:48" s="382" customFormat="1" ht="12.75">
      <c r="A14" s="375"/>
      <c r="B14" s="375" t="s">
        <v>708</v>
      </c>
      <c r="C14" s="376" t="s">
        <v>709</v>
      </c>
      <c r="D14" s="377">
        <v>3884</v>
      </c>
      <c r="E14" s="378">
        <v>1717</v>
      </c>
      <c r="F14" s="378">
        <v>6737</v>
      </c>
      <c r="G14" s="378">
        <v>300</v>
      </c>
      <c r="H14" s="378">
        <v>5785</v>
      </c>
      <c r="I14" s="378">
        <v>21952</v>
      </c>
      <c r="J14" s="442"/>
      <c r="K14" s="378">
        <v>17063</v>
      </c>
      <c r="L14" s="378"/>
      <c r="M14" s="378"/>
      <c r="N14" s="378"/>
      <c r="O14" s="378"/>
      <c r="P14" s="378">
        <v>57438</v>
      </c>
      <c r="Q14" s="379"/>
      <c r="R14" s="380"/>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381"/>
    </row>
    <row r="15" spans="1:48" s="382" customFormat="1" ht="12.75">
      <c r="A15" s="375"/>
      <c r="B15" s="375"/>
      <c r="C15" s="376"/>
      <c r="D15" s="377"/>
      <c r="E15" s="378"/>
      <c r="F15" s="378"/>
      <c r="G15" s="370" t="s">
        <v>467</v>
      </c>
      <c r="H15" s="378"/>
      <c r="I15" s="378"/>
      <c r="J15" s="442"/>
      <c r="K15" s="378"/>
      <c r="L15" s="378"/>
      <c r="M15" s="378"/>
      <c r="N15" s="378"/>
      <c r="O15" s="378"/>
      <c r="P15" s="370" t="s">
        <v>467</v>
      </c>
      <c r="Q15" s="379"/>
      <c r="R15" s="380"/>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381"/>
    </row>
    <row r="16" spans="1:48" s="374" customFormat="1" ht="12.75">
      <c r="A16" s="368">
        <v>52000</v>
      </c>
      <c r="B16" s="368"/>
      <c r="C16" s="369" t="s">
        <v>490</v>
      </c>
      <c r="D16" s="370">
        <v>144540</v>
      </c>
      <c r="E16" s="370">
        <v>1000</v>
      </c>
      <c r="F16" s="370">
        <v>900</v>
      </c>
      <c r="G16" s="370">
        <v>49880</v>
      </c>
      <c r="H16" s="370">
        <v>14225</v>
      </c>
      <c r="I16" s="370">
        <v>70690</v>
      </c>
      <c r="J16" s="441">
        <v>3453.75</v>
      </c>
      <c r="K16" s="370">
        <v>3220</v>
      </c>
      <c r="L16" s="370">
        <f>J16-K16</f>
        <v>233.75</v>
      </c>
      <c r="M16" s="370"/>
      <c r="N16" s="370">
        <v>0</v>
      </c>
      <c r="O16" s="370">
        <v>0</v>
      </c>
      <c r="P16" s="370">
        <v>284455</v>
      </c>
      <c r="Q16" s="371"/>
      <c r="R16" s="372"/>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373"/>
    </row>
    <row r="17" spans="1:48" s="374" customFormat="1" ht="12.75">
      <c r="A17" s="368"/>
      <c r="B17" s="375" t="s">
        <v>491</v>
      </c>
      <c r="C17" s="376" t="s">
        <v>492</v>
      </c>
      <c r="D17" s="383"/>
      <c r="E17" s="370"/>
      <c r="F17" s="370"/>
      <c r="G17" s="370"/>
      <c r="H17" s="378"/>
      <c r="I17" s="378"/>
      <c r="J17" s="442">
        <v>92.5</v>
      </c>
      <c r="K17" s="378"/>
      <c r="L17" s="378"/>
      <c r="M17" s="378"/>
      <c r="N17" s="378"/>
      <c r="O17" s="378"/>
      <c r="P17" s="378">
        <v>0</v>
      </c>
      <c r="Q17" s="371"/>
      <c r="R17" s="372"/>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373"/>
    </row>
    <row r="18" spans="1:48" s="374" customFormat="1" ht="25.5">
      <c r="A18" s="368"/>
      <c r="B18" s="375">
        <v>52180</v>
      </c>
      <c r="C18" s="376" t="s">
        <v>710</v>
      </c>
      <c r="D18" s="383"/>
      <c r="E18" s="370"/>
      <c r="F18" s="370"/>
      <c r="G18" s="370"/>
      <c r="H18" s="378">
        <v>4000</v>
      </c>
      <c r="I18" s="378">
        <v>10000</v>
      </c>
      <c r="J18" s="442"/>
      <c r="K18" s="378"/>
      <c r="L18" s="378"/>
      <c r="M18" s="378"/>
      <c r="N18" s="378"/>
      <c r="O18" s="370"/>
      <c r="P18" s="378">
        <v>14000</v>
      </c>
      <c r="Q18" s="371"/>
      <c r="R18" s="372"/>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373"/>
    </row>
    <row r="19" spans="1:48" s="374" customFormat="1" ht="12.75">
      <c r="A19" s="368"/>
      <c r="B19" s="375" t="s">
        <v>495</v>
      </c>
      <c r="C19" s="376" t="s">
        <v>496</v>
      </c>
      <c r="D19" s="383"/>
      <c r="E19" s="370"/>
      <c r="F19" s="378"/>
      <c r="G19" s="370"/>
      <c r="H19" s="378"/>
      <c r="I19" s="378">
        <v>40000</v>
      </c>
      <c r="J19" s="442">
        <v>0</v>
      </c>
      <c r="K19" s="378"/>
      <c r="L19" s="378"/>
      <c r="M19" s="378"/>
      <c r="N19" s="378"/>
      <c r="O19" s="370"/>
      <c r="P19" s="378">
        <v>40000</v>
      </c>
      <c r="Q19" s="371"/>
      <c r="R19" s="372"/>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373"/>
    </row>
    <row r="20" spans="1:48" s="374" customFormat="1" ht="12.75">
      <c r="A20" s="368"/>
      <c r="B20" s="375" t="s">
        <v>499</v>
      </c>
      <c r="C20" s="376" t="s">
        <v>500</v>
      </c>
      <c r="D20" s="383"/>
      <c r="E20" s="370"/>
      <c r="F20" s="378"/>
      <c r="G20" s="370"/>
      <c r="H20" s="378"/>
      <c r="I20" s="378">
        <v>3800</v>
      </c>
      <c r="J20" s="442">
        <v>0</v>
      </c>
      <c r="K20" s="378"/>
      <c r="L20" s="378"/>
      <c r="M20" s="378"/>
      <c r="N20" s="378"/>
      <c r="O20" s="370"/>
      <c r="P20" s="378">
        <v>3800</v>
      </c>
      <c r="Q20" s="371"/>
      <c r="R20" s="372"/>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373"/>
    </row>
    <row r="21" spans="1:48" s="374" customFormat="1" ht="12.75">
      <c r="A21" s="368"/>
      <c r="B21" s="375" t="s">
        <v>501</v>
      </c>
      <c r="C21" s="376" t="s">
        <v>502</v>
      </c>
      <c r="D21" s="383"/>
      <c r="E21" s="370"/>
      <c r="F21" s="378"/>
      <c r="G21" s="370"/>
      <c r="H21" s="378">
        <v>2550</v>
      </c>
      <c r="I21" s="378">
        <v>2500</v>
      </c>
      <c r="J21" s="442">
        <v>0</v>
      </c>
      <c r="K21" s="378"/>
      <c r="L21" s="378"/>
      <c r="M21" s="378"/>
      <c r="N21" s="378"/>
      <c r="O21" s="370"/>
      <c r="P21" s="378">
        <v>5050</v>
      </c>
      <c r="Q21" s="371"/>
      <c r="R21" s="372"/>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373"/>
    </row>
    <row r="22" spans="1:48" s="374" customFormat="1" ht="12.75">
      <c r="A22" s="368"/>
      <c r="B22" s="375" t="s">
        <v>503</v>
      </c>
      <c r="C22" s="376" t="s">
        <v>504</v>
      </c>
      <c r="D22" s="383"/>
      <c r="E22" s="370"/>
      <c r="F22" s="378"/>
      <c r="G22" s="370">
        <v>0</v>
      </c>
      <c r="H22" s="378">
        <v>500</v>
      </c>
      <c r="I22" s="378">
        <v>2500</v>
      </c>
      <c r="J22" s="442">
        <v>0</v>
      </c>
      <c r="K22" s="378"/>
      <c r="L22" s="378"/>
      <c r="M22" s="378"/>
      <c r="N22" s="378"/>
      <c r="O22" s="370"/>
      <c r="P22" s="378">
        <v>3000</v>
      </c>
      <c r="Q22" s="371"/>
      <c r="R22" s="372"/>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373"/>
    </row>
    <row r="23" spans="1:48" s="374" customFormat="1" ht="12.75">
      <c r="A23" s="368"/>
      <c r="B23" s="375" t="s">
        <v>505</v>
      </c>
      <c r="C23" s="376" t="s">
        <v>506</v>
      </c>
      <c r="D23" s="383"/>
      <c r="E23" s="370"/>
      <c r="F23" s="378"/>
      <c r="G23" s="370"/>
      <c r="H23" s="378">
        <v>5300</v>
      </c>
      <c r="I23" s="378">
        <v>1700</v>
      </c>
      <c r="J23" s="442">
        <v>92.5</v>
      </c>
      <c r="K23" s="378"/>
      <c r="L23" s="378"/>
      <c r="M23" s="378"/>
      <c r="N23" s="378"/>
      <c r="O23" s="370"/>
      <c r="P23" s="378">
        <v>7000</v>
      </c>
      <c r="Q23" s="371"/>
      <c r="R23" s="372"/>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373"/>
    </row>
    <row r="24" spans="1:48" s="374" customFormat="1" ht="12.75">
      <c r="A24" s="368"/>
      <c r="B24" s="375" t="s">
        <v>507</v>
      </c>
      <c r="C24" s="376" t="s">
        <v>508</v>
      </c>
      <c r="D24" s="383"/>
      <c r="E24" s="370"/>
      <c r="F24" s="370"/>
      <c r="G24" s="370"/>
      <c r="H24" s="378"/>
      <c r="I24" s="378">
        <v>3435</v>
      </c>
      <c r="J24" s="442">
        <v>231.25</v>
      </c>
      <c r="K24" s="378"/>
      <c r="L24" s="378"/>
      <c r="M24" s="378"/>
      <c r="N24" s="378"/>
      <c r="O24" s="370"/>
      <c r="P24" s="378">
        <v>3435</v>
      </c>
      <c r="Q24" s="371"/>
      <c r="R24" s="372"/>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373"/>
    </row>
    <row r="25" spans="1:48" s="374" customFormat="1" ht="12.75">
      <c r="A25" s="368"/>
      <c r="B25" s="375" t="s">
        <v>509</v>
      </c>
      <c r="C25" s="384" t="s">
        <v>711</v>
      </c>
      <c r="D25" s="377">
        <v>111540</v>
      </c>
      <c r="E25" s="370"/>
      <c r="F25" s="370"/>
      <c r="G25" s="370"/>
      <c r="H25" s="378"/>
      <c r="I25" s="378"/>
      <c r="J25" s="442">
        <v>0</v>
      </c>
      <c r="K25" s="378"/>
      <c r="L25" s="378"/>
      <c r="M25" s="378"/>
      <c r="N25" s="378"/>
      <c r="O25" s="370"/>
      <c r="P25" s="378">
        <v>111540</v>
      </c>
      <c r="Q25" s="371"/>
      <c r="R25" s="372"/>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373"/>
    </row>
    <row r="26" spans="1:48" s="382" customFormat="1" ht="12.75">
      <c r="A26" s="375"/>
      <c r="B26" s="375" t="s">
        <v>511</v>
      </c>
      <c r="C26" s="376" t="s">
        <v>512</v>
      </c>
      <c r="D26" s="377"/>
      <c r="E26" s="378">
        <v>1000</v>
      </c>
      <c r="F26" s="378">
        <v>900</v>
      </c>
      <c r="G26" s="378">
        <v>175</v>
      </c>
      <c r="H26" s="378">
        <v>1875</v>
      </c>
      <c r="I26" s="378">
        <v>3930</v>
      </c>
      <c r="J26" s="442">
        <v>3037.5</v>
      </c>
      <c r="K26" s="378">
        <v>3220</v>
      </c>
      <c r="L26" s="378"/>
      <c r="M26" s="378"/>
      <c r="N26" s="378"/>
      <c r="O26" s="378"/>
      <c r="P26" s="378">
        <v>11100</v>
      </c>
      <c r="Q26" s="379"/>
      <c r="R26" s="380"/>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381"/>
    </row>
    <row r="27" spans="1:48" s="382" customFormat="1" ht="12.75">
      <c r="A27" s="375"/>
      <c r="B27" s="375" t="s">
        <v>513</v>
      </c>
      <c r="C27" s="376" t="s">
        <v>712</v>
      </c>
      <c r="D27" s="377">
        <v>30000</v>
      </c>
      <c r="E27" s="378"/>
      <c r="F27" s="378"/>
      <c r="G27" s="378">
        <v>49705</v>
      </c>
      <c r="H27" s="378"/>
      <c r="I27" s="378">
        <v>225</v>
      </c>
      <c r="J27" s="442">
        <v>0</v>
      </c>
      <c r="K27" s="378"/>
      <c r="L27" s="378"/>
      <c r="M27" s="378"/>
      <c r="N27" s="378"/>
      <c r="O27" s="378"/>
      <c r="P27" s="378">
        <v>79930</v>
      </c>
      <c r="Q27" s="379"/>
      <c r="R27" s="380"/>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381"/>
    </row>
    <row r="28" spans="1:48" s="382" customFormat="1" ht="12.75">
      <c r="A28" s="375"/>
      <c r="B28" s="375" t="s">
        <v>517</v>
      </c>
      <c r="C28" s="376" t="s">
        <v>518</v>
      </c>
      <c r="D28" s="377">
        <v>3000</v>
      </c>
      <c r="E28" s="378"/>
      <c r="F28" s="378"/>
      <c r="G28" s="378"/>
      <c r="H28" s="378"/>
      <c r="I28" s="378">
        <v>2600</v>
      </c>
      <c r="J28" s="442">
        <v>0</v>
      </c>
      <c r="K28" s="378"/>
      <c r="L28" s="378"/>
      <c r="M28" s="378"/>
      <c r="N28" s="378"/>
      <c r="O28" s="378"/>
      <c r="P28" s="378">
        <v>5600</v>
      </c>
      <c r="Q28" s="379"/>
      <c r="R28" s="380"/>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381"/>
    </row>
    <row r="29" spans="1:48" s="382" customFormat="1" ht="12.75">
      <c r="A29" s="375"/>
      <c r="B29" s="375"/>
      <c r="C29" s="376"/>
      <c r="D29" s="377"/>
      <c r="E29" s="378"/>
      <c r="F29" s="378"/>
      <c r="G29" s="378"/>
      <c r="H29" s="378"/>
      <c r="I29" s="378"/>
      <c r="J29" s="442"/>
      <c r="K29" s="378"/>
      <c r="L29" s="378"/>
      <c r="M29" s="378"/>
      <c r="N29" s="378"/>
      <c r="O29" s="378"/>
      <c r="P29" s="370" t="s">
        <v>467</v>
      </c>
      <c r="Q29" s="379"/>
      <c r="R29" s="380"/>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381"/>
    </row>
    <row r="30" spans="1:48" s="374" customFormat="1" ht="12.75">
      <c r="A30" s="368">
        <v>53000</v>
      </c>
      <c r="B30" s="368"/>
      <c r="C30" s="369" t="s">
        <v>521</v>
      </c>
      <c r="D30" s="383">
        <v>742230</v>
      </c>
      <c r="E30" s="383">
        <v>280667</v>
      </c>
      <c r="F30" s="383">
        <v>734000</v>
      </c>
      <c r="G30" s="383">
        <v>46870</v>
      </c>
      <c r="H30" s="383">
        <v>135210</v>
      </c>
      <c r="I30" s="383">
        <v>199471</v>
      </c>
      <c r="J30" s="441">
        <v>187372</v>
      </c>
      <c r="K30" s="383">
        <v>21210</v>
      </c>
      <c r="L30" s="370">
        <f>J30-K30</f>
        <v>166162</v>
      </c>
      <c r="M30" s="370"/>
      <c r="N30" s="383">
        <v>0</v>
      </c>
      <c r="O30" s="383">
        <v>0</v>
      </c>
      <c r="P30" s="383">
        <v>2159658</v>
      </c>
      <c r="Q30" s="371"/>
      <c r="R30" s="372"/>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373"/>
    </row>
    <row r="31" spans="1:48" s="374" customFormat="1" ht="12.75">
      <c r="A31" s="368"/>
      <c r="B31" s="375">
        <v>53104</v>
      </c>
      <c r="C31" s="376" t="s">
        <v>522</v>
      </c>
      <c r="D31" s="383"/>
      <c r="E31" s="378">
        <v>275000</v>
      </c>
      <c r="F31" s="378">
        <v>618000</v>
      </c>
      <c r="G31" s="378">
        <v>17750</v>
      </c>
      <c r="H31" s="378">
        <v>19435</v>
      </c>
      <c r="I31" s="378">
        <v>63975</v>
      </c>
      <c r="J31" s="442">
        <v>75000</v>
      </c>
      <c r="K31" s="378"/>
      <c r="L31" s="378"/>
      <c r="M31" s="378"/>
      <c r="N31" s="370"/>
      <c r="O31" s="370"/>
      <c r="P31" s="378">
        <v>994160</v>
      </c>
      <c r="Q31" s="371"/>
      <c r="R31" s="372"/>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373"/>
    </row>
    <row r="32" spans="1:48" s="374" customFormat="1" ht="12.75">
      <c r="A32" s="368"/>
      <c r="B32" s="375"/>
      <c r="C32" s="376" t="s">
        <v>523</v>
      </c>
      <c r="D32" s="383"/>
      <c r="E32" s="370"/>
      <c r="F32" s="370"/>
      <c r="G32" s="370"/>
      <c r="H32" s="370"/>
      <c r="I32" s="370"/>
      <c r="J32" s="442"/>
      <c r="K32" s="370"/>
      <c r="L32" s="370"/>
      <c r="M32" s="370"/>
      <c r="N32" s="370"/>
      <c r="O32" s="370"/>
      <c r="P32" s="378" t="s">
        <v>467</v>
      </c>
      <c r="Q32" s="371"/>
      <c r="R32" s="372"/>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373"/>
    </row>
    <row r="33" spans="1:17" ht="12.75">
      <c r="A33" s="385"/>
      <c r="B33" s="386" t="s">
        <v>524</v>
      </c>
      <c r="C33" s="387" t="s">
        <v>525</v>
      </c>
      <c r="D33" s="388">
        <v>548570</v>
      </c>
      <c r="E33" s="389"/>
      <c r="F33" s="389">
        <v>110000</v>
      </c>
      <c r="G33" s="389"/>
      <c r="H33" s="389">
        <v>1500</v>
      </c>
      <c r="I33" s="389"/>
      <c r="J33" s="442">
        <v>110000</v>
      </c>
      <c r="K33" s="389"/>
      <c r="L33" s="389"/>
      <c r="M33" s="389"/>
      <c r="N33" s="389"/>
      <c r="O33" s="389"/>
      <c r="P33" s="378">
        <v>660070</v>
      </c>
      <c r="Q33" s="390"/>
    </row>
    <row r="34" spans="1:17" ht="12.75">
      <c r="A34" s="385"/>
      <c r="B34" s="386"/>
      <c r="C34" s="376" t="s">
        <v>523</v>
      </c>
      <c r="D34" s="388"/>
      <c r="E34" s="389"/>
      <c r="F34" s="389"/>
      <c r="G34" s="389"/>
      <c r="H34" s="389"/>
      <c r="I34" s="389"/>
      <c r="J34" s="442"/>
      <c r="K34" s="389"/>
      <c r="L34" s="389"/>
      <c r="M34" s="389"/>
      <c r="N34" s="389"/>
      <c r="O34" s="389"/>
      <c r="P34" s="378"/>
      <c r="Q34" s="390"/>
    </row>
    <row r="35" spans="1:17" ht="12.75">
      <c r="A35" s="385"/>
      <c r="B35" s="386" t="s">
        <v>526</v>
      </c>
      <c r="C35" s="387" t="s">
        <v>527</v>
      </c>
      <c r="D35" s="388"/>
      <c r="E35" s="389"/>
      <c r="F35" s="389"/>
      <c r="G35" s="389"/>
      <c r="H35" s="389">
        <v>4970</v>
      </c>
      <c r="I35" s="389"/>
      <c r="J35" s="442">
        <v>0</v>
      </c>
      <c r="K35" s="389"/>
      <c r="L35" s="389"/>
      <c r="M35" s="389"/>
      <c r="N35" s="389"/>
      <c r="O35" s="389"/>
      <c r="P35" s="378">
        <v>4970</v>
      </c>
      <c r="Q35" s="390"/>
    </row>
    <row r="36" spans="1:17" ht="12.75">
      <c r="A36" s="385" t="s">
        <v>467</v>
      </c>
      <c r="B36" s="386" t="s">
        <v>528</v>
      </c>
      <c r="C36" s="387" t="s">
        <v>529</v>
      </c>
      <c r="D36" s="388"/>
      <c r="E36" s="389"/>
      <c r="F36" s="389"/>
      <c r="G36" s="389"/>
      <c r="H36" s="389">
        <v>6200</v>
      </c>
      <c r="I36" s="389">
        <v>400</v>
      </c>
      <c r="J36" s="442">
        <v>0</v>
      </c>
      <c r="K36" s="389"/>
      <c r="L36" s="389"/>
      <c r="M36" s="389"/>
      <c r="N36" s="389"/>
      <c r="O36" s="389"/>
      <c r="P36" s="378">
        <v>6600</v>
      </c>
      <c r="Q36" s="390"/>
    </row>
    <row r="37" spans="1:17" ht="12.75">
      <c r="A37" s="385"/>
      <c r="B37" s="386" t="s">
        <v>530</v>
      </c>
      <c r="C37" s="387" t="s">
        <v>531</v>
      </c>
      <c r="D37" s="388"/>
      <c r="E37" s="389"/>
      <c r="F37" s="389"/>
      <c r="G37" s="389">
        <v>8000</v>
      </c>
      <c r="H37" s="389"/>
      <c r="I37" s="389">
        <v>2500</v>
      </c>
      <c r="J37" s="442">
        <v>0</v>
      </c>
      <c r="K37" s="389"/>
      <c r="L37" s="389"/>
      <c r="M37" s="389"/>
      <c r="N37" s="389"/>
      <c r="O37" s="389"/>
      <c r="P37" s="378">
        <v>10500</v>
      </c>
      <c r="Q37" s="390"/>
    </row>
    <row r="38" spans="1:17" ht="12.75">
      <c r="A38" s="391"/>
      <c r="B38" s="375" t="s">
        <v>532</v>
      </c>
      <c r="C38" s="392" t="s">
        <v>533</v>
      </c>
      <c r="D38" s="377"/>
      <c r="E38" s="378"/>
      <c r="F38" s="378"/>
      <c r="G38" s="378"/>
      <c r="H38" s="378">
        <v>5110</v>
      </c>
      <c r="I38" s="378">
        <v>6000</v>
      </c>
      <c r="J38" s="442">
        <v>0</v>
      </c>
      <c r="K38" s="378"/>
      <c r="L38" s="378"/>
      <c r="M38" s="378"/>
      <c r="N38" s="378"/>
      <c r="O38" s="378"/>
      <c r="P38" s="378">
        <v>11110</v>
      </c>
      <c r="Q38" s="379"/>
    </row>
    <row r="39" spans="1:17" ht="12.75">
      <c r="A39" s="391"/>
      <c r="B39" s="375" t="s">
        <v>534</v>
      </c>
      <c r="C39" s="392" t="s">
        <v>535</v>
      </c>
      <c r="D39" s="377">
        <v>1500</v>
      </c>
      <c r="E39" s="378">
        <v>2000</v>
      </c>
      <c r="F39" s="378">
        <v>1500</v>
      </c>
      <c r="G39" s="378">
        <v>415</v>
      </c>
      <c r="H39" s="378">
        <v>3125</v>
      </c>
      <c r="I39" s="378">
        <v>6095</v>
      </c>
      <c r="J39" s="442">
        <v>462.5</v>
      </c>
      <c r="K39" s="378">
        <v>5390</v>
      </c>
      <c r="L39" s="378"/>
      <c r="M39" s="378"/>
      <c r="N39" s="378"/>
      <c r="O39" s="378"/>
      <c r="P39" s="378">
        <v>20025</v>
      </c>
      <c r="Q39" s="379"/>
    </row>
    <row r="40" spans="1:17" ht="12.75">
      <c r="A40" s="391"/>
      <c r="B40" s="375" t="s">
        <v>536</v>
      </c>
      <c r="C40" s="392" t="s">
        <v>537</v>
      </c>
      <c r="D40" s="377"/>
      <c r="E40" s="378"/>
      <c r="F40" s="378"/>
      <c r="G40" s="378"/>
      <c r="H40" s="378">
        <v>3255</v>
      </c>
      <c r="I40" s="378">
        <v>2165</v>
      </c>
      <c r="J40" s="442">
        <v>92.5</v>
      </c>
      <c r="K40" s="378"/>
      <c r="L40" s="378"/>
      <c r="M40" s="378"/>
      <c r="N40" s="378"/>
      <c r="O40" s="378"/>
      <c r="P40" s="378">
        <v>5420</v>
      </c>
      <c r="Q40" s="379"/>
    </row>
    <row r="41" spans="1:17" ht="12.75">
      <c r="A41" s="391"/>
      <c r="B41" s="375" t="s">
        <v>538</v>
      </c>
      <c r="C41" s="384" t="s">
        <v>539</v>
      </c>
      <c r="D41" s="377"/>
      <c r="E41" s="378"/>
      <c r="F41" s="378"/>
      <c r="G41" s="378"/>
      <c r="H41" s="378"/>
      <c r="I41" s="378">
        <v>100</v>
      </c>
      <c r="J41" s="442">
        <v>0</v>
      </c>
      <c r="K41" s="378"/>
      <c r="L41" s="378"/>
      <c r="M41" s="378"/>
      <c r="N41" s="378"/>
      <c r="O41" s="378"/>
      <c r="P41" s="378">
        <v>100</v>
      </c>
      <c r="Q41" s="379"/>
    </row>
    <row r="42" spans="1:17" ht="12.75">
      <c r="A42" s="391"/>
      <c r="B42" s="375" t="s">
        <v>540</v>
      </c>
      <c r="C42" s="384" t="s">
        <v>541</v>
      </c>
      <c r="D42" s="377">
        <v>25010</v>
      </c>
      <c r="E42" s="378"/>
      <c r="F42" s="378"/>
      <c r="G42" s="378"/>
      <c r="H42" s="378"/>
      <c r="I42" s="378"/>
      <c r="J42" s="442">
        <v>0</v>
      </c>
      <c r="K42" s="378"/>
      <c r="L42" s="378"/>
      <c r="M42" s="378"/>
      <c r="N42" s="378"/>
      <c r="O42" s="378"/>
      <c r="P42" s="378">
        <v>25010</v>
      </c>
      <c r="Q42" s="379"/>
    </row>
    <row r="43" spans="1:17" ht="12.75">
      <c r="A43" s="391"/>
      <c r="B43" s="375" t="s">
        <v>542</v>
      </c>
      <c r="C43" s="384" t="s">
        <v>543</v>
      </c>
      <c r="D43" s="377">
        <v>56715</v>
      </c>
      <c r="E43" s="378"/>
      <c r="F43" s="378"/>
      <c r="G43" s="378"/>
      <c r="H43" s="378"/>
      <c r="I43" s="378"/>
      <c r="J43" s="442">
        <v>0</v>
      </c>
      <c r="K43" s="378"/>
      <c r="L43" s="378"/>
      <c r="M43" s="378"/>
      <c r="N43" s="378"/>
      <c r="O43" s="378"/>
      <c r="P43" s="378">
        <v>56715</v>
      </c>
      <c r="Q43" s="379"/>
    </row>
    <row r="44" spans="1:17" ht="12.75">
      <c r="A44" s="391"/>
      <c r="B44" s="375" t="s">
        <v>544</v>
      </c>
      <c r="C44" s="384" t="s">
        <v>545</v>
      </c>
      <c r="D44" s="377">
        <v>8130</v>
      </c>
      <c r="E44" s="378"/>
      <c r="F44" s="378"/>
      <c r="G44" s="378"/>
      <c r="H44" s="378"/>
      <c r="I44" s="378"/>
      <c r="J44" s="442">
        <v>0</v>
      </c>
      <c r="K44" s="378"/>
      <c r="L44" s="378"/>
      <c r="M44" s="378"/>
      <c r="N44" s="378"/>
      <c r="O44" s="378"/>
      <c r="P44" s="378">
        <v>8130</v>
      </c>
      <c r="Q44" s="379"/>
    </row>
    <row r="45" spans="1:17" ht="12.75">
      <c r="A45" s="391"/>
      <c r="B45" s="375" t="s">
        <v>546</v>
      </c>
      <c r="C45" s="384" t="s">
        <v>547</v>
      </c>
      <c r="D45" s="377">
        <v>30000</v>
      </c>
      <c r="E45" s="378"/>
      <c r="F45" s="378"/>
      <c r="G45" s="378"/>
      <c r="H45" s="378"/>
      <c r="I45" s="378">
        <v>1860</v>
      </c>
      <c r="J45" s="442">
        <v>0</v>
      </c>
      <c r="K45" s="378"/>
      <c r="L45" s="378"/>
      <c r="M45" s="378"/>
      <c r="N45" s="378"/>
      <c r="O45" s="378"/>
      <c r="P45" s="378">
        <v>31860</v>
      </c>
      <c r="Q45" s="379"/>
    </row>
    <row r="46" spans="1:17" ht="12.75">
      <c r="A46" s="391"/>
      <c r="B46" s="375" t="s">
        <v>548</v>
      </c>
      <c r="C46" s="384" t="s">
        <v>549</v>
      </c>
      <c r="D46" s="377">
        <v>50</v>
      </c>
      <c r="E46" s="378"/>
      <c r="F46" s="378"/>
      <c r="G46" s="378"/>
      <c r="H46" s="378"/>
      <c r="I46" s="378">
        <v>500</v>
      </c>
      <c r="J46" s="442">
        <v>0</v>
      </c>
      <c r="K46" s="378"/>
      <c r="L46" s="378"/>
      <c r="M46" s="378"/>
      <c r="N46" s="378"/>
      <c r="O46" s="378"/>
      <c r="P46" s="378">
        <v>550</v>
      </c>
      <c r="Q46" s="379"/>
    </row>
    <row r="47" spans="1:17" ht="12.75">
      <c r="A47" s="391"/>
      <c r="B47" s="375" t="s">
        <v>550</v>
      </c>
      <c r="C47" s="384" t="s">
        <v>551</v>
      </c>
      <c r="D47" s="377">
        <v>2090</v>
      </c>
      <c r="E47" s="378"/>
      <c r="F47" s="378"/>
      <c r="G47" s="378"/>
      <c r="H47" s="378"/>
      <c r="I47" s="378">
        <v>300</v>
      </c>
      <c r="J47" s="442">
        <v>0</v>
      </c>
      <c r="K47" s="378"/>
      <c r="L47" s="378"/>
      <c r="M47" s="378"/>
      <c r="N47" s="378"/>
      <c r="O47" s="378"/>
      <c r="P47" s="378">
        <v>2390</v>
      </c>
      <c r="Q47" s="379"/>
    </row>
    <row r="48" spans="1:17" ht="12.75">
      <c r="A48" s="391"/>
      <c r="B48" s="375" t="s">
        <v>552</v>
      </c>
      <c r="C48" s="384" t="s">
        <v>553</v>
      </c>
      <c r="D48" s="377">
        <v>2000</v>
      </c>
      <c r="E48" s="378"/>
      <c r="F48" s="378"/>
      <c r="G48" s="378"/>
      <c r="H48" s="378"/>
      <c r="I48" s="378"/>
      <c r="J48" s="442">
        <v>0</v>
      </c>
      <c r="K48" s="378"/>
      <c r="L48" s="378"/>
      <c r="M48" s="378"/>
      <c r="N48" s="378"/>
      <c r="O48" s="378"/>
      <c r="P48" s="378">
        <v>2000</v>
      </c>
      <c r="Q48" s="379"/>
    </row>
    <row r="49" spans="1:17" ht="12.75">
      <c r="A49" s="391"/>
      <c r="B49" s="375" t="s">
        <v>713</v>
      </c>
      <c r="C49" s="384" t="s">
        <v>558</v>
      </c>
      <c r="D49" s="377">
        <v>300</v>
      </c>
      <c r="E49" s="378"/>
      <c r="F49" s="378"/>
      <c r="G49" s="378"/>
      <c r="H49" s="378"/>
      <c r="I49" s="378">
        <v>8350</v>
      </c>
      <c r="J49" s="442"/>
      <c r="K49" s="378">
        <v>1000</v>
      </c>
      <c r="L49" s="378"/>
      <c r="M49" s="378"/>
      <c r="N49" s="378"/>
      <c r="O49" s="378"/>
      <c r="P49" s="378">
        <v>9650</v>
      </c>
      <c r="Q49" s="379"/>
    </row>
    <row r="50" spans="1:17" ht="12.75">
      <c r="A50" s="391"/>
      <c r="B50" s="375" t="s">
        <v>714</v>
      </c>
      <c r="C50" s="392" t="s">
        <v>559</v>
      </c>
      <c r="D50" s="377">
        <v>60800</v>
      </c>
      <c r="E50" s="378"/>
      <c r="F50" s="378"/>
      <c r="G50" s="378"/>
      <c r="H50" s="378">
        <v>12945</v>
      </c>
      <c r="I50" s="378"/>
      <c r="J50" s="442"/>
      <c r="K50" s="378"/>
      <c r="L50" s="378"/>
      <c r="M50" s="378"/>
      <c r="N50" s="378"/>
      <c r="O50" s="378"/>
      <c r="P50" s="378">
        <v>73745</v>
      </c>
      <c r="Q50" s="379"/>
    </row>
    <row r="51" spans="1:17" ht="12.75">
      <c r="A51" s="391"/>
      <c r="B51" s="375" t="s">
        <v>560</v>
      </c>
      <c r="C51" s="392" t="s">
        <v>561</v>
      </c>
      <c r="D51" s="377"/>
      <c r="E51" s="378"/>
      <c r="F51" s="378"/>
      <c r="G51" s="378"/>
      <c r="H51" s="378">
        <v>2385</v>
      </c>
      <c r="I51" s="378">
        <v>7265</v>
      </c>
      <c r="J51" s="442">
        <v>462.5</v>
      </c>
      <c r="K51" s="378"/>
      <c r="L51" s="378"/>
      <c r="M51" s="378"/>
      <c r="N51" s="378"/>
      <c r="O51" s="378"/>
      <c r="P51" s="378">
        <v>9650</v>
      </c>
      <c r="Q51" s="379"/>
    </row>
    <row r="52" spans="1:17" ht="12.75">
      <c r="A52" s="391"/>
      <c r="B52" s="375" t="s">
        <v>562</v>
      </c>
      <c r="C52" s="384" t="s">
        <v>563</v>
      </c>
      <c r="D52" s="377"/>
      <c r="E52" s="378"/>
      <c r="F52" s="378"/>
      <c r="G52" s="378">
        <v>20000</v>
      </c>
      <c r="H52" s="378"/>
      <c r="I52" s="378">
        <v>5000</v>
      </c>
      <c r="J52" s="442">
        <v>0</v>
      </c>
      <c r="K52" s="378"/>
      <c r="L52" s="378"/>
      <c r="M52" s="378"/>
      <c r="N52" s="378"/>
      <c r="O52" s="378"/>
      <c r="P52" s="378">
        <v>25000</v>
      </c>
      <c r="Q52" s="379"/>
    </row>
    <row r="53" spans="1:17" ht="12.75">
      <c r="A53" s="391"/>
      <c r="B53" s="375" t="s">
        <v>564</v>
      </c>
      <c r="C53" s="392" t="s">
        <v>565</v>
      </c>
      <c r="D53" s="377">
        <v>2565</v>
      </c>
      <c r="E53" s="378"/>
      <c r="F53" s="378"/>
      <c r="G53" s="378"/>
      <c r="H53" s="378">
        <v>6200</v>
      </c>
      <c r="I53" s="378">
        <v>1495</v>
      </c>
      <c r="J53" s="442">
        <v>0</v>
      </c>
      <c r="K53" s="378"/>
      <c r="L53" s="378"/>
      <c r="M53" s="378"/>
      <c r="N53" s="378"/>
      <c r="O53" s="378"/>
      <c r="P53" s="378">
        <v>10260</v>
      </c>
      <c r="Q53" s="379"/>
    </row>
    <row r="54" spans="1:17" ht="12.75">
      <c r="A54" s="391"/>
      <c r="B54" s="375" t="s">
        <v>715</v>
      </c>
      <c r="C54" s="392" t="s">
        <v>716</v>
      </c>
      <c r="D54" s="377"/>
      <c r="E54" s="378"/>
      <c r="F54" s="378"/>
      <c r="G54" s="378"/>
      <c r="H54" s="378">
        <v>10000</v>
      </c>
      <c r="I54" s="378"/>
      <c r="J54" s="442"/>
      <c r="K54" s="378"/>
      <c r="L54" s="378"/>
      <c r="M54" s="378"/>
      <c r="N54" s="378"/>
      <c r="O54" s="378"/>
      <c r="P54" s="378">
        <v>10000</v>
      </c>
      <c r="Q54" s="379"/>
    </row>
    <row r="55" spans="1:17" ht="12.75">
      <c r="A55" s="391"/>
      <c r="B55" s="375" t="s">
        <v>566</v>
      </c>
      <c r="C55" s="392" t="s">
        <v>567</v>
      </c>
      <c r="D55" s="377">
        <v>4500</v>
      </c>
      <c r="E55" s="378">
        <v>3667</v>
      </c>
      <c r="F55" s="378">
        <v>4500</v>
      </c>
      <c r="G55" s="378">
        <v>705</v>
      </c>
      <c r="H55" s="378">
        <v>6250</v>
      </c>
      <c r="I55" s="378">
        <v>18284</v>
      </c>
      <c r="J55" s="442">
        <v>1354.5</v>
      </c>
      <c r="K55" s="378">
        <v>14820</v>
      </c>
      <c r="L55" s="378"/>
      <c r="M55" s="378"/>
      <c r="N55" s="378"/>
      <c r="O55" s="378"/>
      <c r="P55" s="378">
        <v>52726</v>
      </c>
      <c r="Q55" s="379"/>
    </row>
    <row r="56" spans="1:17" ht="12.75">
      <c r="A56" s="391"/>
      <c r="B56" s="375" t="s">
        <v>568</v>
      </c>
      <c r="C56" s="392" t="s">
        <v>569</v>
      </c>
      <c r="D56" s="377"/>
      <c r="E56" s="378"/>
      <c r="F56" s="378"/>
      <c r="G56" s="378"/>
      <c r="H56" s="378">
        <v>53835</v>
      </c>
      <c r="I56" s="378">
        <v>75182</v>
      </c>
      <c r="J56" s="442">
        <v>0</v>
      </c>
      <c r="K56" s="378"/>
      <c r="L56" s="378"/>
      <c r="M56" s="378"/>
      <c r="N56" s="378"/>
      <c r="O56" s="378"/>
      <c r="P56" s="378">
        <v>129017</v>
      </c>
      <c r="Q56" s="379"/>
    </row>
    <row r="57" spans="1:17" ht="25.5">
      <c r="A57" s="391"/>
      <c r="B57" s="375"/>
      <c r="C57" s="392" t="s">
        <v>717</v>
      </c>
      <c r="D57" s="377"/>
      <c r="E57" s="378"/>
      <c r="F57" s="378"/>
      <c r="G57" s="378"/>
      <c r="H57" s="378"/>
      <c r="I57" s="378"/>
      <c r="J57" s="442"/>
      <c r="K57" s="378"/>
      <c r="L57" s="378"/>
      <c r="M57" s="378"/>
      <c r="N57" s="378"/>
      <c r="O57" s="378"/>
      <c r="P57" s="378"/>
      <c r="Q57" s="379"/>
    </row>
    <row r="58" spans="1:17" ht="12.75">
      <c r="A58" s="391"/>
      <c r="B58" s="393"/>
      <c r="C58" s="394" t="s">
        <v>718</v>
      </c>
      <c r="D58" s="377"/>
      <c r="E58" s="378"/>
      <c r="F58" s="378"/>
      <c r="G58" s="378"/>
      <c r="H58" s="378"/>
      <c r="I58" s="378"/>
      <c r="J58" s="442"/>
      <c r="K58" s="378"/>
      <c r="L58" s="378"/>
      <c r="M58" s="378"/>
      <c r="N58" s="378"/>
      <c r="O58" s="378"/>
      <c r="P58" s="370"/>
      <c r="Q58" s="379"/>
    </row>
    <row r="59" spans="1:17" ht="12.75" hidden="1">
      <c r="A59" s="391"/>
      <c r="B59" s="375"/>
      <c r="C59" s="392"/>
      <c r="D59" s="377"/>
      <c r="E59" s="378"/>
      <c r="F59" s="378"/>
      <c r="G59" s="378"/>
      <c r="H59" s="378"/>
      <c r="I59" s="378"/>
      <c r="J59" s="442"/>
      <c r="K59" s="378"/>
      <c r="L59" s="378"/>
      <c r="M59" s="378"/>
      <c r="N59" s="378"/>
      <c r="O59" s="378"/>
      <c r="P59" s="370" t="s">
        <v>467</v>
      </c>
      <c r="Q59" s="379"/>
    </row>
    <row r="60" spans="1:47" s="396" customFormat="1" ht="12.75" hidden="1">
      <c r="A60" s="395">
        <v>54000</v>
      </c>
      <c r="B60" s="368"/>
      <c r="C60" s="394" t="s">
        <v>574</v>
      </c>
      <c r="D60" s="370">
        <v>0</v>
      </c>
      <c r="E60" s="370">
        <v>0</v>
      </c>
      <c r="F60" s="370">
        <v>0</v>
      </c>
      <c r="G60" s="370">
        <v>92545</v>
      </c>
      <c r="H60" s="370">
        <v>0</v>
      </c>
      <c r="I60" s="370">
        <v>0</v>
      </c>
      <c r="J60" s="441">
        <v>0</v>
      </c>
      <c r="K60" s="370">
        <v>0</v>
      </c>
      <c r="L60" s="370"/>
      <c r="M60" s="370"/>
      <c r="N60" s="370">
        <v>0</v>
      </c>
      <c r="O60" s="370">
        <v>0</v>
      </c>
      <c r="P60" s="370">
        <v>92545</v>
      </c>
      <c r="Q60" s="37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row>
    <row r="61" spans="1:17" ht="12.75" hidden="1">
      <c r="A61" s="391"/>
      <c r="B61" s="375" t="s">
        <v>575</v>
      </c>
      <c r="C61" s="392" t="s">
        <v>576</v>
      </c>
      <c r="D61" s="377"/>
      <c r="E61" s="378"/>
      <c r="F61" s="378"/>
      <c r="G61" s="378">
        <v>92545</v>
      </c>
      <c r="H61" s="378"/>
      <c r="I61" s="378"/>
      <c r="J61" s="442">
        <v>0</v>
      </c>
      <c r="K61" s="378"/>
      <c r="L61" s="378"/>
      <c r="M61" s="378"/>
      <c r="N61" s="378"/>
      <c r="O61" s="378"/>
      <c r="P61" s="378">
        <v>92545</v>
      </c>
      <c r="Q61" s="379"/>
    </row>
    <row r="62" spans="1:17" ht="12.75" hidden="1">
      <c r="A62" s="391"/>
      <c r="B62" s="375"/>
      <c r="C62" s="376" t="s">
        <v>523</v>
      </c>
      <c r="D62" s="377"/>
      <c r="E62" s="378"/>
      <c r="F62" s="378"/>
      <c r="G62" s="378"/>
      <c r="H62" s="378"/>
      <c r="I62" s="378"/>
      <c r="J62" s="442"/>
      <c r="K62" s="378"/>
      <c r="L62" s="378"/>
      <c r="M62" s="378"/>
      <c r="N62" s="378"/>
      <c r="O62" s="378"/>
      <c r="P62" s="370" t="s">
        <v>467</v>
      </c>
      <c r="Q62" s="379"/>
    </row>
    <row r="63" spans="1:17" ht="12.75" hidden="1">
      <c r="A63" s="391"/>
      <c r="B63" s="375"/>
      <c r="C63" s="392"/>
      <c r="D63" s="377"/>
      <c r="E63" s="378"/>
      <c r="F63" s="378"/>
      <c r="G63" s="378"/>
      <c r="H63" s="378"/>
      <c r="I63" s="378"/>
      <c r="J63" s="442"/>
      <c r="K63" s="378"/>
      <c r="L63" s="378"/>
      <c r="M63" s="378"/>
      <c r="N63" s="378"/>
      <c r="O63" s="378"/>
      <c r="P63" s="370" t="s">
        <v>467</v>
      </c>
      <c r="Q63" s="379"/>
    </row>
    <row r="64" spans="1:47" s="396" customFormat="1" ht="12.75" hidden="1">
      <c r="A64" s="395">
        <v>55000</v>
      </c>
      <c r="B64" s="368"/>
      <c r="C64" s="394" t="s">
        <v>577</v>
      </c>
      <c r="D64" s="383">
        <v>52410</v>
      </c>
      <c r="E64" s="383">
        <v>0</v>
      </c>
      <c r="F64" s="383">
        <v>0</v>
      </c>
      <c r="G64" s="383">
        <v>500</v>
      </c>
      <c r="H64" s="383">
        <v>29500</v>
      </c>
      <c r="I64" s="383">
        <v>22985</v>
      </c>
      <c r="J64" s="441">
        <v>0</v>
      </c>
      <c r="K64" s="383">
        <v>0</v>
      </c>
      <c r="L64" s="383"/>
      <c r="M64" s="383"/>
      <c r="N64" s="383">
        <v>355710</v>
      </c>
      <c r="O64" s="383">
        <v>0</v>
      </c>
      <c r="P64" s="383">
        <v>461105</v>
      </c>
      <c r="Q64" s="37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row>
    <row r="65" spans="1:47" s="396" customFormat="1" ht="25.5" hidden="1">
      <c r="A65" s="395"/>
      <c r="B65" s="368"/>
      <c r="C65" s="392" t="s">
        <v>578</v>
      </c>
      <c r="D65" s="383"/>
      <c r="E65" s="383"/>
      <c r="F65" s="383"/>
      <c r="G65" s="383"/>
      <c r="H65" s="377"/>
      <c r="I65" s="383"/>
      <c r="J65" s="442"/>
      <c r="K65" s="383"/>
      <c r="L65" s="383"/>
      <c r="M65" s="383"/>
      <c r="N65" s="383"/>
      <c r="O65" s="383"/>
      <c r="P65" s="378">
        <v>0</v>
      </c>
      <c r="Q65" s="37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row>
    <row r="66" spans="1:17" ht="12.75" hidden="1">
      <c r="A66" s="391"/>
      <c r="B66" s="375" t="s">
        <v>579</v>
      </c>
      <c r="C66" s="392" t="s">
        <v>580</v>
      </c>
      <c r="D66" s="377">
        <v>1000</v>
      </c>
      <c r="E66" s="378"/>
      <c r="F66" s="378"/>
      <c r="G66" s="378"/>
      <c r="H66" s="378">
        <v>2500</v>
      </c>
      <c r="I66" s="378">
        <v>10000</v>
      </c>
      <c r="J66" s="442">
        <v>0</v>
      </c>
      <c r="K66" s="378"/>
      <c r="L66" s="378"/>
      <c r="M66" s="378"/>
      <c r="N66" s="377">
        <v>0</v>
      </c>
      <c r="O66" s="378"/>
      <c r="P66" s="378">
        <v>13500</v>
      </c>
      <c r="Q66" s="379"/>
    </row>
    <row r="67" spans="1:17" ht="12.75" hidden="1">
      <c r="A67" s="391"/>
      <c r="B67" s="375" t="s">
        <v>583</v>
      </c>
      <c r="C67" s="392" t="s">
        <v>584</v>
      </c>
      <c r="D67" s="377"/>
      <c r="E67" s="378"/>
      <c r="F67" s="378"/>
      <c r="G67" s="378"/>
      <c r="H67" s="378"/>
      <c r="I67" s="378"/>
      <c r="J67" s="442">
        <v>0</v>
      </c>
      <c r="K67" s="378"/>
      <c r="L67" s="378"/>
      <c r="M67" s="378"/>
      <c r="N67" s="377">
        <v>592</v>
      </c>
      <c r="O67" s="378"/>
      <c r="P67" s="378">
        <v>592</v>
      </c>
      <c r="Q67" s="379"/>
    </row>
    <row r="68" spans="1:17" ht="12.75" hidden="1">
      <c r="A68" s="391"/>
      <c r="B68" s="375" t="s">
        <v>585</v>
      </c>
      <c r="C68" s="392" t="s">
        <v>586</v>
      </c>
      <c r="D68" s="377"/>
      <c r="E68" s="378"/>
      <c r="F68" s="378"/>
      <c r="G68" s="378"/>
      <c r="H68" s="378"/>
      <c r="I68" s="378"/>
      <c r="J68" s="442">
        <v>0</v>
      </c>
      <c r="K68" s="378"/>
      <c r="L68" s="378"/>
      <c r="M68" s="378"/>
      <c r="N68" s="377">
        <v>28046</v>
      </c>
      <c r="O68" s="378"/>
      <c r="P68" s="378">
        <v>28046</v>
      </c>
      <c r="Q68" s="379"/>
    </row>
    <row r="69" spans="1:17" ht="12.75" hidden="1">
      <c r="A69" s="391"/>
      <c r="B69" s="375" t="s">
        <v>587</v>
      </c>
      <c r="C69" s="392" t="s">
        <v>719</v>
      </c>
      <c r="D69" s="377"/>
      <c r="E69" s="378"/>
      <c r="F69" s="378"/>
      <c r="G69" s="378"/>
      <c r="H69" s="378"/>
      <c r="I69" s="378"/>
      <c r="J69" s="442">
        <v>0</v>
      </c>
      <c r="K69" s="378"/>
      <c r="L69" s="378"/>
      <c r="M69" s="378"/>
      <c r="N69" s="377">
        <v>8946</v>
      </c>
      <c r="O69" s="378"/>
      <c r="P69" s="378">
        <v>8946</v>
      </c>
      <c r="Q69" s="379"/>
    </row>
    <row r="70" spans="1:17" ht="12.75" hidden="1">
      <c r="A70" s="391"/>
      <c r="B70" s="375" t="s">
        <v>589</v>
      </c>
      <c r="C70" s="392" t="s">
        <v>590</v>
      </c>
      <c r="D70" s="377"/>
      <c r="E70" s="378"/>
      <c r="F70" s="378"/>
      <c r="G70" s="378"/>
      <c r="H70" s="378">
        <v>27000</v>
      </c>
      <c r="I70" s="378"/>
      <c r="J70" s="442">
        <v>0</v>
      </c>
      <c r="K70" s="378"/>
      <c r="L70" s="378"/>
      <c r="M70" s="378"/>
      <c r="N70" s="377"/>
      <c r="O70" s="378"/>
      <c r="P70" s="378">
        <v>27000</v>
      </c>
      <c r="Q70" s="379"/>
    </row>
    <row r="71" spans="1:17" ht="12.75" hidden="1">
      <c r="A71" s="391"/>
      <c r="B71" s="375" t="s">
        <v>591</v>
      </c>
      <c r="C71" s="384" t="s">
        <v>720</v>
      </c>
      <c r="D71" s="377">
        <v>51410</v>
      </c>
      <c r="E71" s="378"/>
      <c r="F71" s="378"/>
      <c r="G71" s="378"/>
      <c r="H71" s="378"/>
      <c r="I71" s="49">
        <v>11560</v>
      </c>
      <c r="J71" s="442">
        <v>0</v>
      </c>
      <c r="K71" s="378"/>
      <c r="L71" s="378"/>
      <c r="M71" s="378"/>
      <c r="N71" s="378"/>
      <c r="O71" s="378"/>
      <c r="P71" s="378">
        <v>62970</v>
      </c>
      <c r="Q71" s="379"/>
    </row>
    <row r="72" spans="1:17" ht="12.75" hidden="1">
      <c r="A72" s="391"/>
      <c r="B72" s="375" t="s">
        <v>593</v>
      </c>
      <c r="C72" s="392" t="s">
        <v>594</v>
      </c>
      <c r="D72" s="377"/>
      <c r="E72" s="378"/>
      <c r="F72" s="378"/>
      <c r="G72" s="378"/>
      <c r="H72" s="378"/>
      <c r="I72" s="378"/>
      <c r="J72" s="442">
        <v>0</v>
      </c>
      <c r="K72" s="378"/>
      <c r="L72" s="378"/>
      <c r="M72" s="378"/>
      <c r="N72" s="377">
        <v>50772</v>
      </c>
      <c r="O72" s="378"/>
      <c r="P72" s="378">
        <v>50772</v>
      </c>
      <c r="Q72" s="379"/>
    </row>
    <row r="73" spans="1:17" ht="51" hidden="1">
      <c r="A73" s="391"/>
      <c r="B73" s="375"/>
      <c r="C73" s="397" t="s">
        <v>721</v>
      </c>
      <c r="D73" s="377"/>
      <c r="E73" s="378"/>
      <c r="F73" s="378"/>
      <c r="G73" s="378"/>
      <c r="H73" s="378"/>
      <c r="I73" s="378"/>
      <c r="J73" s="442"/>
      <c r="K73" s="378"/>
      <c r="L73" s="378"/>
      <c r="M73" s="378"/>
      <c r="N73" s="377"/>
      <c r="O73" s="378"/>
      <c r="P73" s="378"/>
      <c r="Q73" s="379"/>
    </row>
    <row r="74" spans="1:17" ht="12.75" hidden="1">
      <c r="A74" s="391"/>
      <c r="B74" s="375" t="s">
        <v>595</v>
      </c>
      <c r="C74" s="392" t="s">
        <v>596</v>
      </c>
      <c r="D74" s="377"/>
      <c r="E74" s="378"/>
      <c r="F74" s="378"/>
      <c r="G74" s="378"/>
      <c r="H74" s="378"/>
      <c r="I74" s="378">
        <v>1425</v>
      </c>
      <c r="J74" s="442">
        <v>0</v>
      </c>
      <c r="K74" s="378"/>
      <c r="L74" s="378"/>
      <c r="M74" s="378"/>
      <c r="N74" s="377">
        <v>100</v>
      </c>
      <c r="O74" s="378"/>
      <c r="P74" s="378">
        <v>1525</v>
      </c>
      <c r="Q74" s="379"/>
    </row>
    <row r="75" spans="1:17" ht="51" hidden="1">
      <c r="A75" s="391"/>
      <c r="B75" s="375" t="s">
        <v>597</v>
      </c>
      <c r="C75" s="397" t="s">
        <v>722</v>
      </c>
      <c r="D75" s="377"/>
      <c r="E75" s="378"/>
      <c r="F75" s="378"/>
      <c r="G75" s="378"/>
      <c r="H75" s="378"/>
      <c r="I75" s="378"/>
      <c r="J75" s="442">
        <v>0</v>
      </c>
      <c r="K75" s="378"/>
      <c r="L75" s="378"/>
      <c r="M75" s="378"/>
      <c r="N75" s="377">
        <v>124649</v>
      </c>
      <c r="O75" s="378"/>
      <c r="P75" s="378">
        <v>124649</v>
      </c>
      <c r="Q75" s="379"/>
    </row>
    <row r="76" spans="1:17" ht="12.75" hidden="1">
      <c r="A76" s="391"/>
      <c r="B76" s="375" t="s">
        <v>600</v>
      </c>
      <c r="C76" s="392" t="s">
        <v>601</v>
      </c>
      <c r="D76" s="377"/>
      <c r="E76" s="378"/>
      <c r="F76" s="378"/>
      <c r="G76" s="378"/>
      <c r="H76" s="378"/>
      <c r="I76" s="378"/>
      <c r="J76" s="442">
        <v>0</v>
      </c>
      <c r="K76" s="378"/>
      <c r="L76" s="378"/>
      <c r="M76" s="378"/>
      <c r="N76" s="377">
        <v>24022</v>
      </c>
      <c r="O76" s="378"/>
      <c r="P76" s="378">
        <v>24022</v>
      </c>
      <c r="Q76" s="379"/>
    </row>
    <row r="77" spans="1:17" ht="12.75" hidden="1">
      <c r="A77" s="391"/>
      <c r="B77" s="375" t="s">
        <v>602</v>
      </c>
      <c r="C77" s="392" t="s">
        <v>603</v>
      </c>
      <c r="D77" s="377"/>
      <c r="E77" s="378"/>
      <c r="F77" s="378"/>
      <c r="G77" s="378"/>
      <c r="H77" s="378"/>
      <c r="I77" s="378"/>
      <c r="J77" s="442">
        <v>0</v>
      </c>
      <c r="K77" s="378"/>
      <c r="L77" s="378"/>
      <c r="M77" s="378"/>
      <c r="N77" s="377">
        <v>235</v>
      </c>
      <c r="O77" s="378"/>
      <c r="P77" s="378">
        <v>235</v>
      </c>
      <c r="Q77" s="379"/>
    </row>
    <row r="78" spans="1:17" ht="12.75" hidden="1">
      <c r="A78" s="391"/>
      <c r="B78" s="375" t="s">
        <v>723</v>
      </c>
      <c r="C78" s="392" t="s">
        <v>604</v>
      </c>
      <c r="D78" s="377"/>
      <c r="E78" s="378"/>
      <c r="F78" s="378"/>
      <c r="G78" s="378"/>
      <c r="H78" s="378"/>
      <c r="I78" s="378"/>
      <c r="J78" s="442"/>
      <c r="K78" s="378"/>
      <c r="L78" s="378"/>
      <c r="M78" s="378"/>
      <c r="N78" s="377"/>
      <c r="O78" s="378"/>
      <c r="P78" s="378">
        <v>0</v>
      </c>
      <c r="Q78" s="379"/>
    </row>
    <row r="79" spans="1:17" ht="12.75" hidden="1">
      <c r="A79" s="391"/>
      <c r="B79" s="375" t="s">
        <v>605</v>
      </c>
      <c r="C79" s="392" t="s">
        <v>606</v>
      </c>
      <c r="D79" s="377"/>
      <c r="E79" s="378"/>
      <c r="F79" s="378"/>
      <c r="G79" s="378">
        <v>500</v>
      </c>
      <c r="H79" s="378"/>
      <c r="I79" s="378"/>
      <c r="J79" s="442">
        <v>0</v>
      </c>
      <c r="K79" s="378"/>
      <c r="L79" s="378"/>
      <c r="M79" s="378"/>
      <c r="N79" s="377"/>
      <c r="O79" s="378"/>
      <c r="P79" s="378">
        <v>500</v>
      </c>
      <c r="Q79" s="379"/>
    </row>
    <row r="80" spans="1:17" ht="12.75" hidden="1">
      <c r="A80" s="395">
        <v>55000</v>
      </c>
      <c r="B80" s="375" t="s">
        <v>611</v>
      </c>
      <c r="C80" s="392" t="s">
        <v>612</v>
      </c>
      <c r="D80" s="377"/>
      <c r="E80" s="378"/>
      <c r="F80" s="378"/>
      <c r="G80" s="378"/>
      <c r="H80" s="378"/>
      <c r="I80" s="378"/>
      <c r="J80" s="441">
        <v>0</v>
      </c>
      <c r="K80" s="378"/>
      <c r="L80" s="378"/>
      <c r="M80" s="378"/>
      <c r="N80" s="377">
        <v>2376</v>
      </c>
      <c r="O80" s="378"/>
      <c r="P80" s="378">
        <v>2376</v>
      </c>
      <c r="Q80" s="379"/>
    </row>
    <row r="81" spans="1:17" ht="12.75" hidden="1">
      <c r="A81" s="391"/>
      <c r="B81" s="375" t="s">
        <v>613</v>
      </c>
      <c r="C81" s="392" t="s">
        <v>614</v>
      </c>
      <c r="D81" s="377"/>
      <c r="E81" s="378"/>
      <c r="F81" s="378"/>
      <c r="G81" s="378"/>
      <c r="H81" s="378"/>
      <c r="I81" s="378"/>
      <c r="J81" s="442">
        <v>0</v>
      </c>
      <c r="K81" s="378"/>
      <c r="L81" s="378"/>
      <c r="M81" s="378"/>
      <c r="N81" s="377">
        <v>1019</v>
      </c>
      <c r="O81" s="378"/>
      <c r="P81" s="378">
        <v>1019</v>
      </c>
      <c r="Q81" s="379"/>
    </row>
    <row r="82" spans="1:17" ht="12.75" hidden="1">
      <c r="A82" s="391"/>
      <c r="B82" s="375" t="s">
        <v>724</v>
      </c>
      <c r="C82" s="392" t="s">
        <v>725</v>
      </c>
      <c r="D82" s="377"/>
      <c r="E82" s="378"/>
      <c r="F82" s="378"/>
      <c r="G82" s="378"/>
      <c r="H82" s="378"/>
      <c r="I82" s="378"/>
      <c r="J82" s="442"/>
      <c r="K82" s="378"/>
      <c r="L82" s="378"/>
      <c r="M82" s="378"/>
      <c r="N82" s="377">
        <v>600</v>
      </c>
      <c r="O82" s="378"/>
      <c r="P82" s="378">
        <v>600</v>
      </c>
      <c r="Q82" s="379"/>
    </row>
    <row r="83" spans="1:17" ht="12.75" hidden="1">
      <c r="A83" s="391"/>
      <c r="B83" s="375" t="s">
        <v>615</v>
      </c>
      <c r="C83" s="392" t="s">
        <v>616</v>
      </c>
      <c r="D83" s="377"/>
      <c r="E83" s="378"/>
      <c r="F83" s="378"/>
      <c r="G83" s="378"/>
      <c r="H83" s="378"/>
      <c r="I83" s="378"/>
      <c r="J83" s="442">
        <v>0</v>
      </c>
      <c r="K83" s="378"/>
      <c r="L83" s="378"/>
      <c r="M83" s="378"/>
      <c r="N83" s="377">
        <v>850</v>
      </c>
      <c r="O83" s="378"/>
      <c r="P83" s="378">
        <v>850</v>
      </c>
      <c r="Q83" s="379"/>
    </row>
    <row r="84" spans="1:17" ht="51" hidden="1">
      <c r="A84" s="391"/>
      <c r="B84" s="375" t="s">
        <v>617</v>
      </c>
      <c r="C84" s="397" t="s">
        <v>726</v>
      </c>
      <c r="D84" s="377"/>
      <c r="E84" s="378"/>
      <c r="F84" s="378"/>
      <c r="G84" s="378"/>
      <c r="I84" s="378"/>
      <c r="J84" s="442">
        <v>0</v>
      </c>
      <c r="K84" s="378"/>
      <c r="L84" s="378"/>
      <c r="M84" s="378"/>
      <c r="N84" s="377">
        <v>113503</v>
      </c>
      <c r="O84" s="378"/>
      <c r="P84" s="378">
        <v>113503</v>
      </c>
      <c r="Q84" s="379"/>
    </row>
    <row r="85" spans="1:17" ht="12.75">
      <c r="A85" s="391"/>
      <c r="B85" s="375"/>
      <c r="C85" s="392"/>
      <c r="D85" s="377"/>
      <c r="E85" s="378"/>
      <c r="F85" s="378"/>
      <c r="G85" s="378"/>
      <c r="H85" s="378"/>
      <c r="I85" s="378"/>
      <c r="J85" s="442"/>
      <c r="K85" s="378"/>
      <c r="L85" s="378"/>
      <c r="M85" s="378"/>
      <c r="N85" s="378"/>
      <c r="O85" s="378"/>
      <c r="P85" s="370"/>
      <c r="Q85" s="379"/>
    </row>
    <row r="86" spans="1:47" s="396" customFormat="1" ht="12.75">
      <c r="A86" s="395">
        <v>56000</v>
      </c>
      <c r="B86" s="368"/>
      <c r="C86" s="394" t="s">
        <v>620</v>
      </c>
      <c r="D86" s="370">
        <v>50000</v>
      </c>
      <c r="E86" s="370">
        <v>0</v>
      </c>
      <c r="F86" s="370">
        <v>0</v>
      </c>
      <c r="G86" s="370">
        <v>0</v>
      </c>
      <c r="H86" s="370">
        <v>1000</v>
      </c>
      <c r="I86" s="370">
        <v>8000</v>
      </c>
      <c r="J86" s="442"/>
      <c r="K86" s="370">
        <v>0</v>
      </c>
      <c r="L86" s="370"/>
      <c r="M86" s="370"/>
      <c r="N86" s="370">
        <v>0</v>
      </c>
      <c r="O86" s="370">
        <v>0</v>
      </c>
      <c r="P86" s="370">
        <v>59000</v>
      </c>
      <c r="Q86" s="37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row>
    <row r="87" spans="1:17" ht="12.75">
      <c r="A87" s="391"/>
      <c r="B87" s="375" t="s">
        <v>621</v>
      </c>
      <c r="C87" s="392" t="s">
        <v>622</v>
      </c>
      <c r="D87" s="377"/>
      <c r="E87" s="378"/>
      <c r="F87" s="378"/>
      <c r="G87" s="378"/>
      <c r="H87" s="378">
        <v>1000</v>
      </c>
      <c r="I87" s="378">
        <v>8000</v>
      </c>
      <c r="J87" s="442">
        <v>925</v>
      </c>
      <c r="K87" s="378"/>
      <c r="L87" s="378"/>
      <c r="M87" s="378"/>
      <c r="N87" s="378"/>
      <c r="O87" s="378"/>
      <c r="P87" s="378">
        <v>9000</v>
      </c>
      <c r="Q87" s="379"/>
    </row>
    <row r="88" spans="1:17" ht="12.75">
      <c r="A88" s="391"/>
      <c r="B88" s="375" t="s">
        <v>623</v>
      </c>
      <c r="C88" s="392" t="s">
        <v>624</v>
      </c>
      <c r="D88" s="377">
        <v>50000</v>
      </c>
      <c r="E88" s="378"/>
      <c r="F88" s="378"/>
      <c r="G88" s="378"/>
      <c r="H88" s="378"/>
      <c r="I88" s="378"/>
      <c r="J88" s="442">
        <v>0</v>
      </c>
      <c r="K88" s="378"/>
      <c r="L88" s="378"/>
      <c r="M88" s="378"/>
      <c r="N88" s="378"/>
      <c r="O88" s="378"/>
      <c r="P88" s="378">
        <v>50000</v>
      </c>
      <c r="Q88" s="379"/>
    </row>
    <row r="89" spans="1:17" ht="25.5">
      <c r="A89" s="391"/>
      <c r="B89" s="375"/>
      <c r="C89" s="392" t="s">
        <v>727</v>
      </c>
      <c r="D89" s="377"/>
      <c r="E89" s="378"/>
      <c r="F89" s="378"/>
      <c r="G89" s="378"/>
      <c r="H89" s="378"/>
      <c r="I89" s="378"/>
      <c r="J89" s="442"/>
      <c r="K89" s="378"/>
      <c r="L89" s="378"/>
      <c r="M89" s="378"/>
      <c r="N89" s="378"/>
      <c r="O89" s="378"/>
      <c r="P89" s="370"/>
      <c r="Q89" s="379"/>
    </row>
    <row r="90" spans="1:17" ht="12.75">
      <c r="A90" s="391"/>
      <c r="B90" s="375"/>
      <c r="C90" s="392"/>
      <c r="D90" s="377"/>
      <c r="E90" s="378"/>
      <c r="F90" s="378"/>
      <c r="G90" s="378"/>
      <c r="H90" s="378"/>
      <c r="I90" s="378"/>
      <c r="J90" s="442"/>
      <c r="K90" s="378"/>
      <c r="L90" s="378"/>
      <c r="M90" s="378"/>
      <c r="N90" s="378"/>
      <c r="O90" s="378"/>
      <c r="P90" s="370" t="s">
        <v>467</v>
      </c>
      <c r="Q90" s="379"/>
    </row>
    <row r="91" spans="1:47" s="396" customFormat="1" ht="12.75">
      <c r="A91" s="395">
        <v>58000</v>
      </c>
      <c r="B91" s="368"/>
      <c r="C91" s="394" t="s">
        <v>728</v>
      </c>
      <c r="D91" s="370">
        <v>0</v>
      </c>
      <c r="E91" s="370">
        <v>0</v>
      </c>
      <c r="F91" s="370">
        <v>0</v>
      </c>
      <c r="G91" s="370">
        <v>0</v>
      </c>
      <c r="H91" s="370">
        <v>0</v>
      </c>
      <c r="I91" s="370">
        <v>0</v>
      </c>
      <c r="J91" s="442"/>
      <c r="K91" s="370">
        <v>0</v>
      </c>
      <c r="L91" s="370"/>
      <c r="M91" s="278">
        <v>1396098</v>
      </c>
      <c r="N91" s="370">
        <v>1335618</v>
      </c>
      <c r="O91" s="370">
        <v>0</v>
      </c>
      <c r="P91" s="370">
        <v>1335618</v>
      </c>
      <c r="Q91" s="37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row>
    <row r="92" spans="1:17" ht="12.75">
      <c r="A92" s="391"/>
      <c r="B92" s="375" t="s">
        <v>626</v>
      </c>
      <c r="C92" s="392" t="s">
        <v>627</v>
      </c>
      <c r="D92" s="377"/>
      <c r="E92" s="378"/>
      <c r="F92" s="378"/>
      <c r="G92" s="378"/>
      <c r="I92" s="378"/>
      <c r="J92" s="442">
        <v>0</v>
      </c>
      <c r="K92" s="378"/>
      <c r="L92" s="378"/>
      <c r="M92" s="378"/>
      <c r="N92" s="378">
        <v>1327906</v>
      </c>
      <c r="O92" s="378"/>
      <c r="P92" s="378">
        <v>1327906</v>
      </c>
      <c r="Q92" s="379"/>
    </row>
    <row r="93" spans="1:17" ht="51">
      <c r="A93" s="391"/>
      <c r="B93" s="375"/>
      <c r="C93" s="392" t="s">
        <v>729</v>
      </c>
      <c r="D93" s="377"/>
      <c r="E93" s="378"/>
      <c r="F93" s="378"/>
      <c r="G93" s="378"/>
      <c r="H93" s="378"/>
      <c r="I93" s="378"/>
      <c r="J93" s="442"/>
      <c r="K93" s="378"/>
      <c r="L93" s="378"/>
      <c r="M93" s="378"/>
      <c r="N93" s="378"/>
      <c r="O93" s="378"/>
      <c r="P93" s="378">
        <v>0</v>
      </c>
      <c r="Q93" s="379"/>
    </row>
    <row r="94" spans="1:17" ht="12.75">
      <c r="A94" s="391"/>
      <c r="B94" s="375" t="s">
        <v>630</v>
      </c>
      <c r="C94" s="384" t="s">
        <v>631</v>
      </c>
      <c r="D94" s="377"/>
      <c r="E94" s="378"/>
      <c r="F94" s="378"/>
      <c r="G94" s="378"/>
      <c r="I94" s="378"/>
      <c r="J94" s="442">
        <v>0</v>
      </c>
      <c r="K94" s="378"/>
      <c r="L94" s="378"/>
      <c r="M94" s="378"/>
      <c r="N94" s="378">
        <v>7712</v>
      </c>
      <c r="O94" s="378"/>
      <c r="P94" s="378">
        <v>7712</v>
      </c>
      <c r="Q94" s="379"/>
    </row>
    <row r="95" spans="1:17" ht="12.75">
      <c r="A95" s="391"/>
      <c r="B95" s="375"/>
      <c r="C95" s="392"/>
      <c r="D95" s="377"/>
      <c r="E95" s="378"/>
      <c r="F95" s="378"/>
      <c r="G95" s="378"/>
      <c r="H95" s="378"/>
      <c r="I95" s="378"/>
      <c r="J95" s="442"/>
      <c r="K95" s="378"/>
      <c r="L95" s="378"/>
      <c r="M95" s="378"/>
      <c r="N95" s="378"/>
      <c r="O95" s="378"/>
      <c r="P95" s="378" t="s">
        <v>467</v>
      </c>
      <c r="Q95" s="379"/>
    </row>
    <row r="96" spans="1:47" s="396" customFormat="1" ht="25.5">
      <c r="A96" s="395">
        <v>59000</v>
      </c>
      <c r="B96" s="368"/>
      <c r="C96" s="394" t="s">
        <v>632</v>
      </c>
      <c r="D96" s="383">
        <v>156795</v>
      </c>
      <c r="E96" s="383">
        <v>16672</v>
      </c>
      <c r="F96" s="383">
        <v>-82695</v>
      </c>
      <c r="G96" s="383">
        <v>165673</v>
      </c>
      <c r="H96" s="383">
        <v>-104110</v>
      </c>
      <c r="I96" s="383">
        <v>79791</v>
      </c>
      <c r="J96" s="441">
        <v>-1676261.55</v>
      </c>
      <c r="K96" s="383">
        <v>-2063604</v>
      </c>
      <c r="L96" s="370">
        <f>J96-K96</f>
        <v>387342.44999999995</v>
      </c>
      <c r="M96" s="370"/>
      <c r="N96" s="383">
        <v>0</v>
      </c>
      <c r="O96" s="383">
        <v>0</v>
      </c>
      <c r="P96" s="383">
        <v>-1831478</v>
      </c>
      <c r="Q96" s="37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row>
    <row r="97" spans="1:20" ht="12.75">
      <c r="A97" s="391"/>
      <c r="B97" s="375" t="s">
        <v>633</v>
      </c>
      <c r="C97" s="392" t="s">
        <v>634</v>
      </c>
      <c r="D97" s="377">
        <v>8720</v>
      </c>
      <c r="E97" s="378">
        <v>8912</v>
      </c>
      <c r="F97" s="378">
        <v>8734</v>
      </c>
      <c r="G97" s="378">
        <v>1803</v>
      </c>
      <c r="H97" s="378">
        <v>15662</v>
      </c>
      <c r="I97" s="378">
        <v>37770</v>
      </c>
      <c r="J97" s="442">
        <v>15109.191666666666</v>
      </c>
      <c r="K97" s="378">
        <v>29681</v>
      </c>
      <c r="L97" s="378"/>
      <c r="M97" s="378"/>
      <c r="N97" s="378"/>
      <c r="O97" s="378"/>
      <c r="P97" s="378">
        <v>111282</v>
      </c>
      <c r="Q97" s="366"/>
      <c r="S97" s="24" t="s">
        <v>459</v>
      </c>
      <c r="T97" s="398">
        <v>1470816</v>
      </c>
    </row>
    <row r="98" spans="1:20" ht="12.75">
      <c r="A98" s="391"/>
      <c r="B98" s="375" t="s">
        <v>635</v>
      </c>
      <c r="C98" s="392" t="s">
        <v>636</v>
      </c>
      <c r="D98" s="377">
        <v>6678</v>
      </c>
      <c r="E98" s="378">
        <v>7760</v>
      </c>
      <c r="F98" s="378">
        <v>7605</v>
      </c>
      <c r="G98" s="378">
        <v>1339</v>
      </c>
      <c r="H98" s="378">
        <v>13504</v>
      </c>
      <c r="I98" s="378">
        <v>32255</v>
      </c>
      <c r="J98" s="442">
        <v>19018</v>
      </c>
      <c r="K98" s="378">
        <v>24624</v>
      </c>
      <c r="L98" s="378"/>
      <c r="M98" s="378"/>
      <c r="N98" s="378"/>
      <c r="O98" s="378"/>
      <c r="P98" s="378">
        <v>93765</v>
      </c>
      <c r="Q98" s="366"/>
      <c r="S98" s="24" t="s">
        <v>460</v>
      </c>
      <c r="T98" s="398">
        <v>668196</v>
      </c>
    </row>
    <row r="99" spans="1:48" s="382" customFormat="1" ht="12.75">
      <c r="A99" s="375"/>
      <c r="B99" s="375" t="s">
        <v>637</v>
      </c>
      <c r="C99" s="376" t="s">
        <v>638</v>
      </c>
      <c r="D99" s="377">
        <v>65100</v>
      </c>
      <c r="E99" s="378"/>
      <c r="F99" s="378"/>
      <c r="G99" s="378">
        <v>80566</v>
      </c>
      <c r="H99" s="378">
        <v>0</v>
      </c>
      <c r="I99" s="378">
        <v>186939</v>
      </c>
      <c r="J99" s="442">
        <v>0</v>
      </c>
      <c r="K99" s="378"/>
      <c r="L99" s="378"/>
      <c r="M99" s="378"/>
      <c r="N99" s="378"/>
      <c r="O99" s="378"/>
      <c r="P99" s="378">
        <v>332605</v>
      </c>
      <c r="Q99" s="379"/>
      <c r="R99" s="380"/>
      <c r="S99" s="24" t="s">
        <v>461</v>
      </c>
      <c r="T99" s="398">
        <v>1015426</v>
      </c>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381"/>
    </row>
    <row r="100" spans="1:48" s="382" customFormat="1" ht="12.75">
      <c r="A100" s="375"/>
      <c r="B100" s="375" t="s">
        <v>639</v>
      </c>
      <c r="C100" s="376" t="s">
        <v>640</v>
      </c>
      <c r="D100" s="377"/>
      <c r="E100" s="378"/>
      <c r="F100" s="378">
        <v>-49091</v>
      </c>
      <c r="G100" s="378"/>
      <c r="H100" s="378">
        <v>-66065</v>
      </c>
      <c r="I100" s="378">
        <v>-174193</v>
      </c>
      <c r="J100" s="442">
        <v>-955666.4333333333</v>
      </c>
      <c r="K100" s="378">
        <v>-1049838</v>
      </c>
      <c r="L100" s="378"/>
      <c r="M100" s="378"/>
      <c r="N100" s="378"/>
      <c r="O100" s="378"/>
      <c r="P100" s="378">
        <v>-1339187</v>
      </c>
      <c r="Q100" s="379"/>
      <c r="R100" s="380"/>
      <c r="S100" s="24" t="s">
        <v>462</v>
      </c>
      <c r="T100" s="398">
        <v>419266</v>
      </c>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381"/>
    </row>
    <row r="101" spans="1:48" s="382" customFormat="1" ht="12.75">
      <c r="A101" s="375"/>
      <c r="B101" s="375" t="s">
        <v>641</v>
      </c>
      <c r="C101" s="399" t="s">
        <v>642</v>
      </c>
      <c r="D101" s="377">
        <v>21353</v>
      </c>
      <c r="E101" s="378"/>
      <c r="F101" s="378">
        <v>-13977</v>
      </c>
      <c r="G101" s="378">
        <v>22939</v>
      </c>
      <c r="H101" s="378">
        <v>-18810</v>
      </c>
      <c r="I101" s="378">
        <v>3629</v>
      </c>
      <c r="J101" s="442">
        <v>-287742.5583333333</v>
      </c>
      <c r="K101" s="378">
        <v>-298915</v>
      </c>
      <c r="L101" s="378"/>
      <c r="M101" s="378"/>
      <c r="N101" s="378"/>
      <c r="O101" s="378"/>
      <c r="P101" s="378">
        <v>-283781</v>
      </c>
      <c r="Q101" s="379"/>
      <c r="R101" s="380"/>
      <c r="S101" s="24" t="s">
        <v>464</v>
      </c>
      <c r="T101" s="398">
        <v>734564</v>
      </c>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381"/>
    </row>
    <row r="102" spans="1:20" ht="12.75">
      <c r="A102" s="391"/>
      <c r="B102" s="375" t="s">
        <v>643</v>
      </c>
      <c r="C102" s="392" t="s">
        <v>644</v>
      </c>
      <c r="D102" s="377">
        <v>54944</v>
      </c>
      <c r="E102" s="378"/>
      <c r="F102" s="378"/>
      <c r="G102" s="378">
        <v>59026</v>
      </c>
      <c r="H102" s="378">
        <v>0</v>
      </c>
      <c r="I102" s="378">
        <v>121012</v>
      </c>
      <c r="J102" s="442">
        <v>0</v>
      </c>
      <c r="K102" s="378"/>
      <c r="L102" s="378"/>
      <c r="M102" s="378"/>
      <c r="N102" s="378"/>
      <c r="O102" s="378"/>
      <c r="P102" s="378">
        <v>234982</v>
      </c>
      <c r="Q102" s="379"/>
      <c r="S102" s="24" t="s">
        <v>463</v>
      </c>
      <c r="T102" s="398">
        <v>2101663</v>
      </c>
    </row>
    <row r="103" spans="1:20" ht="12.75">
      <c r="A103" s="391"/>
      <c r="B103" s="375" t="s">
        <v>646</v>
      </c>
      <c r="C103" s="392" t="s">
        <v>647</v>
      </c>
      <c r="D103" s="377"/>
      <c r="E103" s="378"/>
      <c r="F103" s="378">
        <v>-35966</v>
      </c>
      <c r="G103" s="378"/>
      <c r="H103" s="378">
        <v>-48401</v>
      </c>
      <c r="I103" s="378">
        <v>-127621</v>
      </c>
      <c r="J103" s="442">
        <v>-466979.75</v>
      </c>
      <c r="K103" s="378">
        <v>-769156</v>
      </c>
      <c r="L103" s="378"/>
      <c r="M103" s="378"/>
      <c r="N103" s="378"/>
      <c r="O103" s="378"/>
      <c r="P103" s="378">
        <v>-981144</v>
      </c>
      <c r="Q103" s="366"/>
      <c r="S103" s="24" t="s">
        <v>701</v>
      </c>
      <c r="T103" s="398">
        <v>-851828</v>
      </c>
    </row>
    <row r="104" spans="1:20" ht="12.75">
      <c r="A104" s="400"/>
      <c r="B104" s="400"/>
      <c r="C104" s="401"/>
      <c r="D104" s="402"/>
      <c r="E104" s="403"/>
      <c r="F104" s="403"/>
      <c r="G104" s="403"/>
      <c r="H104" s="403"/>
      <c r="I104" s="403"/>
      <c r="J104" s="430"/>
      <c r="K104" s="403"/>
      <c r="L104" s="403"/>
      <c r="M104" s="403"/>
      <c r="N104" s="403"/>
      <c r="O104" s="403"/>
      <c r="P104" s="404"/>
      <c r="Q104" s="366"/>
      <c r="S104" s="24" t="s">
        <v>275</v>
      </c>
      <c r="T104" s="398">
        <v>1691328</v>
      </c>
    </row>
    <row r="105" spans="1:47" s="406" customFormat="1" ht="12.75">
      <c r="A105" s="405" t="s">
        <v>648</v>
      </c>
      <c r="B105" s="395"/>
      <c r="C105" s="394"/>
      <c r="D105" s="370">
        <v>1470816</v>
      </c>
      <c r="E105" s="370">
        <v>668196</v>
      </c>
      <c r="F105" s="370">
        <v>1015426</v>
      </c>
      <c r="G105" s="370">
        <v>419266</v>
      </c>
      <c r="H105" s="370">
        <v>734564</v>
      </c>
      <c r="I105" s="370">
        <v>2101663</v>
      </c>
      <c r="J105" s="429">
        <f>'2012 ILA Calculation'!K114</f>
        <v>-305759.95833333326</v>
      </c>
      <c r="K105" s="370">
        <v>-851828</v>
      </c>
      <c r="L105" s="370">
        <f>J105-K105</f>
        <v>546068.0416666667</v>
      </c>
      <c r="M105" s="370"/>
      <c r="N105" s="370">
        <v>1691328</v>
      </c>
      <c r="O105" s="370">
        <v>0</v>
      </c>
      <c r="P105" s="370">
        <v>7249431</v>
      </c>
      <c r="Q105" s="404"/>
      <c r="R105" s="91"/>
      <c r="S105" s="91"/>
      <c r="T105" s="92">
        <v>0</v>
      </c>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row>
    <row r="106" spans="1:20" s="91" customFormat="1" ht="12.75">
      <c r="A106" s="407"/>
      <c r="B106" s="408"/>
      <c r="C106" s="409"/>
      <c r="D106" s="410"/>
      <c r="E106" s="410"/>
      <c r="F106" s="410"/>
      <c r="G106" s="410"/>
      <c r="H106" s="410"/>
      <c r="I106" s="410"/>
      <c r="J106" s="431"/>
      <c r="K106" s="410"/>
      <c r="L106" s="410">
        <f>SUM(L6:L103)</f>
        <v>545143.0416666667</v>
      </c>
      <c r="M106" s="410"/>
      <c r="N106" s="410"/>
      <c r="O106" s="410"/>
      <c r="P106" s="410"/>
      <c r="Q106" s="410"/>
      <c r="T106" s="92">
        <v>7249431</v>
      </c>
    </row>
    <row r="107" spans="1:47" s="396" customFormat="1" ht="12.75">
      <c r="A107" s="408"/>
      <c r="B107" s="408"/>
      <c r="C107" s="409"/>
      <c r="D107" s="64"/>
      <c r="E107" s="410"/>
      <c r="F107" s="410"/>
      <c r="G107" s="410"/>
      <c r="H107" s="410"/>
      <c r="I107" s="410"/>
      <c r="J107" s="431"/>
      <c r="K107" s="410"/>
      <c r="L107" s="410"/>
      <c r="M107" s="410"/>
      <c r="N107" s="410"/>
      <c r="O107" s="410"/>
      <c r="P107" s="410"/>
      <c r="Q107" s="410"/>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row>
    <row r="108" spans="1:47" s="396" customFormat="1" ht="15.75">
      <c r="A108" s="411" t="s">
        <v>730</v>
      </c>
      <c r="B108" s="408"/>
      <c r="C108" s="409"/>
      <c r="D108" s="64"/>
      <c r="E108" s="410"/>
      <c r="F108" s="410"/>
      <c r="G108" s="410"/>
      <c r="H108" s="410"/>
      <c r="I108" s="410"/>
      <c r="J108" s="431"/>
      <c r="K108" s="410"/>
      <c r="L108" s="410"/>
      <c r="M108" s="410"/>
      <c r="N108" s="410"/>
      <c r="O108" s="410"/>
      <c r="P108" s="410"/>
      <c r="Q108" s="410"/>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row>
    <row r="109" spans="1:47" s="396" customFormat="1" ht="12.75">
      <c r="A109" s="408"/>
      <c r="B109" s="408"/>
      <c r="C109" s="409"/>
      <c r="D109" s="64"/>
      <c r="E109" s="410"/>
      <c r="F109" s="410"/>
      <c r="G109" s="410"/>
      <c r="H109" s="410"/>
      <c r="I109" s="410"/>
      <c r="J109" s="431"/>
      <c r="K109" s="410"/>
      <c r="L109" s="410"/>
      <c r="M109" s="410"/>
      <c r="N109" s="410"/>
      <c r="O109" s="410"/>
      <c r="P109" s="410"/>
      <c r="Q109" s="410"/>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row>
    <row r="110" spans="1:17" s="24" customFormat="1" ht="12.75">
      <c r="A110" s="412" t="s">
        <v>649</v>
      </c>
      <c r="B110" s="412"/>
      <c r="C110" s="413"/>
      <c r="D110" s="414"/>
      <c r="E110" s="48"/>
      <c r="F110" s="48"/>
      <c r="G110" s="48"/>
      <c r="H110" s="48"/>
      <c r="I110" s="48"/>
      <c r="J110" s="432"/>
      <c r="K110" s="48"/>
      <c r="L110" s="48"/>
      <c r="M110" s="48"/>
      <c r="N110" s="48"/>
      <c r="O110" s="48"/>
      <c r="P110" s="410"/>
      <c r="Q110" s="410"/>
    </row>
    <row r="111" spans="1:17" ht="12.75">
      <c r="A111" s="24" t="s">
        <v>650</v>
      </c>
      <c r="B111" s="24"/>
      <c r="C111" s="350"/>
      <c r="D111" s="414"/>
      <c r="E111" s="48"/>
      <c r="F111" s="48"/>
      <c r="G111" s="48"/>
      <c r="H111" s="48"/>
      <c r="I111" s="48"/>
      <c r="J111" s="432"/>
      <c r="K111" s="48"/>
      <c r="L111" s="48"/>
      <c r="M111" s="48"/>
      <c r="N111" s="48"/>
      <c r="O111" s="48"/>
      <c r="P111" s="410"/>
      <c r="Q111" s="48"/>
    </row>
    <row r="112" spans="1:17" ht="12.75">
      <c r="A112" s="24"/>
      <c r="B112" s="24"/>
      <c r="C112" s="350"/>
      <c r="D112" s="414"/>
      <c r="E112" s="48"/>
      <c r="F112" s="48"/>
      <c r="G112" s="48"/>
      <c r="H112" s="48"/>
      <c r="I112" s="48"/>
      <c r="J112" s="432"/>
      <c r="K112" s="48"/>
      <c r="L112" s="48"/>
      <c r="M112" s="48"/>
      <c r="N112" s="48"/>
      <c r="O112" s="48"/>
      <c r="P112" s="410"/>
      <c r="Q112" s="48"/>
    </row>
    <row r="113" spans="1:17" ht="12.75">
      <c r="A113" s="412" t="s">
        <v>651</v>
      </c>
      <c r="B113" s="412"/>
      <c r="C113" s="413"/>
      <c r="D113" s="414"/>
      <c r="E113" s="48"/>
      <c r="F113" s="48"/>
      <c r="G113" s="48"/>
      <c r="H113" s="48"/>
      <c r="I113" s="48"/>
      <c r="J113" s="432"/>
      <c r="K113" s="48"/>
      <c r="L113" s="48"/>
      <c r="M113" s="48"/>
      <c r="N113" s="48"/>
      <c r="O113" s="48"/>
      <c r="P113" s="410"/>
      <c r="Q113" s="48"/>
    </row>
    <row r="114" spans="1:17" ht="12.75">
      <c r="A114" s="24" t="s">
        <v>652</v>
      </c>
      <c r="B114" s="24"/>
      <c r="C114" s="350"/>
      <c r="D114" s="414"/>
      <c r="E114" s="48"/>
      <c r="F114" s="48"/>
      <c r="G114" s="48"/>
      <c r="H114" s="48"/>
      <c r="I114" s="48"/>
      <c r="J114" s="432"/>
      <c r="K114" s="48"/>
      <c r="L114" s="48"/>
      <c r="M114" s="48"/>
      <c r="N114" s="48"/>
      <c r="O114" s="48"/>
      <c r="P114" s="410"/>
      <c r="Q114" s="48"/>
    </row>
    <row r="115" spans="1:17" ht="12.75">
      <c r="A115" s="24"/>
      <c r="B115" s="24"/>
      <c r="C115" s="350"/>
      <c r="D115" s="414"/>
      <c r="E115" s="48"/>
      <c r="F115" s="48"/>
      <c r="G115" s="48"/>
      <c r="H115" s="48"/>
      <c r="I115" s="48"/>
      <c r="J115" s="432"/>
      <c r="K115" s="48"/>
      <c r="L115" s="48"/>
      <c r="M115" s="48"/>
      <c r="N115" s="48"/>
      <c r="O115" s="48"/>
      <c r="P115" s="410"/>
      <c r="Q115" s="48"/>
    </row>
    <row r="116" spans="1:17" ht="12.75">
      <c r="A116" s="412" t="s">
        <v>653</v>
      </c>
      <c r="B116" s="412"/>
      <c r="C116" s="413"/>
      <c r="D116" s="414"/>
      <c r="E116" s="48"/>
      <c r="F116" s="48"/>
      <c r="G116" s="48"/>
      <c r="H116" s="48"/>
      <c r="I116" s="48"/>
      <c r="J116" s="432"/>
      <c r="K116" s="48"/>
      <c r="L116" s="48"/>
      <c r="M116" s="48"/>
      <c r="N116" s="48"/>
      <c r="O116" s="48"/>
      <c r="P116" s="410"/>
      <c r="Q116" s="48"/>
    </row>
    <row r="117" spans="1:17" ht="12.75">
      <c r="A117" s="24" t="s">
        <v>654</v>
      </c>
      <c r="B117" s="24"/>
      <c r="C117" s="350"/>
      <c r="D117" s="414"/>
      <c r="E117" s="48"/>
      <c r="F117" s="48"/>
      <c r="G117" s="48"/>
      <c r="H117" s="48"/>
      <c r="I117" s="48"/>
      <c r="J117" s="432"/>
      <c r="K117" s="48"/>
      <c r="L117" s="48"/>
      <c r="M117" s="48"/>
      <c r="N117" s="48"/>
      <c r="O117" s="48"/>
      <c r="P117" s="410"/>
      <c r="Q117" s="48"/>
    </row>
    <row r="118" spans="1:17" ht="12.75">
      <c r="A118" s="24"/>
      <c r="B118" s="24"/>
      <c r="C118" s="350"/>
      <c r="D118" s="414"/>
      <c r="E118" s="48"/>
      <c r="F118" s="48"/>
      <c r="G118" s="48"/>
      <c r="H118" s="48"/>
      <c r="I118" s="48"/>
      <c r="J118" s="432"/>
      <c r="K118" s="48"/>
      <c r="L118" s="48"/>
      <c r="M118" s="48"/>
      <c r="N118" s="48"/>
      <c r="O118" s="48"/>
      <c r="P118" s="410"/>
      <c r="Q118" s="48"/>
    </row>
    <row r="119" spans="1:17" ht="12.75">
      <c r="A119" s="412" t="s">
        <v>655</v>
      </c>
      <c r="B119" s="412"/>
      <c r="C119" s="413"/>
      <c r="D119" s="414"/>
      <c r="E119" s="48"/>
      <c r="F119" s="48"/>
      <c r="G119" s="48"/>
      <c r="H119" s="48"/>
      <c r="I119" s="48"/>
      <c r="J119" s="432"/>
      <c r="K119" s="48"/>
      <c r="L119" s="48"/>
      <c r="M119" s="48"/>
      <c r="N119" s="48"/>
      <c r="O119" s="48"/>
      <c r="P119" s="410"/>
      <c r="Q119" s="48"/>
    </row>
    <row r="120" spans="1:17" ht="12.75">
      <c r="A120" s="24"/>
      <c r="B120" s="24"/>
      <c r="C120" s="350"/>
      <c r="D120" s="414"/>
      <c r="E120" s="48"/>
      <c r="F120" s="48"/>
      <c r="G120" s="48"/>
      <c r="H120" s="48"/>
      <c r="I120" s="48"/>
      <c r="J120" s="432"/>
      <c r="K120" s="48"/>
      <c r="L120" s="48"/>
      <c r="M120" s="48"/>
      <c r="N120" s="48"/>
      <c r="O120" s="48"/>
      <c r="P120" s="410"/>
      <c r="Q120" s="48"/>
    </row>
    <row r="121" spans="1:17" ht="12.75">
      <c r="A121" s="412" t="s">
        <v>656</v>
      </c>
      <c r="B121" s="412"/>
      <c r="C121" s="413"/>
      <c r="D121" s="414"/>
      <c r="E121" s="48"/>
      <c r="F121" s="48"/>
      <c r="G121" s="48"/>
      <c r="H121" s="48"/>
      <c r="I121" s="48"/>
      <c r="J121" s="432"/>
      <c r="K121" s="48"/>
      <c r="L121" s="48"/>
      <c r="M121" s="48"/>
      <c r="N121" s="48"/>
      <c r="O121" s="48"/>
      <c r="P121" s="410"/>
      <c r="Q121" s="48"/>
    </row>
    <row r="122" spans="1:17" ht="12.75">
      <c r="A122" s="412"/>
      <c r="B122" s="412"/>
      <c r="C122" s="413"/>
      <c r="D122" s="414"/>
      <c r="E122" s="48"/>
      <c r="F122" s="48"/>
      <c r="G122" s="48"/>
      <c r="H122" s="48"/>
      <c r="I122" s="48"/>
      <c r="J122" s="432"/>
      <c r="K122" s="48"/>
      <c r="L122" s="48"/>
      <c r="M122" s="48"/>
      <c r="N122" s="48"/>
      <c r="O122" s="48"/>
      <c r="P122" s="410"/>
      <c r="Q122" s="48"/>
    </row>
    <row r="123" spans="1:17" ht="12.75">
      <c r="A123" s="412" t="s">
        <v>657</v>
      </c>
      <c r="B123" s="412"/>
      <c r="C123" s="413"/>
      <c r="D123" s="414"/>
      <c r="E123" s="48"/>
      <c r="F123" s="48"/>
      <c r="G123" s="48"/>
      <c r="H123" s="48"/>
      <c r="I123" s="48"/>
      <c r="J123" s="432"/>
      <c r="K123" s="48"/>
      <c r="L123" s="48"/>
      <c r="M123" s="48"/>
      <c r="N123" s="48"/>
      <c r="O123" s="48"/>
      <c r="P123" s="410"/>
      <c r="Q123" s="48"/>
    </row>
    <row r="124" spans="1:17" ht="12.75">
      <c r="A124" s="412"/>
      <c r="B124" s="412"/>
      <c r="C124" s="413"/>
      <c r="D124" s="414"/>
      <c r="E124" s="48"/>
      <c r="F124" s="48"/>
      <c r="G124" s="48"/>
      <c r="H124" s="48"/>
      <c r="I124" s="48"/>
      <c r="J124" s="432"/>
      <c r="K124" s="48"/>
      <c r="L124" s="48"/>
      <c r="M124" s="48"/>
      <c r="N124" s="48"/>
      <c r="O124" s="48"/>
      <c r="P124" s="410"/>
      <c r="Q124" s="48"/>
    </row>
    <row r="125" spans="1:17" ht="12.75">
      <c r="A125" s="412" t="s">
        <v>658</v>
      </c>
      <c r="B125" s="24"/>
      <c r="C125" s="350"/>
      <c r="D125" s="414"/>
      <c r="E125" s="48"/>
      <c r="F125" s="48"/>
      <c r="G125" s="48"/>
      <c r="H125" s="48"/>
      <c r="I125" s="48"/>
      <c r="J125" s="432"/>
      <c r="K125" s="48"/>
      <c r="L125" s="48"/>
      <c r="M125" s="48"/>
      <c r="N125" s="48"/>
      <c r="O125" s="48"/>
      <c r="P125" s="410"/>
      <c r="Q125" s="48"/>
    </row>
    <row r="126" spans="1:17" ht="12.75">
      <c r="A126" s="24"/>
      <c r="B126" s="24"/>
      <c r="C126" s="350"/>
      <c r="D126" s="414"/>
      <c r="E126" s="48"/>
      <c r="F126" s="48"/>
      <c r="G126" s="48"/>
      <c r="H126" s="48"/>
      <c r="I126" s="48"/>
      <c r="J126" s="432"/>
      <c r="K126" s="48"/>
      <c r="L126" s="48"/>
      <c r="M126" s="48"/>
      <c r="N126" s="48"/>
      <c r="O126" s="48"/>
      <c r="P126" s="410"/>
      <c r="Q126" s="48"/>
    </row>
    <row r="127" spans="1:17" s="415" customFormat="1" ht="15.75">
      <c r="A127" s="415" t="s">
        <v>731</v>
      </c>
      <c r="C127" s="416"/>
      <c r="D127" s="417"/>
      <c r="E127" s="418"/>
      <c r="F127" s="418"/>
      <c r="G127" s="418"/>
      <c r="H127" s="418"/>
      <c r="I127" s="418"/>
      <c r="J127" s="433"/>
      <c r="K127" s="418"/>
      <c r="L127" s="418"/>
      <c r="M127" s="418"/>
      <c r="N127" s="418"/>
      <c r="O127" s="418"/>
      <c r="P127" s="418"/>
      <c r="Q127" s="418"/>
    </row>
    <row r="128" spans="1:17" ht="12.75">
      <c r="A128" s="24"/>
      <c r="B128" s="24"/>
      <c r="C128" s="350"/>
      <c r="D128" s="414"/>
      <c r="E128" s="48"/>
      <c r="F128" s="48"/>
      <c r="G128" s="48"/>
      <c r="H128" s="48"/>
      <c r="I128" s="48"/>
      <c r="J128" s="432"/>
      <c r="K128" s="48"/>
      <c r="L128" s="48"/>
      <c r="M128" s="48"/>
      <c r="N128" s="48"/>
      <c r="O128" s="48"/>
      <c r="P128" s="410"/>
      <c r="Q128" s="48"/>
    </row>
    <row r="129" spans="1:17" s="91" customFormat="1" ht="12.75">
      <c r="A129" s="91" t="s">
        <v>660</v>
      </c>
      <c r="C129" s="409"/>
      <c r="D129" s="64"/>
      <c r="E129" s="410"/>
      <c r="F129" s="410"/>
      <c r="G129" s="410"/>
      <c r="H129" s="410"/>
      <c r="I129" s="410"/>
      <c r="J129" s="431"/>
      <c r="K129" s="410"/>
      <c r="L129" s="410"/>
      <c r="M129" s="410"/>
      <c r="N129" s="410"/>
      <c r="O129" s="410"/>
      <c r="P129" s="410"/>
      <c r="Q129" s="410"/>
    </row>
    <row r="130" spans="2:17" s="412" customFormat="1" ht="12.75">
      <c r="B130" s="412" t="s">
        <v>732</v>
      </c>
      <c r="C130" s="413" t="s">
        <v>733</v>
      </c>
      <c r="D130" s="419"/>
      <c r="E130" s="48"/>
      <c r="F130" s="420"/>
      <c r="G130" s="420"/>
      <c r="H130" s="420"/>
      <c r="I130" s="420"/>
      <c r="J130" s="434"/>
      <c r="K130" s="420"/>
      <c r="L130" s="420"/>
      <c r="M130" s="420"/>
      <c r="N130" s="420"/>
      <c r="O130" s="420"/>
      <c r="P130" s="421"/>
      <c r="Q130" s="420"/>
    </row>
    <row r="131" spans="2:17" s="412" customFormat="1" ht="12.75">
      <c r="B131" s="24"/>
      <c r="C131" s="350"/>
      <c r="D131" s="419"/>
      <c r="E131" s="48"/>
      <c r="F131" s="420"/>
      <c r="G131" s="420"/>
      <c r="H131" s="420"/>
      <c r="I131" s="420"/>
      <c r="J131" s="434"/>
      <c r="K131" s="420"/>
      <c r="L131" s="420"/>
      <c r="M131" s="420"/>
      <c r="N131" s="420"/>
      <c r="O131" s="420"/>
      <c r="P131" s="421"/>
      <c r="Q131" s="420"/>
    </row>
    <row r="132" spans="1:17" ht="15">
      <c r="A132" s="24"/>
      <c r="B132" s="25">
        <v>53105</v>
      </c>
      <c r="C132" s="24" t="s">
        <v>734</v>
      </c>
      <c r="D132" s="64"/>
      <c r="E132" s="23"/>
      <c r="F132" s="48"/>
      <c r="G132" s="422"/>
      <c r="H132" s="23"/>
      <c r="I132" s="48"/>
      <c r="J132" s="432"/>
      <c r="K132" s="48"/>
      <c r="L132" s="48"/>
      <c r="M132" s="48"/>
      <c r="N132" s="48"/>
      <c r="O132" s="48"/>
      <c r="P132" s="410"/>
      <c r="Q132" s="48"/>
    </row>
    <row r="133" spans="1:17" ht="15">
      <c r="A133" s="24"/>
      <c r="B133" s="25">
        <v>53105</v>
      </c>
      <c r="C133" s="24" t="s">
        <v>735</v>
      </c>
      <c r="D133" s="414"/>
      <c r="E133" s="48"/>
      <c r="F133" s="48"/>
      <c r="G133" s="422"/>
      <c r="H133" s="48"/>
      <c r="I133" s="48"/>
      <c r="J133" s="432"/>
      <c r="K133" s="48"/>
      <c r="L133" s="48"/>
      <c r="M133" s="48"/>
      <c r="N133" s="48"/>
      <c r="O133" s="48"/>
      <c r="P133" s="410"/>
      <c r="Q133" s="48"/>
    </row>
    <row r="134" spans="1:17" ht="12.75">
      <c r="A134" s="24"/>
      <c r="B134" s="25">
        <v>53105</v>
      </c>
      <c r="C134" s="24" t="s">
        <v>736</v>
      </c>
      <c r="D134" s="414"/>
      <c r="E134" s="48"/>
      <c r="F134" s="48"/>
      <c r="G134" s="48"/>
      <c r="H134" s="48"/>
      <c r="I134" s="48"/>
      <c r="J134" s="432"/>
      <c r="K134" s="48"/>
      <c r="L134" s="48"/>
      <c r="M134" s="48"/>
      <c r="N134" s="48"/>
      <c r="O134" s="48"/>
      <c r="P134" s="410"/>
      <c r="Q134" s="48"/>
    </row>
    <row r="135" spans="1:17" ht="12.75">
      <c r="A135" s="24"/>
      <c r="B135" s="25">
        <v>53105</v>
      </c>
      <c r="C135" s="24" t="s">
        <v>737</v>
      </c>
      <c r="D135" s="414"/>
      <c r="E135" s="48"/>
      <c r="F135" s="48"/>
      <c r="G135" s="48"/>
      <c r="H135" s="48"/>
      <c r="I135" s="48"/>
      <c r="J135" s="432"/>
      <c r="K135" s="48"/>
      <c r="L135" s="48"/>
      <c r="M135" s="48"/>
      <c r="N135" s="48"/>
      <c r="O135" s="48"/>
      <c r="P135" s="410"/>
      <c r="Q135" s="48"/>
    </row>
    <row r="136" spans="1:17" ht="12.75">
      <c r="A136" s="24"/>
      <c r="B136" s="25">
        <v>53105</v>
      </c>
      <c r="C136" s="24" t="s">
        <v>738</v>
      </c>
      <c r="D136" s="414"/>
      <c r="E136" s="48"/>
      <c r="F136" s="48"/>
      <c r="G136" s="48"/>
      <c r="H136" s="48"/>
      <c r="I136" s="48"/>
      <c r="J136" s="432"/>
      <c r="K136" s="48"/>
      <c r="L136" s="48"/>
      <c r="M136" s="48"/>
      <c r="N136" s="48"/>
      <c r="O136" s="48"/>
      <c r="P136" s="410"/>
      <c r="Q136" s="48"/>
    </row>
    <row r="137" spans="1:17" ht="12.75">
      <c r="A137" s="24"/>
      <c r="B137" s="25">
        <v>53105</v>
      </c>
      <c r="C137" s="24" t="s">
        <v>739</v>
      </c>
      <c r="D137" s="414"/>
      <c r="E137" s="48"/>
      <c r="F137" s="48"/>
      <c r="G137" s="48"/>
      <c r="H137" s="48"/>
      <c r="I137" s="48"/>
      <c r="J137" s="432"/>
      <c r="K137" s="48"/>
      <c r="L137" s="48"/>
      <c r="M137" s="48"/>
      <c r="N137" s="48"/>
      <c r="O137" s="48"/>
      <c r="P137" s="410"/>
      <c r="Q137" s="48"/>
    </row>
    <row r="138" spans="1:17" ht="12.75">
      <c r="A138" s="24"/>
      <c r="B138" s="25">
        <v>53105</v>
      </c>
      <c r="C138" s="24" t="s">
        <v>740</v>
      </c>
      <c r="D138" s="414"/>
      <c r="E138" s="48"/>
      <c r="F138" s="48"/>
      <c r="G138" s="48"/>
      <c r="H138" s="48"/>
      <c r="I138" s="48"/>
      <c r="J138" s="432"/>
      <c r="K138" s="48"/>
      <c r="L138" s="48"/>
      <c r="M138" s="48"/>
      <c r="N138" s="48"/>
      <c r="O138" s="48"/>
      <c r="P138" s="410"/>
      <c r="Q138" s="48"/>
    </row>
    <row r="139" spans="1:17" ht="12.75">
      <c r="A139" s="24"/>
      <c r="B139" s="24"/>
      <c r="C139" s="350"/>
      <c r="D139" s="414"/>
      <c r="E139" s="48"/>
      <c r="F139" s="48"/>
      <c r="G139" s="48"/>
      <c r="H139" s="48"/>
      <c r="I139" s="48"/>
      <c r="J139" s="432"/>
      <c r="K139" s="48"/>
      <c r="L139" s="48"/>
      <c r="M139" s="48"/>
      <c r="N139" s="48"/>
      <c r="O139" s="48"/>
      <c r="P139" s="410"/>
      <c r="Q139" s="48"/>
    </row>
    <row r="140" spans="1:17" s="91" customFormat="1" ht="12.75">
      <c r="A140" s="91" t="s">
        <v>674</v>
      </c>
      <c r="C140" s="409"/>
      <c r="D140" s="64"/>
      <c r="E140" s="410"/>
      <c r="F140" s="410"/>
      <c r="G140" s="410"/>
      <c r="H140" s="410"/>
      <c r="I140" s="410"/>
      <c r="J140" s="431"/>
      <c r="K140" s="410"/>
      <c r="L140" s="410"/>
      <c r="M140" s="410"/>
      <c r="N140" s="410"/>
      <c r="O140" s="410"/>
      <c r="P140" s="410"/>
      <c r="Q140" s="410"/>
    </row>
    <row r="141" spans="2:17" s="412" customFormat="1" ht="12.75">
      <c r="B141" s="412" t="s">
        <v>732</v>
      </c>
      <c r="C141" s="413" t="s">
        <v>733</v>
      </c>
      <c r="D141" s="419"/>
      <c r="E141" s="48"/>
      <c r="F141" s="420"/>
      <c r="G141" s="420"/>
      <c r="H141" s="420"/>
      <c r="I141" s="420"/>
      <c r="J141" s="434"/>
      <c r="K141" s="420"/>
      <c r="L141" s="420"/>
      <c r="M141" s="420"/>
      <c r="N141" s="420"/>
      <c r="O141" s="420"/>
      <c r="P141" s="421"/>
      <c r="Q141" s="420"/>
    </row>
    <row r="142" spans="3:17" s="412" customFormat="1" ht="12.75">
      <c r="C142" s="413"/>
      <c r="D142" s="419"/>
      <c r="E142" s="48"/>
      <c r="F142" s="420"/>
      <c r="H142" s="420"/>
      <c r="I142" s="420"/>
      <c r="J142" s="434"/>
      <c r="K142" s="420"/>
      <c r="L142" s="420"/>
      <c r="M142" s="420"/>
      <c r="N142" s="420"/>
      <c r="O142" s="420"/>
      <c r="P142" s="421"/>
      <c r="Q142" s="420"/>
    </row>
    <row r="143" spans="1:17" ht="12.75">
      <c r="A143" s="24"/>
      <c r="B143" s="24" t="s">
        <v>741</v>
      </c>
      <c r="C143" s="24" t="s">
        <v>742</v>
      </c>
      <c r="D143" s="414"/>
      <c r="E143" s="48"/>
      <c r="F143" s="48"/>
      <c r="G143" s="48"/>
      <c r="H143" s="48"/>
      <c r="I143" s="48"/>
      <c r="J143" s="432"/>
      <c r="K143" s="48"/>
      <c r="L143" s="48"/>
      <c r="M143" s="48"/>
      <c r="N143" s="48"/>
      <c r="O143" s="48"/>
      <c r="P143" s="410"/>
      <c r="Q143" s="48"/>
    </row>
    <row r="144" spans="1:17" ht="12.75">
      <c r="A144" s="24"/>
      <c r="B144" s="24" t="s">
        <v>741</v>
      </c>
      <c r="C144" s="24" t="s">
        <v>743</v>
      </c>
      <c r="D144" s="414"/>
      <c r="E144" s="48"/>
      <c r="F144" s="48"/>
      <c r="G144" s="48"/>
      <c r="H144" s="48"/>
      <c r="I144" s="48"/>
      <c r="J144" s="432"/>
      <c r="K144" s="48"/>
      <c r="L144" s="48"/>
      <c r="M144" s="48"/>
      <c r="N144" s="48"/>
      <c r="O144" s="48"/>
      <c r="P144" s="410"/>
      <c r="Q144" s="48"/>
    </row>
    <row r="145" spans="1:17" ht="12.75">
      <c r="A145" s="24"/>
      <c r="B145" s="24"/>
      <c r="C145" s="350"/>
      <c r="D145" s="414"/>
      <c r="E145" s="48"/>
      <c r="F145" s="48"/>
      <c r="G145" s="48"/>
      <c r="H145" s="48"/>
      <c r="I145" s="48"/>
      <c r="J145" s="432"/>
      <c r="K145" s="48"/>
      <c r="L145" s="48"/>
      <c r="M145" s="48"/>
      <c r="N145" s="48"/>
      <c r="O145" s="48"/>
      <c r="P145" s="410"/>
      <c r="Q145" s="48"/>
    </row>
    <row r="146" spans="1:17" s="91" customFormat="1" ht="12.75">
      <c r="A146" s="91" t="s">
        <v>744</v>
      </c>
      <c r="C146" s="409"/>
      <c r="D146" s="64"/>
      <c r="E146" s="410"/>
      <c r="F146" s="410"/>
      <c r="G146" s="410"/>
      <c r="H146" s="410"/>
      <c r="I146" s="410"/>
      <c r="J146" s="431"/>
      <c r="K146" s="410"/>
      <c r="L146" s="410"/>
      <c r="M146" s="410"/>
      <c r="N146" s="410"/>
      <c r="O146" s="410"/>
      <c r="P146" s="410"/>
      <c r="Q146" s="410"/>
    </row>
    <row r="147" spans="2:17" s="412" customFormat="1" ht="12.75">
      <c r="B147" s="412" t="s">
        <v>732</v>
      </c>
      <c r="C147" s="413" t="s">
        <v>733</v>
      </c>
      <c r="D147" s="419"/>
      <c r="E147" s="48"/>
      <c r="F147" s="420"/>
      <c r="G147" s="420"/>
      <c r="H147" s="420"/>
      <c r="I147" s="420"/>
      <c r="J147" s="434"/>
      <c r="K147" s="420"/>
      <c r="L147" s="420"/>
      <c r="M147" s="420"/>
      <c r="N147" s="420"/>
      <c r="O147" s="420"/>
      <c r="P147" s="421"/>
      <c r="Q147" s="420"/>
    </row>
    <row r="148" spans="3:17" s="412" customFormat="1" ht="12.75">
      <c r="C148" s="413"/>
      <c r="D148" s="419"/>
      <c r="E148" s="48"/>
      <c r="F148" s="420"/>
      <c r="G148" s="420"/>
      <c r="H148" s="420"/>
      <c r="I148" s="420"/>
      <c r="J148" s="434"/>
      <c r="K148" s="420"/>
      <c r="L148" s="420"/>
      <c r="M148" s="420"/>
      <c r="N148" s="420"/>
      <c r="O148" s="420"/>
      <c r="P148" s="421"/>
      <c r="Q148" s="420"/>
    </row>
    <row r="149" spans="1:17" ht="12.75">
      <c r="A149" s="24"/>
      <c r="B149" s="24" t="s">
        <v>741</v>
      </c>
      <c r="C149" s="24" t="s">
        <v>745</v>
      </c>
      <c r="D149" s="414"/>
      <c r="E149" s="48"/>
      <c r="F149" s="48"/>
      <c r="G149" s="23"/>
      <c r="H149" s="23"/>
      <c r="I149" s="48"/>
      <c r="J149" s="432"/>
      <c r="K149" s="48"/>
      <c r="L149" s="48"/>
      <c r="M149" s="48"/>
      <c r="N149" s="48"/>
      <c r="O149" s="48"/>
      <c r="P149" s="410"/>
      <c r="Q149" s="48"/>
    </row>
    <row r="150" spans="1:17" ht="15">
      <c r="A150" s="24"/>
      <c r="B150" s="24" t="s">
        <v>741</v>
      </c>
      <c r="C150" s="24" t="s">
        <v>746</v>
      </c>
      <c r="D150" s="414"/>
      <c r="E150" s="410"/>
      <c r="F150" s="48"/>
      <c r="G150" s="422"/>
      <c r="H150" s="48"/>
      <c r="I150" s="48"/>
      <c r="J150" s="432"/>
      <c r="K150" s="48"/>
      <c r="L150" s="48"/>
      <c r="M150" s="48"/>
      <c r="N150" s="48"/>
      <c r="O150" s="48"/>
      <c r="P150" s="410"/>
      <c r="Q150" s="48"/>
    </row>
    <row r="151" spans="1:17" ht="12.75">
      <c r="A151" s="24"/>
      <c r="B151" s="24" t="s">
        <v>741</v>
      </c>
      <c r="C151" s="24" t="s">
        <v>747</v>
      </c>
      <c r="D151" s="414"/>
      <c r="E151" s="48"/>
      <c r="F151" s="48"/>
      <c r="G151" s="48"/>
      <c r="H151" s="48"/>
      <c r="I151" s="48"/>
      <c r="J151" s="432"/>
      <c r="K151" s="48"/>
      <c r="L151" s="48"/>
      <c r="M151" s="48"/>
      <c r="N151" s="48"/>
      <c r="O151" s="48"/>
      <c r="P151" s="410"/>
      <c r="Q151" s="48"/>
    </row>
    <row r="152" spans="1:17" ht="12.75">
      <c r="A152" s="24"/>
      <c r="B152" s="24" t="s">
        <v>741</v>
      </c>
      <c r="C152" s="24" t="s">
        <v>748</v>
      </c>
      <c r="D152" s="414"/>
      <c r="E152" s="48"/>
      <c r="F152" s="48"/>
      <c r="G152" s="48"/>
      <c r="H152" s="48"/>
      <c r="I152" s="48"/>
      <c r="J152" s="432"/>
      <c r="K152" s="48"/>
      <c r="L152" s="48"/>
      <c r="M152" s="48"/>
      <c r="N152" s="48"/>
      <c r="O152" s="48"/>
      <c r="P152" s="410"/>
      <c r="Q152" s="48"/>
    </row>
    <row r="153" spans="1:17" ht="12.75">
      <c r="A153" s="24"/>
      <c r="B153" s="24" t="s">
        <v>741</v>
      </c>
      <c r="C153" s="24" t="s">
        <v>749</v>
      </c>
      <c r="D153" s="414"/>
      <c r="E153" s="48"/>
      <c r="F153" s="48"/>
      <c r="G153" s="48"/>
      <c r="H153" s="48"/>
      <c r="I153" s="48"/>
      <c r="J153" s="432"/>
      <c r="K153" s="48"/>
      <c r="L153" s="48"/>
      <c r="M153" s="48"/>
      <c r="N153" s="48"/>
      <c r="O153" s="48"/>
      <c r="P153" s="410"/>
      <c r="Q153" s="48"/>
    </row>
    <row r="154" spans="1:17" ht="12.75">
      <c r="A154" s="24"/>
      <c r="B154" s="24" t="s">
        <v>741</v>
      </c>
      <c r="C154" s="24" t="s">
        <v>750</v>
      </c>
      <c r="D154" s="414"/>
      <c r="E154" s="48"/>
      <c r="F154" s="48"/>
      <c r="G154" s="48"/>
      <c r="H154" s="48"/>
      <c r="I154" s="48"/>
      <c r="J154" s="432"/>
      <c r="K154" s="48"/>
      <c r="L154" s="48"/>
      <c r="M154" s="48"/>
      <c r="N154" s="48"/>
      <c r="O154" s="48"/>
      <c r="P154" s="410"/>
      <c r="Q154" s="48"/>
    </row>
    <row r="155" spans="1:17" ht="12.75">
      <c r="A155" s="24"/>
      <c r="B155" s="24" t="s">
        <v>741</v>
      </c>
      <c r="C155" s="24" t="s">
        <v>751</v>
      </c>
      <c r="D155" s="414"/>
      <c r="E155" s="48"/>
      <c r="F155" s="48"/>
      <c r="G155" s="48"/>
      <c r="H155" s="48"/>
      <c r="I155" s="48"/>
      <c r="J155" s="432"/>
      <c r="K155" s="48"/>
      <c r="L155" s="48"/>
      <c r="M155" s="48"/>
      <c r="N155" s="48"/>
      <c r="O155" s="48"/>
      <c r="P155" s="410"/>
      <c r="Q155" s="48"/>
    </row>
    <row r="156" spans="1:17" ht="12.75">
      <c r="A156" s="24"/>
      <c r="B156" s="24" t="s">
        <v>741</v>
      </c>
      <c r="C156" s="24" t="s">
        <v>752</v>
      </c>
      <c r="D156" s="414"/>
      <c r="E156" s="48"/>
      <c r="F156" s="48"/>
      <c r="G156" s="48"/>
      <c r="H156" s="48"/>
      <c r="I156" s="48"/>
      <c r="J156" s="432"/>
      <c r="K156" s="48"/>
      <c r="L156" s="48"/>
      <c r="M156" s="48"/>
      <c r="N156" s="48"/>
      <c r="O156" s="48"/>
      <c r="P156" s="410"/>
      <c r="Q156" s="48"/>
    </row>
    <row r="157" spans="1:17" ht="12.75">
      <c r="A157" s="24"/>
      <c r="B157" s="24" t="s">
        <v>753</v>
      </c>
      <c r="C157" s="24" t="s">
        <v>754</v>
      </c>
      <c r="D157" s="414"/>
      <c r="E157" s="48"/>
      <c r="F157" s="48"/>
      <c r="G157" s="48"/>
      <c r="H157" s="48"/>
      <c r="I157" s="48"/>
      <c r="J157" s="432"/>
      <c r="K157" s="48"/>
      <c r="L157" s="48"/>
      <c r="M157" s="48"/>
      <c r="N157" s="48"/>
      <c r="O157" s="48"/>
      <c r="P157" s="410"/>
      <c r="Q157" s="48"/>
    </row>
    <row r="158" spans="1:17" ht="12.75">
      <c r="A158" s="24"/>
      <c r="B158" s="24" t="s">
        <v>753</v>
      </c>
      <c r="C158" s="24" t="s">
        <v>755</v>
      </c>
      <c r="D158" s="414"/>
      <c r="E158" s="48"/>
      <c r="F158" s="48"/>
      <c r="G158" s="48"/>
      <c r="H158" s="48"/>
      <c r="I158" s="48"/>
      <c r="J158" s="432"/>
      <c r="K158" s="48"/>
      <c r="L158" s="48"/>
      <c r="M158" s="48"/>
      <c r="N158" s="48"/>
      <c r="O158" s="48"/>
      <c r="P158" s="410"/>
      <c r="Q158" s="48"/>
    </row>
    <row r="159" spans="1:17" ht="12.75">
      <c r="A159" s="24"/>
      <c r="B159" s="24"/>
      <c r="C159" s="350"/>
      <c r="D159" s="414"/>
      <c r="E159" s="48"/>
      <c r="F159" s="48"/>
      <c r="G159" s="48"/>
      <c r="H159" s="48"/>
      <c r="I159" s="48"/>
      <c r="J159" s="432"/>
      <c r="K159" s="48"/>
      <c r="L159" s="48"/>
      <c r="M159" s="48"/>
      <c r="N159" s="48"/>
      <c r="O159" s="48"/>
      <c r="P159" s="410"/>
      <c r="Q159" s="48"/>
    </row>
    <row r="160" spans="1:17" s="91" customFormat="1" ht="12.75">
      <c r="A160" s="91" t="s">
        <v>684</v>
      </c>
      <c r="C160" s="409"/>
      <c r="D160" s="64"/>
      <c r="E160" s="410"/>
      <c r="F160" s="410"/>
      <c r="G160" s="410"/>
      <c r="H160" s="410"/>
      <c r="I160" s="410"/>
      <c r="J160" s="431"/>
      <c r="K160" s="410"/>
      <c r="L160" s="410"/>
      <c r="M160" s="410"/>
      <c r="N160" s="410"/>
      <c r="O160" s="410"/>
      <c r="P160" s="410"/>
      <c r="Q160" s="410"/>
    </row>
    <row r="161" spans="2:17" s="412" customFormat="1" ht="12.75">
      <c r="B161" s="412" t="s">
        <v>732</v>
      </c>
      <c r="C161" s="413" t="s">
        <v>733</v>
      </c>
      <c r="D161" s="419"/>
      <c r="E161" s="48"/>
      <c r="F161" s="420"/>
      <c r="G161" s="420"/>
      <c r="H161" s="420"/>
      <c r="I161" s="420"/>
      <c r="J161" s="434"/>
      <c r="K161" s="420"/>
      <c r="L161" s="420"/>
      <c r="M161" s="420"/>
      <c r="N161" s="420"/>
      <c r="O161" s="420"/>
      <c r="P161" s="421"/>
      <c r="Q161" s="420"/>
    </row>
    <row r="162" spans="3:17" s="412" customFormat="1" ht="12.75">
      <c r="C162" s="413"/>
      <c r="D162" s="419"/>
      <c r="E162" s="420"/>
      <c r="F162" s="420"/>
      <c r="J162" s="435"/>
      <c r="K162" s="420"/>
      <c r="L162" s="420"/>
      <c r="M162" s="420"/>
      <c r="N162" s="420"/>
      <c r="O162" s="420"/>
      <c r="P162" s="421"/>
      <c r="Q162" s="420"/>
    </row>
    <row r="163" spans="2:17" s="412" customFormat="1" ht="12.75">
      <c r="B163" s="25">
        <v>53104</v>
      </c>
      <c r="C163" s="350" t="s">
        <v>756</v>
      </c>
      <c r="D163" s="419"/>
      <c r="E163" s="420"/>
      <c r="F163" s="420"/>
      <c r="G163" s="420"/>
      <c r="H163" s="420"/>
      <c r="I163" s="420"/>
      <c r="J163" s="434"/>
      <c r="K163" s="420"/>
      <c r="L163" s="420"/>
      <c r="M163" s="420"/>
      <c r="N163" s="420"/>
      <c r="O163" s="420"/>
      <c r="P163" s="421"/>
      <c r="Q163" s="420"/>
    </row>
    <row r="164" spans="2:17" s="412" customFormat="1" ht="12.75">
      <c r="B164" s="25">
        <v>53104</v>
      </c>
      <c r="C164" s="350" t="s">
        <v>757</v>
      </c>
      <c r="D164" s="419"/>
      <c r="E164" s="420"/>
      <c r="F164" s="420"/>
      <c r="G164" s="420"/>
      <c r="H164" s="420"/>
      <c r="I164" s="420"/>
      <c r="J164" s="434"/>
      <c r="K164" s="420"/>
      <c r="L164" s="420"/>
      <c r="M164" s="420"/>
      <c r="N164" s="420"/>
      <c r="O164" s="420"/>
      <c r="P164" s="421"/>
      <c r="Q164" s="420"/>
    </row>
    <row r="165" spans="1:17" ht="12.75">
      <c r="A165" s="24"/>
      <c r="B165" s="25" t="s">
        <v>758</v>
      </c>
      <c r="C165" s="350" t="s">
        <v>759</v>
      </c>
      <c r="D165" s="414"/>
      <c r="E165" s="48"/>
      <c r="F165" s="48"/>
      <c r="G165" s="48"/>
      <c r="H165" s="48"/>
      <c r="I165" s="48"/>
      <c r="J165" s="432"/>
      <c r="K165" s="48"/>
      <c r="L165" s="48"/>
      <c r="M165" s="48"/>
      <c r="N165" s="48"/>
      <c r="O165" s="48"/>
      <c r="P165" s="410"/>
      <c r="Q165" s="48"/>
    </row>
    <row r="166" spans="1:17" ht="12.75">
      <c r="A166" s="24"/>
      <c r="B166" s="24"/>
      <c r="C166" s="350"/>
      <c r="D166" s="414"/>
      <c r="E166" s="48"/>
      <c r="F166" s="48"/>
      <c r="G166" s="48"/>
      <c r="H166" s="48"/>
      <c r="I166" s="48"/>
      <c r="J166" s="432"/>
      <c r="K166" s="48"/>
      <c r="L166" s="48"/>
      <c r="M166" s="48"/>
      <c r="N166" s="48"/>
      <c r="O166" s="48"/>
      <c r="P166" s="410"/>
      <c r="Q166" s="48"/>
    </row>
    <row r="167" spans="1:17" ht="12.75">
      <c r="A167" s="91" t="s">
        <v>760</v>
      </c>
      <c r="B167" s="24"/>
      <c r="C167" s="350"/>
      <c r="D167" s="414"/>
      <c r="E167" s="48"/>
      <c r="F167" s="48"/>
      <c r="G167" s="48"/>
      <c r="H167" s="48"/>
      <c r="I167" s="48"/>
      <c r="J167" s="432"/>
      <c r="K167" s="48"/>
      <c r="L167" s="48"/>
      <c r="M167" s="48"/>
      <c r="N167" s="48"/>
      <c r="O167" s="48"/>
      <c r="P167" s="410"/>
      <c r="Q167" s="48"/>
    </row>
    <row r="168" spans="2:17" s="412" customFormat="1" ht="12.75">
      <c r="B168" s="412" t="s">
        <v>732</v>
      </c>
      <c r="C168" s="413" t="s">
        <v>733</v>
      </c>
      <c r="D168" s="419"/>
      <c r="E168" s="48"/>
      <c r="F168" s="420"/>
      <c r="G168" s="420"/>
      <c r="H168" s="420"/>
      <c r="I168" s="420"/>
      <c r="J168" s="434"/>
      <c r="K168" s="420"/>
      <c r="L168" s="420"/>
      <c r="M168" s="420"/>
      <c r="N168" s="420"/>
      <c r="O168" s="420"/>
      <c r="P168" s="421"/>
      <c r="Q168" s="420"/>
    </row>
    <row r="169" spans="2:17" s="412" customFormat="1" ht="12.75">
      <c r="B169" s="25">
        <v>53104</v>
      </c>
      <c r="C169" s="350" t="s">
        <v>761</v>
      </c>
      <c r="D169" s="419"/>
      <c r="E169" s="420"/>
      <c r="F169" s="420"/>
      <c r="I169" s="420"/>
      <c r="J169" s="434"/>
      <c r="K169" s="420"/>
      <c r="L169" s="420"/>
      <c r="M169" s="420"/>
      <c r="N169" s="420"/>
      <c r="O169" s="420"/>
      <c r="P169" s="421"/>
      <c r="Q169" s="420"/>
    </row>
    <row r="170" spans="2:17" s="412" customFormat="1" ht="12.75">
      <c r="B170" s="25">
        <v>53105</v>
      </c>
      <c r="C170" s="350" t="s">
        <v>762</v>
      </c>
      <c r="D170" s="419"/>
      <c r="E170" s="420"/>
      <c r="F170" s="420"/>
      <c r="G170" s="420"/>
      <c r="H170" s="420"/>
      <c r="I170" s="420"/>
      <c r="J170" s="434"/>
      <c r="K170" s="420"/>
      <c r="L170" s="420"/>
      <c r="M170" s="420"/>
      <c r="N170" s="420"/>
      <c r="O170" s="420"/>
      <c r="P170" s="421"/>
      <c r="Q170" s="420"/>
    </row>
    <row r="171" spans="1:17" ht="12.75">
      <c r="A171" s="24"/>
      <c r="B171" s="24"/>
      <c r="C171" s="350"/>
      <c r="D171" s="414"/>
      <c r="E171" s="48"/>
      <c r="F171" s="48"/>
      <c r="G171" s="48"/>
      <c r="H171" s="48"/>
      <c r="I171" s="48"/>
      <c r="J171" s="432"/>
      <c r="K171" s="48"/>
      <c r="L171" s="48"/>
      <c r="M171" s="48"/>
      <c r="N171" s="48"/>
      <c r="O171" s="48"/>
      <c r="P171" s="410"/>
      <c r="Q171" s="48"/>
    </row>
    <row r="172" spans="1:17" ht="12.75">
      <c r="A172" s="91" t="s">
        <v>687</v>
      </c>
      <c r="B172" s="24"/>
      <c r="C172" s="350"/>
      <c r="D172" s="414"/>
      <c r="E172" s="48"/>
      <c r="F172" s="48"/>
      <c r="G172" s="48"/>
      <c r="H172" s="48"/>
      <c r="I172" s="48"/>
      <c r="J172" s="432"/>
      <c r="K172" s="48"/>
      <c r="L172" s="48"/>
      <c r="M172" s="48"/>
      <c r="N172" s="48"/>
      <c r="O172" s="48"/>
      <c r="P172" s="410"/>
      <c r="Q172" s="48"/>
    </row>
    <row r="173" spans="1:17" ht="12.75">
      <c r="A173" s="24"/>
      <c r="B173" s="412" t="s">
        <v>732</v>
      </c>
      <c r="C173" s="413" t="s">
        <v>733</v>
      </c>
      <c r="D173" s="414"/>
      <c r="E173" s="48"/>
      <c r="F173" s="48"/>
      <c r="G173" s="48"/>
      <c r="H173" s="48"/>
      <c r="I173" s="48"/>
      <c r="J173" s="432"/>
      <c r="K173" s="48"/>
      <c r="L173" s="48"/>
      <c r="M173" s="48"/>
      <c r="N173" s="48"/>
      <c r="O173" s="48"/>
      <c r="P173" s="410"/>
      <c r="Q173" s="48"/>
    </row>
    <row r="174" spans="1:17" ht="15">
      <c r="A174" s="24"/>
      <c r="B174" s="25">
        <v>53104</v>
      </c>
      <c r="C174" s="25" t="s">
        <v>763</v>
      </c>
      <c r="D174" s="414"/>
      <c r="E174" s="48"/>
      <c r="F174" s="48"/>
      <c r="G174" s="23"/>
      <c r="H174" s="423"/>
      <c r="I174" s="48"/>
      <c r="J174" s="432"/>
      <c r="K174" s="48"/>
      <c r="L174" s="48"/>
      <c r="M174" s="48"/>
      <c r="N174" s="48"/>
      <c r="O174" s="48"/>
      <c r="P174" s="410"/>
      <c r="Q174" s="48"/>
    </row>
    <row r="175" spans="1:17" ht="12.75">
      <c r="A175" s="24"/>
      <c r="B175" s="25">
        <v>53104</v>
      </c>
      <c r="C175" s="350" t="s">
        <v>764</v>
      </c>
      <c r="D175" s="414"/>
      <c r="E175" s="48"/>
      <c r="F175" s="48"/>
      <c r="G175" s="48"/>
      <c r="H175" s="48"/>
      <c r="I175" s="48"/>
      <c r="J175" s="432"/>
      <c r="K175" s="48"/>
      <c r="L175" s="48"/>
      <c r="M175" s="48"/>
      <c r="N175" s="48"/>
      <c r="O175" s="48"/>
      <c r="P175" s="410"/>
      <c r="Q175" s="48"/>
    </row>
    <row r="176" spans="1:17" ht="12.75">
      <c r="A176" s="24"/>
      <c r="B176" s="24"/>
      <c r="C176" s="350"/>
      <c r="D176" s="414"/>
      <c r="E176" s="48"/>
      <c r="F176" s="48"/>
      <c r="G176" s="48"/>
      <c r="H176" s="48"/>
      <c r="I176" s="48"/>
      <c r="J176" s="432"/>
      <c r="K176" s="48"/>
      <c r="L176" s="48"/>
      <c r="M176" s="48"/>
      <c r="N176" s="48"/>
      <c r="O176" s="48"/>
      <c r="P176" s="410"/>
      <c r="Q176" s="48"/>
    </row>
    <row r="177" spans="3:17" s="24" customFormat="1" ht="12.75">
      <c r="C177" s="350"/>
      <c r="D177" s="414"/>
      <c r="E177" s="48"/>
      <c r="F177" s="48"/>
      <c r="G177" s="48"/>
      <c r="H177" s="48"/>
      <c r="I177" s="48"/>
      <c r="J177" s="432"/>
      <c r="K177" s="48"/>
      <c r="L177" s="48"/>
      <c r="M177" s="48"/>
      <c r="N177" s="48"/>
      <c r="O177" s="48"/>
      <c r="P177" s="410"/>
      <c r="Q177" s="48"/>
    </row>
    <row r="178" spans="3:17" s="24" customFormat="1" ht="12.75">
      <c r="C178" s="350"/>
      <c r="D178" s="414"/>
      <c r="E178" s="48"/>
      <c r="F178" s="48"/>
      <c r="G178" s="48"/>
      <c r="H178" s="48"/>
      <c r="I178" s="48"/>
      <c r="J178" s="432"/>
      <c r="K178" s="48"/>
      <c r="L178" s="48"/>
      <c r="M178" s="48"/>
      <c r="N178" s="48"/>
      <c r="O178" s="48"/>
      <c r="P178" s="410"/>
      <c r="Q178" s="48"/>
    </row>
    <row r="179" spans="3:17" s="24" customFormat="1" ht="12.75">
      <c r="C179" s="350"/>
      <c r="D179" s="414"/>
      <c r="E179" s="48"/>
      <c r="F179" s="48"/>
      <c r="G179" s="48"/>
      <c r="H179" s="48"/>
      <c r="I179" s="48"/>
      <c r="J179" s="432"/>
      <c r="K179" s="48"/>
      <c r="L179" s="48"/>
      <c r="M179" s="48"/>
      <c r="N179" s="48"/>
      <c r="O179" s="48"/>
      <c r="P179" s="410"/>
      <c r="Q179" s="48"/>
    </row>
    <row r="180" spans="3:17" s="24" customFormat="1" ht="12.75">
      <c r="C180" s="350"/>
      <c r="D180" s="414"/>
      <c r="E180" s="48"/>
      <c r="F180" s="48"/>
      <c r="G180" s="48"/>
      <c r="H180" s="48"/>
      <c r="I180" s="48"/>
      <c r="J180" s="432"/>
      <c r="K180" s="48"/>
      <c r="L180" s="48"/>
      <c r="M180" s="48"/>
      <c r="N180" s="48"/>
      <c r="O180" s="48"/>
      <c r="P180" s="410"/>
      <c r="Q180" s="48"/>
    </row>
    <row r="181" spans="3:17" s="24" customFormat="1" ht="12.75">
      <c r="C181" s="350"/>
      <c r="D181" s="414"/>
      <c r="E181" s="48"/>
      <c r="F181" s="48"/>
      <c r="G181" s="48"/>
      <c r="H181" s="48"/>
      <c r="I181" s="48"/>
      <c r="J181" s="432"/>
      <c r="K181" s="48"/>
      <c r="L181" s="48"/>
      <c r="M181" s="48"/>
      <c r="N181" s="48"/>
      <c r="O181" s="48"/>
      <c r="P181" s="410"/>
      <c r="Q181" s="48"/>
    </row>
    <row r="182" spans="3:17" s="24" customFormat="1" ht="12.75">
      <c r="C182" s="350"/>
      <c r="D182" s="414"/>
      <c r="E182" s="48"/>
      <c r="F182" s="48"/>
      <c r="G182" s="48"/>
      <c r="H182" s="48"/>
      <c r="I182" s="48"/>
      <c r="J182" s="432"/>
      <c r="K182" s="48"/>
      <c r="L182" s="48"/>
      <c r="M182" s="48"/>
      <c r="N182" s="48"/>
      <c r="O182" s="48"/>
      <c r="P182" s="410"/>
      <c r="Q182" s="48"/>
    </row>
    <row r="183" spans="3:17" s="24" customFormat="1" ht="12.75">
      <c r="C183" s="350"/>
      <c r="D183" s="414"/>
      <c r="E183" s="48"/>
      <c r="F183" s="48"/>
      <c r="G183" s="48"/>
      <c r="H183" s="48"/>
      <c r="I183" s="48"/>
      <c r="J183" s="432"/>
      <c r="K183" s="48"/>
      <c r="L183" s="48"/>
      <c r="M183" s="48"/>
      <c r="N183" s="48"/>
      <c r="O183" s="48"/>
      <c r="P183" s="410"/>
      <c r="Q183" s="48"/>
    </row>
    <row r="184" spans="3:17" s="24" customFormat="1" ht="12.75">
      <c r="C184" s="350"/>
      <c r="D184" s="414"/>
      <c r="E184" s="48"/>
      <c r="F184" s="48"/>
      <c r="G184" s="48"/>
      <c r="H184" s="48"/>
      <c r="I184" s="48"/>
      <c r="J184" s="432"/>
      <c r="K184" s="48"/>
      <c r="L184" s="48"/>
      <c r="M184" s="48"/>
      <c r="N184" s="48"/>
      <c r="O184" s="48"/>
      <c r="P184" s="410"/>
      <c r="Q184" s="48"/>
    </row>
    <row r="185" spans="3:17" s="24" customFormat="1" ht="12.75">
      <c r="C185" s="350"/>
      <c r="D185" s="414"/>
      <c r="E185" s="48"/>
      <c r="F185" s="48"/>
      <c r="G185" s="48"/>
      <c r="H185" s="48"/>
      <c r="I185" s="48"/>
      <c r="J185" s="432"/>
      <c r="K185" s="48"/>
      <c r="L185" s="48"/>
      <c r="M185" s="48"/>
      <c r="N185" s="48"/>
      <c r="O185" s="48"/>
      <c r="P185" s="410"/>
      <c r="Q185" s="48"/>
    </row>
    <row r="186" spans="3:17" s="24" customFormat="1" ht="12.75">
      <c r="C186" s="350"/>
      <c r="D186" s="414"/>
      <c r="E186" s="48"/>
      <c r="F186" s="48"/>
      <c r="G186" s="48"/>
      <c r="H186" s="48"/>
      <c r="I186" s="48"/>
      <c r="J186" s="432"/>
      <c r="K186" s="48"/>
      <c r="L186" s="48"/>
      <c r="M186" s="48"/>
      <c r="N186" s="48"/>
      <c r="O186" s="48"/>
      <c r="P186" s="410"/>
      <c r="Q186" s="48"/>
    </row>
    <row r="187" spans="3:17" s="24" customFormat="1" ht="12.75">
      <c r="C187" s="350"/>
      <c r="D187" s="414"/>
      <c r="E187" s="48"/>
      <c r="F187" s="48"/>
      <c r="G187" s="48"/>
      <c r="H187" s="48"/>
      <c r="I187" s="48"/>
      <c r="J187" s="432"/>
      <c r="K187" s="48"/>
      <c r="L187" s="48"/>
      <c r="M187" s="48"/>
      <c r="N187" s="48"/>
      <c r="O187" s="48"/>
      <c r="P187" s="410"/>
      <c r="Q187" s="48"/>
    </row>
    <row r="188" spans="3:17" s="24" customFormat="1" ht="12.75">
      <c r="C188" s="350"/>
      <c r="D188" s="414"/>
      <c r="E188" s="48"/>
      <c r="F188" s="48"/>
      <c r="G188" s="48"/>
      <c r="H188" s="48"/>
      <c r="I188" s="48"/>
      <c r="J188" s="432"/>
      <c r="K188" s="48"/>
      <c r="L188" s="48"/>
      <c r="M188" s="48"/>
      <c r="N188" s="48"/>
      <c r="O188" s="48"/>
      <c r="P188" s="410"/>
      <c r="Q188" s="48"/>
    </row>
    <row r="189" spans="3:17" s="24" customFormat="1" ht="12.75">
      <c r="C189" s="350"/>
      <c r="D189" s="414"/>
      <c r="E189" s="48"/>
      <c r="F189" s="48"/>
      <c r="G189" s="48"/>
      <c r="H189" s="48"/>
      <c r="I189" s="48"/>
      <c r="J189" s="432"/>
      <c r="K189" s="48"/>
      <c r="L189" s="48"/>
      <c r="M189" s="48"/>
      <c r="N189" s="48"/>
      <c r="O189" s="48"/>
      <c r="P189" s="410"/>
      <c r="Q189" s="48"/>
    </row>
    <row r="190" spans="3:17" s="24" customFormat="1" ht="12.75">
      <c r="C190" s="350"/>
      <c r="D190" s="414"/>
      <c r="E190" s="48"/>
      <c r="F190" s="48"/>
      <c r="G190" s="48"/>
      <c r="H190" s="48"/>
      <c r="I190" s="48"/>
      <c r="J190" s="432"/>
      <c r="K190" s="48"/>
      <c r="L190" s="48"/>
      <c r="M190" s="48"/>
      <c r="N190" s="48"/>
      <c r="O190" s="48"/>
      <c r="P190" s="410"/>
      <c r="Q190" s="48"/>
    </row>
    <row r="191" spans="3:17" s="24" customFormat="1" ht="12.75">
      <c r="C191" s="350"/>
      <c r="D191" s="414"/>
      <c r="E191" s="48"/>
      <c r="F191" s="48"/>
      <c r="G191" s="48"/>
      <c r="H191" s="48"/>
      <c r="I191" s="48"/>
      <c r="J191" s="432"/>
      <c r="K191" s="48"/>
      <c r="L191" s="48"/>
      <c r="M191" s="48"/>
      <c r="N191" s="48"/>
      <c r="O191" s="48"/>
      <c r="P191" s="410"/>
      <c r="Q191" s="48"/>
    </row>
    <row r="192" spans="3:17" s="24" customFormat="1" ht="12.75">
      <c r="C192" s="350"/>
      <c r="D192" s="414"/>
      <c r="E192" s="48"/>
      <c r="F192" s="48"/>
      <c r="G192" s="48"/>
      <c r="H192" s="48"/>
      <c r="I192" s="48"/>
      <c r="J192" s="432"/>
      <c r="K192" s="48"/>
      <c r="L192" s="48"/>
      <c r="M192" s="48"/>
      <c r="N192" s="48"/>
      <c r="O192" s="48"/>
      <c r="P192" s="410"/>
      <c r="Q192" s="48"/>
    </row>
    <row r="193" spans="3:17" s="24" customFormat="1" ht="12.75">
      <c r="C193" s="350"/>
      <c r="D193" s="414"/>
      <c r="E193" s="48"/>
      <c r="F193" s="48"/>
      <c r="G193" s="48"/>
      <c r="H193" s="48"/>
      <c r="I193" s="48"/>
      <c r="J193" s="432"/>
      <c r="K193" s="48"/>
      <c r="L193" s="48"/>
      <c r="M193" s="48"/>
      <c r="N193" s="48"/>
      <c r="O193" s="48"/>
      <c r="P193" s="410"/>
      <c r="Q193" s="48"/>
    </row>
    <row r="194" spans="3:17" s="24" customFormat="1" ht="12.75">
      <c r="C194" s="350"/>
      <c r="D194" s="414"/>
      <c r="E194" s="48"/>
      <c r="F194" s="48"/>
      <c r="G194" s="48"/>
      <c r="H194" s="48"/>
      <c r="I194" s="48"/>
      <c r="J194" s="432"/>
      <c r="K194" s="48"/>
      <c r="L194" s="48"/>
      <c r="M194" s="48"/>
      <c r="N194" s="48"/>
      <c r="O194" s="48"/>
      <c r="P194" s="410"/>
      <c r="Q194" s="48"/>
    </row>
    <row r="195" spans="3:17" s="24" customFormat="1" ht="12.75">
      <c r="C195" s="350"/>
      <c r="D195" s="414"/>
      <c r="E195" s="48"/>
      <c r="F195" s="48"/>
      <c r="G195" s="48"/>
      <c r="H195" s="48"/>
      <c r="I195" s="48"/>
      <c r="J195" s="432"/>
      <c r="K195" s="48"/>
      <c r="L195" s="48"/>
      <c r="M195" s="48"/>
      <c r="N195" s="48"/>
      <c r="O195" s="48"/>
      <c r="P195" s="410"/>
      <c r="Q195" s="48"/>
    </row>
    <row r="196" spans="3:17" s="24" customFormat="1" ht="12.75">
      <c r="C196" s="350"/>
      <c r="D196" s="414"/>
      <c r="E196" s="48"/>
      <c r="F196" s="48"/>
      <c r="G196" s="48"/>
      <c r="H196" s="48"/>
      <c r="I196" s="48"/>
      <c r="J196" s="432"/>
      <c r="K196" s="48"/>
      <c r="L196" s="48"/>
      <c r="M196" s="48"/>
      <c r="N196" s="48"/>
      <c r="O196" s="48"/>
      <c r="P196" s="410"/>
      <c r="Q196" s="48"/>
    </row>
    <row r="197" spans="3:17" s="24" customFormat="1" ht="12.75">
      <c r="C197" s="350"/>
      <c r="D197" s="414"/>
      <c r="E197" s="48"/>
      <c r="F197" s="48"/>
      <c r="G197" s="48"/>
      <c r="H197" s="48"/>
      <c r="I197" s="48"/>
      <c r="J197" s="432"/>
      <c r="K197" s="48"/>
      <c r="L197" s="48"/>
      <c r="M197" s="48"/>
      <c r="N197" s="48"/>
      <c r="O197" s="48"/>
      <c r="P197" s="410"/>
      <c r="Q197" s="48"/>
    </row>
    <row r="198" spans="3:17" s="24" customFormat="1" ht="12.75">
      <c r="C198" s="350"/>
      <c r="D198" s="414"/>
      <c r="E198" s="48"/>
      <c r="F198" s="48"/>
      <c r="G198" s="48"/>
      <c r="H198" s="48"/>
      <c r="I198" s="48"/>
      <c r="J198" s="432"/>
      <c r="K198" s="48"/>
      <c r="L198" s="48"/>
      <c r="M198" s="48"/>
      <c r="N198" s="48"/>
      <c r="O198" s="48"/>
      <c r="P198" s="410"/>
      <c r="Q198" s="48"/>
    </row>
    <row r="199" spans="3:17" s="24" customFormat="1" ht="12.75">
      <c r="C199" s="350"/>
      <c r="D199" s="414"/>
      <c r="E199" s="48"/>
      <c r="F199" s="48"/>
      <c r="G199" s="48"/>
      <c r="H199" s="48"/>
      <c r="I199" s="48"/>
      <c r="J199" s="432"/>
      <c r="K199" s="48"/>
      <c r="L199" s="48"/>
      <c r="M199" s="48"/>
      <c r="N199" s="48"/>
      <c r="O199" s="48"/>
      <c r="P199" s="410"/>
      <c r="Q199" s="48"/>
    </row>
    <row r="200" spans="3:17" s="24" customFormat="1" ht="12.75">
      <c r="C200" s="350"/>
      <c r="D200" s="414"/>
      <c r="E200" s="48"/>
      <c r="F200" s="48"/>
      <c r="G200" s="48"/>
      <c r="H200" s="48"/>
      <c r="I200" s="48"/>
      <c r="J200" s="432"/>
      <c r="K200" s="48"/>
      <c r="L200" s="48"/>
      <c r="M200" s="48"/>
      <c r="N200" s="48"/>
      <c r="O200" s="48"/>
      <c r="P200" s="410"/>
      <c r="Q200" s="48"/>
    </row>
    <row r="201" spans="3:17" s="24" customFormat="1" ht="12.75">
      <c r="C201" s="350"/>
      <c r="D201" s="414"/>
      <c r="E201" s="48"/>
      <c r="F201" s="48"/>
      <c r="G201" s="48"/>
      <c r="H201" s="48"/>
      <c r="I201" s="48"/>
      <c r="J201" s="432"/>
      <c r="K201" s="48"/>
      <c r="L201" s="48"/>
      <c r="M201" s="48"/>
      <c r="N201" s="48"/>
      <c r="O201" s="48"/>
      <c r="P201" s="410"/>
      <c r="Q201" s="48"/>
    </row>
    <row r="202" spans="3:17" s="24" customFormat="1" ht="12.75">
      <c r="C202" s="350"/>
      <c r="D202" s="414"/>
      <c r="E202" s="48"/>
      <c r="F202" s="48"/>
      <c r="G202" s="48"/>
      <c r="H202" s="48"/>
      <c r="I202" s="48"/>
      <c r="J202" s="432"/>
      <c r="K202" s="48"/>
      <c r="L202" s="48"/>
      <c r="M202" s="48"/>
      <c r="N202" s="48"/>
      <c r="O202" s="48"/>
      <c r="P202" s="410"/>
      <c r="Q202" s="48"/>
    </row>
    <row r="203" spans="3:17" s="24" customFormat="1" ht="12.75">
      <c r="C203" s="350"/>
      <c r="D203" s="414"/>
      <c r="E203" s="48"/>
      <c r="F203" s="48"/>
      <c r="G203" s="48"/>
      <c r="H203" s="48"/>
      <c r="I203" s="48"/>
      <c r="J203" s="432"/>
      <c r="K203" s="48"/>
      <c r="L203" s="48"/>
      <c r="M203" s="48"/>
      <c r="N203" s="48"/>
      <c r="O203" s="48"/>
      <c r="P203" s="410"/>
      <c r="Q203" s="48"/>
    </row>
    <row r="204" spans="3:17" s="24" customFormat="1" ht="12.75">
      <c r="C204" s="350"/>
      <c r="D204" s="414"/>
      <c r="E204" s="48"/>
      <c r="F204" s="48"/>
      <c r="G204" s="48"/>
      <c r="H204" s="48"/>
      <c r="I204" s="48"/>
      <c r="J204" s="432"/>
      <c r="K204" s="48"/>
      <c r="L204" s="48"/>
      <c r="M204" s="48"/>
      <c r="N204" s="48"/>
      <c r="O204" s="48"/>
      <c r="P204" s="410"/>
      <c r="Q204" s="48"/>
    </row>
    <row r="205" spans="3:17" s="24" customFormat="1" ht="12.75">
      <c r="C205" s="350"/>
      <c r="D205" s="414"/>
      <c r="E205" s="48"/>
      <c r="F205" s="48"/>
      <c r="G205" s="48"/>
      <c r="H205" s="48"/>
      <c r="I205" s="48"/>
      <c r="J205" s="432"/>
      <c r="K205" s="48"/>
      <c r="L205" s="48"/>
      <c r="M205" s="48"/>
      <c r="N205" s="48"/>
      <c r="O205" s="48"/>
      <c r="P205" s="410"/>
      <c r="Q205" s="48"/>
    </row>
    <row r="206" spans="3:17" s="24" customFormat="1" ht="12.75">
      <c r="C206" s="350"/>
      <c r="D206" s="414"/>
      <c r="E206" s="48"/>
      <c r="F206" s="48"/>
      <c r="G206" s="48"/>
      <c r="H206" s="48"/>
      <c r="I206" s="48"/>
      <c r="J206" s="432"/>
      <c r="K206" s="48"/>
      <c r="L206" s="48"/>
      <c r="M206" s="48"/>
      <c r="N206" s="48"/>
      <c r="O206" s="48"/>
      <c r="P206" s="410"/>
      <c r="Q206" s="48"/>
    </row>
    <row r="207" spans="3:17" s="24" customFormat="1" ht="12.75">
      <c r="C207" s="350"/>
      <c r="D207" s="414"/>
      <c r="E207" s="48"/>
      <c r="F207" s="48"/>
      <c r="G207" s="48"/>
      <c r="H207" s="48"/>
      <c r="I207" s="48"/>
      <c r="J207" s="432"/>
      <c r="K207" s="48"/>
      <c r="L207" s="48"/>
      <c r="M207" s="48"/>
      <c r="N207" s="48"/>
      <c r="O207" s="48"/>
      <c r="P207" s="410"/>
      <c r="Q207" s="48"/>
    </row>
    <row r="208" spans="3:17" s="24" customFormat="1" ht="12.75">
      <c r="C208" s="350"/>
      <c r="D208" s="414"/>
      <c r="E208" s="48"/>
      <c r="F208" s="48"/>
      <c r="G208" s="48"/>
      <c r="H208" s="48"/>
      <c r="I208" s="48"/>
      <c r="J208" s="432"/>
      <c r="K208" s="48"/>
      <c r="L208" s="48"/>
      <c r="M208" s="48"/>
      <c r="N208" s="48"/>
      <c r="O208" s="48"/>
      <c r="P208" s="410"/>
      <c r="Q208" s="48"/>
    </row>
    <row r="209" spans="3:17" s="24" customFormat="1" ht="12.75">
      <c r="C209" s="350"/>
      <c r="D209" s="414"/>
      <c r="E209" s="48"/>
      <c r="F209" s="48"/>
      <c r="G209" s="48"/>
      <c r="H209" s="48"/>
      <c r="I209" s="48"/>
      <c r="J209" s="432"/>
      <c r="K209" s="48"/>
      <c r="L209" s="48"/>
      <c r="M209" s="48"/>
      <c r="N209" s="48"/>
      <c r="O209" s="48"/>
      <c r="P209" s="410"/>
      <c r="Q209" s="48"/>
    </row>
    <row r="210" spans="3:17" s="24" customFormat="1" ht="12.75">
      <c r="C210" s="350"/>
      <c r="D210" s="414"/>
      <c r="E210" s="48"/>
      <c r="F210" s="48"/>
      <c r="G210" s="48"/>
      <c r="H210" s="48"/>
      <c r="I210" s="48"/>
      <c r="J210" s="432"/>
      <c r="K210" s="48"/>
      <c r="L210" s="48"/>
      <c r="M210" s="48"/>
      <c r="N210" s="48"/>
      <c r="O210" s="48"/>
      <c r="P210" s="410"/>
      <c r="Q210" s="48"/>
    </row>
    <row r="211" spans="3:17" s="24" customFormat="1" ht="12.75">
      <c r="C211" s="350"/>
      <c r="D211" s="414"/>
      <c r="E211" s="48"/>
      <c r="F211" s="48"/>
      <c r="G211" s="48"/>
      <c r="H211" s="48"/>
      <c r="I211" s="48"/>
      <c r="J211" s="432"/>
      <c r="K211" s="48"/>
      <c r="L211" s="48"/>
      <c r="M211" s="48"/>
      <c r="N211" s="48"/>
      <c r="O211" s="48"/>
      <c r="P211" s="410"/>
      <c r="Q211" s="48"/>
    </row>
    <row r="212" spans="3:17" s="24" customFormat="1" ht="12.75">
      <c r="C212" s="350"/>
      <c r="D212" s="414"/>
      <c r="E212" s="48"/>
      <c r="F212" s="48"/>
      <c r="G212" s="48"/>
      <c r="H212" s="48"/>
      <c r="I212" s="48"/>
      <c r="J212" s="432"/>
      <c r="K212" s="48"/>
      <c r="L212" s="48"/>
      <c r="M212" s="48"/>
      <c r="N212" s="48"/>
      <c r="O212" s="48"/>
      <c r="P212" s="410"/>
      <c r="Q212" s="48"/>
    </row>
    <row r="213" spans="3:17" s="24" customFormat="1" ht="12.75">
      <c r="C213" s="350"/>
      <c r="D213" s="414"/>
      <c r="E213" s="48"/>
      <c r="F213" s="48"/>
      <c r="G213" s="48"/>
      <c r="H213" s="48"/>
      <c r="I213" s="48"/>
      <c r="J213" s="432"/>
      <c r="K213" s="48"/>
      <c r="L213" s="48"/>
      <c r="M213" s="48"/>
      <c r="N213" s="48"/>
      <c r="O213" s="48"/>
      <c r="P213" s="410"/>
      <c r="Q213" s="48"/>
    </row>
    <row r="214" spans="3:17" s="24" customFormat="1" ht="12.75">
      <c r="C214" s="350"/>
      <c r="D214" s="414"/>
      <c r="E214" s="48"/>
      <c r="F214" s="48"/>
      <c r="G214" s="48"/>
      <c r="H214" s="48"/>
      <c r="I214" s="48"/>
      <c r="J214" s="432"/>
      <c r="K214" s="48"/>
      <c r="L214" s="48"/>
      <c r="M214" s="48"/>
      <c r="N214" s="48"/>
      <c r="O214" s="48"/>
      <c r="P214" s="410"/>
      <c r="Q214" s="48"/>
    </row>
    <row r="215" spans="3:17" s="24" customFormat="1" ht="12.75">
      <c r="C215" s="350"/>
      <c r="D215" s="414"/>
      <c r="E215" s="48"/>
      <c r="F215" s="48"/>
      <c r="G215" s="48"/>
      <c r="H215" s="48"/>
      <c r="I215" s="48"/>
      <c r="J215" s="432"/>
      <c r="K215" s="48"/>
      <c r="L215" s="48"/>
      <c r="M215" s="48"/>
      <c r="N215" s="48"/>
      <c r="O215" s="48"/>
      <c r="P215" s="410"/>
      <c r="Q215" s="48"/>
    </row>
    <row r="216" spans="3:17" s="24" customFormat="1" ht="12.75">
      <c r="C216" s="350"/>
      <c r="D216" s="414"/>
      <c r="E216" s="48"/>
      <c r="F216" s="48"/>
      <c r="G216" s="48"/>
      <c r="H216" s="48"/>
      <c r="I216" s="48"/>
      <c r="J216" s="432"/>
      <c r="K216" s="48"/>
      <c r="L216" s="48"/>
      <c r="M216" s="48"/>
      <c r="N216" s="48"/>
      <c r="O216" s="48"/>
      <c r="P216" s="410"/>
      <c r="Q216" s="48"/>
    </row>
    <row r="217" spans="3:17" s="24" customFormat="1" ht="12.75">
      <c r="C217" s="350"/>
      <c r="D217" s="414"/>
      <c r="E217" s="48"/>
      <c r="F217" s="48"/>
      <c r="G217" s="48"/>
      <c r="H217" s="48"/>
      <c r="I217" s="48"/>
      <c r="J217" s="432"/>
      <c r="K217" s="48"/>
      <c r="L217" s="48"/>
      <c r="M217" s="48"/>
      <c r="N217" s="48"/>
      <c r="O217" s="48"/>
      <c r="P217" s="410"/>
      <c r="Q217" s="48"/>
    </row>
    <row r="218" spans="3:17" s="24" customFormat="1" ht="12.75">
      <c r="C218" s="350"/>
      <c r="D218" s="414"/>
      <c r="E218" s="48"/>
      <c r="F218" s="48"/>
      <c r="G218" s="48"/>
      <c r="H218" s="48"/>
      <c r="I218" s="48"/>
      <c r="J218" s="432"/>
      <c r="K218" s="48"/>
      <c r="L218" s="48"/>
      <c r="M218" s="48"/>
      <c r="N218" s="48"/>
      <c r="O218" s="48"/>
      <c r="P218" s="410"/>
      <c r="Q218" s="48"/>
    </row>
    <row r="219" spans="3:17" s="24" customFormat="1" ht="12.75">
      <c r="C219" s="350"/>
      <c r="D219" s="414"/>
      <c r="E219" s="48"/>
      <c r="F219" s="48"/>
      <c r="G219" s="48"/>
      <c r="H219" s="48"/>
      <c r="I219" s="48"/>
      <c r="J219" s="432"/>
      <c r="K219" s="48"/>
      <c r="L219" s="48"/>
      <c r="M219" s="48"/>
      <c r="N219" s="48"/>
      <c r="O219" s="48"/>
      <c r="P219" s="410"/>
      <c r="Q219" s="48"/>
    </row>
    <row r="220" spans="3:17" s="24" customFormat="1" ht="12.75">
      <c r="C220" s="350"/>
      <c r="D220" s="414"/>
      <c r="E220" s="48"/>
      <c r="F220" s="48"/>
      <c r="G220" s="48"/>
      <c r="H220" s="48"/>
      <c r="I220" s="48"/>
      <c r="J220" s="432"/>
      <c r="K220" s="48"/>
      <c r="L220" s="48"/>
      <c r="M220" s="48"/>
      <c r="N220" s="48"/>
      <c r="O220" s="48"/>
      <c r="P220" s="410"/>
      <c r="Q220" s="48"/>
    </row>
    <row r="221" spans="3:17" s="24" customFormat="1" ht="12.75">
      <c r="C221" s="350"/>
      <c r="D221" s="414"/>
      <c r="E221" s="48"/>
      <c r="F221" s="48"/>
      <c r="G221" s="48"/>
      <c r="H221" s="48"/>
      <c r="I221" s="48"/>
      <c r="J221" s="432"/>
      <c r="K221" s="48"/>
      <c r="L221" s="48"/>
      <c r="M221" s="48"/>
      <c r="N221" s="48"/>
      <c r="O221" s="48"/>
      <c r="P221" s="410"/>
      <c r="Q221" s="48"/>
    </row>
    <row r="222" spans="3:17" s="24" customFormat="1" ht="12.75">
      <c r="C222" s="350"/>
      <c r="D222" s="414"/>
      <c r="E222" s="48"/>
      <c r="F222" s="48"/>
      <c r="G222" s="48"/>
      <c r="H222" s="48"/>
      <c r="I222" s="48"/>
      <c r="J222" s="432"/>
      <c r="K222" s="48"/>
      <c r="L222" s="48"/>
      <c r="M222" s="48"/>
      <c r="N222" s="48"/>
      <c r="O222" s="48"/>
      <c r="P222" s="410"/>
      <c r="Q222" s="48"/>
    </row>
    <row r="223" spans="3:17" s="24" customFormat="1" ht="12.75">
      <c r="C223" s="350"/>
      <c r="D223" s="414"/>
      <c r="E223" s="48"/>
      <c r="F223" s="48"/>
      <c r="G223" s="48"/>
      <c r="H223" s="48"/>
      <c r="I223" s="48"/>
      <c r="J223" s="432"/>
      <c r="K223" s="48"/>
      <c r="L223" s="48"/>
      <c r="M223" s="48"/>
      <c r="N223" s="48"/>
      <c r="O223" s="48"/>
      <c r="P223" s="410"/>
      <c r="Q223" s="48"/>
    </row>
    <row r="224" spans="3:17" s="24" customFormat="1" ht="12.75">
      <c r="C224" s="350"/>
      <c r="D224" s="414"/>
      <c r="E224" s="48"/>
      <c r="F224" s="48"/>
      <c r="G224" s="48"/>
      <c r="H224" s="48"/>
      <c r="I224" s="48"/>
      <c r="J224" s="432"/>
      <c r="K224" s="48"/>
      <c r="L224" s="48"/>
      <c r="M224" s="48"/>
      <c r="N224" s="48"/>
      <c r="O224" s="48"/>
      <c r="P224" s="410"/>
      <c r="Q224" s="48"/>
    </row>
    <row r="225" spans="3:17" s="24" customFormat="1" ht="12.75">
      <c r="C225" s="350"/>
      <c r="D225" s="414"/>
      <c r="E225" s="48"/>
      <c r="F225" s="48"/>
      <c r="G225" s="48"/>
      <c r="H225" s="48"/>
      <c r="I225" s="48"/>
      <c r="J225" s="432"/>
      <c r="K225" s="48"/>
      <c r="L225" s="48"/>
      <c r="M225" s="48"/>
      <c r="N225" s="48"/>
      <c r="O225" s="48"/>
      <c r="P225" s="410"/>
      <c r="Q225" s="48"/>
    </row>
    <row r="226" spans="3:17" s="24" customFormat="1" ht="12.75">
      <c r="C226" s="350"/>
      <c r="D226" s="414"/>
      <c r="E226" s="48"/>
      <c r="F226" s="48"/>
      <c r="G226" s="48"/>
      <c r="H226" s="48"/>
      <c r="I226" s="48"/>
      <c r="J226" s="432"/>
      <c r="K226" s="48"/>
      <c r="L226" s="48"/>
      <c r="M226" s="48"/>
      <c r="N226" s="48"/>
      <c r="O226" s="48"/>
      <c r="P226" s="410"/>
      <c r="Q226" s="48"/>
    </row>
    <row r="227" spans="3:17" s="24" customFormat="1" ht="12.75">
      <c r="C227" s="350"/>
      <c r="D227" s="414"/>
      <c r="E227" s="48"/>
      <c r="F227" s="48"/>
      <c r="G227" s="48"/>
      <c r="H227" s="48"/>
      <c r="I227" s="48"/>
      <c r="J227" s="432"/>
      <c r="K227" s="48"/>
      <c r="L227" s="48"/>
      <c r="M227" s="48"/>
      <c r="N227" s="48"/>
      <c r="O227" s="48"/>
      <c r="P227" s="410"/>
      <c r="Q227" s="48"/>
    </row>
    <row r="228" spans="3:17" s="24" customFormat="1" ht="12.75">
      <c r="C228" s="350"/>
      <c r="D228" s="414"/>
      <c r="E228" s="48"/>
      <c r="F228" s="48"/>
      <c r="G228" s="48"/>
      <c r="H228" s="48"/>
      <c r="I228" s="48"/>
      <c r="J228" s="432"/>
      <c r="K228" s="48"/>
      <c r="L228" s="48"/>
      <c r="M228" s="48"/>
      <c r="N228" s="48"/>
      <c r="O228" s="48"/>
      <c r="P228" s="410"/>
      <c r="Q228" s="48"/>
    </row>
    <row r="229" spans="3:17" s="24" customFormat="1" ht="12.75">
      <c r="C229" s="350"/>
      <c r="D229" s="414"/>
      <c r="E229" s="48"/>
      <c r="F229" s="48"/>
      <c r="G229" s="48"/>
      <c r="H229" s="48"/>
      <c r="I229" s="48"/>
      <c r="J229" s="432"/>
      <c r="K229" s="48"/>
      <c r="L229" s="48"/>
      <c r="M229" s="48"/>
      <c r="N229" s="48"/>
      <c r="O229" s="48"/>
      <c r="P229" s="410"/>
      <c r="Q229" s="48"/>
    </row>
    <row r="230" spans="3:17" s="24" customFormat="1" ht="12.75">
      <c r="C230" s="350"/>
      <c r="D230" s="414"/>
      <c r="E230" s="48"/>
      <c r="F230" s="48"/>
      <c r="G230" s="48"/>
      <c r="H230" s="48"/>
      <c r="I230" s="48"/>
      <c r="J230" s="432"/>
      <c r="K230" s="48"/>
      <c r="L230" s="48"/>
      <c r="M230" s="48"/>
      <c r="N230" s="48"/>
      <c r="O230" s="48"/>
      <c r="P230" s="410"/>
      <c r="Q230" s="48"/>
    </row>
    <row r="231" spans="3:17" s="24" customFormat="1" ht="12.75">
      <c r="C231" s="350"/>
      <c r="D231" s="414"/>
      <c r="E231" s="48"/>
      <c r="F231" s="48"/>
      <c r="G231" s="48"/>
      <c r="H231" s="48"/>
      <c r="I231" s="48"/>
      <c r="J231" s="432"/>
      <c r="K231" s="48"/>
      <c r="L231" s="48"/>
      <c r="M231" s="48"/>
      <c r="N231" s="48"/>
      <c r="O231" s="48"/>
      <c r="P231" s="410"/>
      <c r="Q231" s="48"/>
    </row>
    <row r="232" spans="3:17" s="24" customFormat="1" ht="12.75">
      <c r="C232" s="350"/>
      <c r="D232" s="414"/>
      <c r="E232" s="48"/>
      <c r="F232" s="48"/>
      <c r="G232" s="48"/>
      <c r="H232" s="48"/>
      <c r="I232" s="48"/>
      <c r="J232" s="432"/>
      <c r="K232" s="48"/>
      <c r="L232" s="48"/>
      <c r="M232" s="48"/>
      <c r="N232" s="48"/>
      <c r="O232" s="48"/>
      <c r="P232" s="410"/>
      <c r="Q232" s="48"/>
    </row>
    <row r="233" spans="3:17" s="24" customFormat="1" ht="12.75">
      <c r="C233" s="350"/>
      <c r="D233" s="414"/>
      <c r="E233" s="48"/>
      <c r="F233" s="48"/>
      <c r="G233" s="48"/>
      <c r="H233" s="48"/>
      <c r="I233" s="48"/>
      <c r="J233" s="432"/>
      <c r="K233" s="48"/>
      <c r="L233" s="48"/>
      <c r="M233" s="48"/>
      <c r="N233" s="48"/>
      <c r="O233" s="48"/>
      <c r="P233" s="410"/>
      <c r="Q233" s="48"/>
    </row>
    <row r="234" spans="3:17" s="24" customFormat="1" ht="12.75">
      <c r="C234" s="350"/>
      <c r="D234" s="414"/>
      <c r="E234" s="48"/>
      <c r="F234" s="48"/>
      <c r="G234" s="48"/>
      <c r="H234" s="48"/>
      <c r="I234" s="48"/>
      <c r="J234" s="432"/>
      <c r="K234" s="48"/>
      <c r="L234" s="48"/>
      <c r="M234" s="48"/>
      <c r="N234" s="48"/>
      <c r="O234" s="48"/>
      <c r="P234" s="410"/>
      <c r="Q234" s="48"/>
    </row>
    <row r="235" spans="3:17" s="24" customFormat="1" ht="12.75">
      <c r="C235" s="350"/>
      <c r="D235" s="414"/>
      <c r="E235" s="48"/>
      <c r="F235" s="48"/>
      <c r="G235" s="48"/>
      <c r="H235" s="48"/>
      <c r="I235" s="48"/>
      <c r="J235" s="432"/>
      <c r="K235" s="48"/>
      <c r="L235" s="48"/>
      <c r="M235" s="48"/>
      <c r="N235" s="48"/>
      <c r="O235" s="48"/>
      <c r="P235" s="410"/>
      <c r="Q235" s="48"/>
    </row>
    <row r="236" spans="3:17" s="24" customFormat="1" ht="12.75">
      <c r="C236" s="350"/>
      <c r="D236" s="414"/>
      <c r="E236" s="48"/>
      <c r="F236" s="48"/>
      <c r="G236" s="48"/>
      <c r="H236" s="48"/>
      <c r="I236" s="48"/>
      <c r="J236" s="432"/>
      <c r="K236" s="48"/>
      <c r="L236" s="48"/>
      <c r="M236" s="48"/>
      <c r="N236" s="48"/>
      <c r="O236" s="48"/>
      <c r="P236" s="410"/>
      <c r="Q236" s="48"/>
    </row>
    <row r="237" spans="3:17" s="24" customFormat="1" ht="12.75">
      <c r="C237" s="350"/>
      <c r="D237" s="414"/>
      <c r="E237" s="48"/>
      <c r="F237" s="48"/>
      <c r="G237" s="48"/>
      <c r="H237" s="48"/>
      <c r="I237" s="48"/>
      <c r="J237" s="432"/>
      <c r="K237" s="48"/>
      <c r="L237" s="48"/>
      <c r="M237" s="48"/>
      <c r="N237" s="48"/>
      <c r="O237" s="48"/>
      <c r="P237" s="410"/>
      <c r="Q237" s="48"/>
    </row>
    <row r="238" spans="3:17" s="24" customFormat="1" ht="12.75">
      <c r="C238" s="350"/>
      <c r="D238" s="414"/>
      <c r="E238" s="48"/>
      <c r="F238" s="48"/>
      <c r="G238" s="48"/>
      <c r="H238" s="48"/>
      <c r="I238" s="48"/>
      <c r="J238" s="432"/>
      <c r="K238" s="48"/>
      <c r="L238" s="48"/>
      <c r="M238" s="48"/>
      <c r="N238" s="48"/>
      <c r="O238" s="48"/>
      <c r="P238" s="410"/>
      <c r="Q238" s="48"/>
    </row>
    <row r="239" spans="3:17" s="24" customFormat="1" ht="12.75">
      <c r="C239" s="350"/>
      <c r="D239" s="414"/>
      <c r="E239" s="48"/>
      <c r="F239" s="48"/>
      <c r="G239" s="48"/>
      <c r="H239" s="48"/>
      <c r="I239" s="48"/>
      <c r="J239" s="432"/>
      <c r="K239" s="48"/>
      <c r="L239" s="48"/>
      <c r="M239" s="48"/>
      <c r="N239" s="48"/>
      <c r="O239" s="48"/>
      <c r="P239" s="410"/>
      <c r="Q239" s="48"/>
    </row>
    <row r="240" spans="3:17" s="24" customFormat="1" ht="12.75">
      <c r="C240" s="350"/>
      <c r="D240" s="414"/>
      <c r="E240" s="48"/>
      <c r="F240" s="48"/>
      <c r="G240" s="48"/>
      <c r="H240" s="48"/>
      <c r="I240" s="48"/>
      <c r="J240" s="432"/>
      <c r="K240" s="48"/>
      <c r="L240" s="48"/>
      <c r="M240" s="48"/>
      <c r="N240" s="48"/>
      <c r="O240" s="48"/>
      <c r="P240" s="410"/>
      <c r="Q240" s="48"/>
    </row>
    <row r="241" spans="3:17" s="24" customFormat="1" ht="12.75">
      <c r="C241" s="350"/>
      <c r="D241" s="414"/>
      <c r="E241" s="48"/>
      <c r="F241" s="48"/>
      <c r="G241" s="48"/>
      <c r="H241" s="48"/>
      <c r="I241" s="48"/>
      <c r="J241" s="432"/>
      <c r="K241" s="48"/>
      <c r="L241" s="48"/>
      <c r="M241" s="48"/>
      <c r="N241" s="48"/>
      <c r="O241" s="48"/>
      <c r="P241" s="410"/>
      <c r="Q241" s="48"/>
    </row>
    <row r="242" spans="3:17" s="24" customFormat="1" ht="12.75">
      <c r="C242" s="350"/>
      <c r="D242" s="414"/>
      <c r="E242" s="48"/>
      <c r="F242" s="48"/>
      <c r="G242" s="48"/>
      <c r="H242" s="48"/>
      <c r="I242" s="48"/>
      <c r="J242" s="432"/>
      <c r="K242" s="48"/>
      <c r="L242" s="48"/>
      <c r="M242" s="48"/>
      <c r="N242" s="48"/>
      <c r="O242" s="48"/>
      <c r="P242" s="410"/>
      <c r="Q242" s="48"/>
    </row>
    <row r="243" spans="3:17" s="24" customFormat="1" ht="12.75">
      <c r="C243" s="350"/>
      <c r="D243" s="414"/>
      <c r="E243" s="48"/>
      <c r="F243" s="48"/>
      <c r="G243" s="48"/>
      <c r="H243" s="48"/>
      <c r="I243" s="48"/>
      <c r="J243" s="432"/>
      <c r="K243" s="48"/>
      <c r="L243" s="48"/>
      <c r="M243" s="48"/>
      <c r="N243" s="48"/>
      <c r="O243" s="48"/>
      <c r="P243" s="410"/>
      <c r="Q243" s="48"/>
    </row>
    <row r="244" spans="3:17" s="24" customFormat="1" ht="12.75">
      <c r="C244" s="350"/>
      <c r="D244" s="414"/>
      <c r="E244" s="48"/>
      <c r="F244" s="48"/>
      <c r="G244" s="48"/>
      <c r="H244" s="48"/>
      <c r="I244" s="48"/>
      <c r="J244" s="432"/>
      <c r="K244" s="48"/>
      <c r="L244" s="48"/>
      <c r="M244" s="48"/>
      <c r="N244" s="48"/>
      <c r="O244" s="48"/>
      <c r="P244" s="410"/>
      <c r="Q244" s="48"/>
    </row>
    <row r="245" spans="3:17" s="24" customFormat="1" ht="12.75">
      <c r="C245" s="350"/>
      <c r="D245" s="414"/>
      <c r="E245" s="48"/>
      <c r="F245" s="48"/>
      <c r="G245" s="48"/>
      <c r="H245" s="48"/>
      <c r="I245" s="48"/>
      <c r="J245" s="432"/>
      <c r="K245" s="48"/>
      <c r="L245" s="48"/>
      <c r="M245" s="48"/>
      <c r="N245" s="48"/>
      <c r="O245" s="48"/>
      <c r="P245" s="410"/>
      <c r="Q245" s="48"/>
    </row>
    <row r="246" spans="3:17" s="24" customFormat="1" ht="12.75">
      <c r="C246" s="350"/>
      <c r="D246" s="414"/>
      <c r="E246" s="48"/>
      <c r="F246" s="48"/>
      <c r="G246" s="48"/>
      <c r="H246" s="48"/>
      <c r="I246" s="48"/>
      <c r="J246" s="432"/>
      <c r="K246" s="48"/>
      <c r="L246" s="48"/>
      <c r="M246" s="48"/>
      <c r="N246" s="48"/>
      <c r="O246" s="48"/>
      <c r="P246" s="410"/>
      <c r="Q246" s="48"/>
    </row>
    <row r="247" spans="3:17" s="24" customFormat="1" ht="12.75">
      <c r="C247" s="350"/>
      <c r="D247" s="414"/>
      <c r="E247" s="48"/>
      <c r="F247" s="48"/>
      <c r="G247" s="48"/>
      <c r="H247" s="48"/>
      <c r="I247" s="48"/>
      <c r="J247" s="432"/>
      <c r="K247" s="48"/>
      <c r="L247" s="48"/>
      <c r="M247" s="48"/>
      <c r="N247" s="48"/>
      <c r="O247" s="48"/>
      <c r="P247" s="410"/>
      <c r="Q247" s="48"/>
    </row>
    <row r="248" spans="3:17" s="24" customFormat="1" ht="12.75">
      <c r="C248" s="350"/>
      <c r="D248" s="414"/>
      <c r="E248" s="48"/>
      <c r="F248" s="48"/>
      <c r="G248" s="48"/>
      <c r="H248" s="48"/>
      <c r="I248" s="48"/>
      <c r="J248" s="432"/>
      <c r="K248" s="48"/>
      <c r="L248" s="48"/>
      <c r="M248" s="48"/>
      <c r="N248" s="48"/>
      <c r="O248" s="48"/>
      <c r="P248" s="410"/>
      <c r="Q248" s="48"/>
    </row>
    <row r="249" spans="3:17" s="24" customFormat="1" ht="12.75">
      <c r="C249" s="350"/>
      <c r="D249" s="414"/>
      <c r="E249" s="48"/>
      <c r="F249" s="48"/>
      <c r="G249" s="48"/>
      <c r="H249" s="48"/>
      <c r="I249" s="48"/>
      <c r="J249" s="432"/>
      <c r="K249" s="48"/>
      <c r="L249" s="48"/>
      <c r="M249" s="48"/>
      <c r="N249" s="48"/>
      <c r="O249" s="48"/>
      <c r="P249" s="410"/>
      <c r="Q249" s="48"/>
    </row>
    <row r="250" spans="3:17" s="24" customFormat="1" ht="12.75">
      <c r="C250" s="350"/>
      <c r="D250" s="414"/>
      <c r="E250" s="48"/>
      <c r="F250" s="48"/>
      <c r="G250" s="48"/>
      <c r="H250" s="48"/>
      <c r="I250" s="48"/>
      <c r="J250" s="432"/>
      <c r="K250" s="48"/>
      <c r="L250" s="48"/>
      <c r="M250" s="48"/>
      <c r="N250" s="48"/>
      <c r="O250" s="48"/>
      <c r="P250" s="410"/>
      <c r="Q250" s="48"/>
    </row>
    <row r="251" spans="3:17" s="24" customFormat="1" ht="12.75">
      <c r="C251" s="350"/>
      <c r="D251" s="414"/>
      <c r="E251" s="48"/>
      <c r="F251" s="48"/>
      <c r="G251" s="48"/>
      <c r="H251" s="48"/>
      <c r="I251" s="48"/>
      <c r="J251" s="432"/>
      <c r="K251" s="48"/>
      <c r="L251" s="48"/>
      <c r="M251" s="48"/>
      <c r="N251" s="48"/>
      <c r="O251" s="48"/>
      <c r="P251" s="410"/>
      <c r="Q251" s="48"/>
    </row>
    <row r="252" spans="3:17" s="24" customFormat="1" ht="12.75">
      <c r="C252" s="350"/>
      <c r="D252" s="414"/>
      <c r="E252" s="48"/>
      <c r="F252" s="48"/>
      <c r="G252" s="48"/>
      <c r="H252" s="48"/>
      <c r="I252" s="48"/>
      <c r="J252" s="432"/>
      <c r="K252" s="48"/>
      <c r="L252" s="48"/>
      <c r="M252" s="48"/>
      <c r="N252" s="48"/>
      <c r="O252" s="48"/>
      <c r="P252" s="410"/>
      <c r="Q252" s="48"/>
    </row>
    <row r="253" spans="3:17" s="24" customFormat="1" ht="12.75">
      <c r="C253" s="350"/>
      <c r="D253" s="414"/>
      <c r="E253" s="48"/>
      <c r="F253" s="48"/>
      <c r="G253" s="48"/>
      <c r="H253" s="48"/>
      <c r="I253" s="48"/>
      <c r="J253" s="432"/>
      <c r="K253" s="48"/>
      <c r="L253" s="48"/>
      <c r="M253" s="48"/>
      <c r="N253" s="48"/>
      <c r="O253" s="48"/>
      <c r="P253" s="410"/>
      <c r="Q253" s="48"/>
    </row>
    <row r="254" spans="3:17" s="24" customFormat="1" ht="12.75">
      <c r="C254" s="350"/>
      <c r="D254" s="414"/>
      <c r="E254" s="48"/>
      <c r="F254" s="48"/>
      <c r="G254" s="48"/>
      <c r="H254" s="48"/>
      <c r="I254" s="48"/>
      <c r="J254" s="432"/>
      <c r="K254" s="48"/>
      <c r="L254" s="48"/>
      <c r="M254" s="48"/>
      <c r="N254" s="48"/>
      <c r="O254" s="48"/>
      <c r="P254" s="410"/>
      <c r="Q254" s="48"/>
    </row>
    <row r="255" spans="3:17" s="24" customFormat="1" ht="12.75">
      <c r="C255" s="350"/>
      <c r="D255" s="414"/>
      <c r="E255" s="48"/>
      <c r="F255" s="48"/>
      <c r="G255" s="48"/>
      <c r="H255" s="48"/>
      <c r="I255" s="48"/>
      <c r="J255" s="432"/>
      <c r="K255" s="48"/>
      <c r="L255" s="48"/>
      <c r="M255" s="48"/>
      <c r="N255" s="48"/>
      <c r="O255" s="48"/>
      <c r="P255" s="410"/>
      <c r="Q255" s="48"/>
    </row>
    <row r="256" spans="3:17" s="24" customFormat="1" ht="12.75">
      <c r="C256" s="350"/>
      <c r="D256" s="414"/>
      <c r="E256" s="48"/>
      <c r="F256" s="48"/>
      <c r="G256" s="48"/>
      <c r="H256" s="48"/>
      <c r="I256" s="48"/>
      <c r="J256" s="432"/>
      <c r="K256" s="48"/>
      <c r="L256" s="48"/>
      <c r="M256" s="48"/>
      <c r="N256" s="48"/>
      <c r="O256" s="48"/>
      <c r="P256" s="410"/>
      <c r="Q256" s="48"/>
    </row>
    <row r="257" spans="3:17" s="24" customFormat="1" ht="12.75">
      <c r="C257" s="350"/>
      <c r="D257" s="414"/>
      <c r="E257" s="48"/>
      <c r="F257" s="48"/>
      <c r="G257" s="48"/>
      <c r="H257" s="48"/>
      <c r="I257" s="48"/>
      <c r="J257" s="432"/>
      <c r="K257" s="48"/>
      <c r="L257" s="48"/>
      <c r="M257" s="48"/>
      <c r="N257" s="48"/>
      <c r="O257" s="48"/>
      <c r="P257" s="410"/>
      <c r="Q257" s="48"/>
    </row>
    <row r="258" spans="3:17" s="24" customFormat="1" ht="12.75">
      <c r="C258" s="350"/>
      <c r="D258" s="414"/>
      <c r="E258" s="48"/>
      <c r="F258" s="48"/>
      <c r="G258" s="48"/>
      <c r="H258" s="48"/>
      <c r="I258" s="48"/>
      <c r="J258" s="432"/>
      <c r="K258" s="48"/>
      <c r="L258" s="48"/>
      <c r="M258" s="48"/>
      <c r="N258" s="48"/>
      <c r="O258" s="48"/>
      <c r="P258" s="410"/>
      <c r="Q258" s="48"/>
    </row>
    <row r="259" spans="3:17" s="24" customFormat="1" ht="12.75">
      <c r="C259" s="350"/>
      <c r="D259" s="414"/>
      <c r="E259" s="48"/>
      <c r="F259" s="48"/>
      <c r="G259" s="48"/>
      <c r="H259" s="48"/>
      <c r="I259" s="48"/>
      <c r="J259" s="432"/>
      <c r="K259" s="48"/>
      <c r="L259" s="48"/>
      <c r="M259" s="48"/>
      <c r="N259" s="48"/>
      <c r="O259" s="48"/>
      <c r="P259" s="410"/>
      <c r="Q259" s="48"/>
    </row>
    <row r="260" spans="3:17" s="24" customFormat="1" ht="12.75">
      <c r="C260" s="350"/>
      <c r="D260" s="414"/>
      <c r="E260" s="48"/>
      <c r="F260" s="48"/>
      <c r="G260" s="48"/>
      <c r="H260" s="48"/>
      <c r="I260" s="48"/>
      <c r="J260" s="432"/>
      <c r="K260" s="48"/>
      <c r="L260" s="48"/>
      <c r="M260" s="48"/>
      <c r="N260" s="48"/>
      <c r="O260" s="48"/>
      <c r="P260" s="410"/>
      <c r="Q260" s="48"/>
    </row>
    <row r="261" spans="3:17" s="24" customFormat="1" ht="12.75">
      <c r="C261" s="350"/>
      <c r="D261" s="414"/>
      <c r="E261" s="48"/>
      <c r="F261" s="48"/>
      <c r="G261" s="48"/>
      <c r="H261" s="48"/>
      <c r="I261" s="48"/>
      <c r="J261" s="432"/>
      <c r="K261" s="48"/>
      <c r="L261" s="48"/>
      <c r="M261" s="48"/>
      <c r="N261" s="48"/>
      <c r="O261" s="48"/>
      <c r="P261" s="410"/>
      <c r="Q261" s="48"/>
    </row>
    <row r="262" spans="3:17" s="24" customFormat="1" ht="12.75">
      <c r="C262" s="350"/>
      <c r="D262" s="414"/>
      <c r="E262" s="48"/>
      <c r="F262" s="48"/>
      <c r="G262" s="48"/>
      <c r="H262" s="48"/>
      <c r="I262" s="48"/>
      <c r="J262" s="432"/>
      <c r="K262" s="48"/>
      <c r="L262" s="48"/>
      <c r="M262" s="48"/>
      <c r="N262" s="48"/>
      <c r="O262" s="48"/>
      <c r="P262" s="410"/>
      <c r="Q262" s="48"/>
    </row>
    <row r="263" spans="3:17" s="24" customFormat="1" ht="12.75">
      <c r="C263" s="350"/>
      <c r="D263" s="414"/>
      <c r="E263" s="48"/>
      <c r="F263" s="48"/>
      <c r="G263" s="48"/>
      <c r="H263" s="48"/>
      <c r="I263" s="48"/>
      <c r="J263" s="432"/>
      <c r="K263" s="48"/>
      <c r="L263" s="48"/>
      <c r="M263" s="48"/>
      <c r="N263" s="48"/>
      <c r="O263" s="48"/>
      <c r="P263" s="410"/>
      <c r="Q263" s="48"/>
    </row>
    <row r="264" spans="3:17" s="24" customFormat="1" ht="12.75">
      <c r="C264" s="350"/>
      <c r="D264" s="414"/>
      <c r="E264" s="48"/>
      <c r="F264" s="48"/>
      <c r="G264" s="48"/>
      <c r="H264" s="48"/>
      <c r="I264" s="48"/>
      <c r="J264" s="432"/>
      <c r="K264" s="48"/>
      <c r="L264" s="48"/>
      <c r="M264" s="48"/>
      <c r="N264" s="48"/>
      <c r="O264" s="48"/>
      <c r="P264" s="410"/>
      <c r="Q264" s="48"/>
    </row>
    <row r="265" spans="3:17" s="24" customFormat="1" ht="12.75">
      <c r="C265" s="350"/>
      <c r="D265" s="414"/>
      <c r="E265" s="48"/>
      <c r="F265" s="48"/>
      <c r="G265" s="48"/>
      <c r="H265" s="48"/>
      <c r="I265" s="48"/>
      <c r="J265" s="432"/>
      <c r="K265" s="48"/>
      <c r="L265" s="48"/>
      <c r="M265" s="48"/>
      <c r="N265" s="48"/>
      <c r="O265" s="48"/>
      <c r="P265" s="410"/>
      <c r="Q265" s="48"/>
    </row>
    <row r="266" spans="3:17" s="24" customFormat="1" ht="12.75">
      <c r="C266" s="350"/>
      <c r="D266" s="414"/>
      <c r="E266" s="48"/>
      <c r="F266" s="48"/>
      <c r="G266" s="48"/>
      <c r="H266" s="48"/>
      <c r="I266" s="48"/>
      <c r="J266" s="432"/>
      <c r="K266" s="48"/>
      <c r="L266" s="48"/>
      <c r="M266" s="48"/>
      <c r="N266" s="48"/>
      <c r="O266" s="48"/>
      <c r="P266" s="410"/>
      <c r="Q266" s="48"/>
    </row>
    <row r="267" spans="3:17" s="24" customFormat="1" ht="12.75">
      <c r="C267" s="350"/>
      <c r="D267" s="414"/>
      <c r="E267" s="48"/>
      <c r="F267" s="48"/>
      <c r="G267" s="48"/>
      <c r="H267" s="48"/>
      <c r="I267" s="48"/>
      <c r="J267" s="432"/>
      <c r="K267" s="48"/>
      <c r="L267" s="48"/>
      <c r="M267" s="48"/>
      <c r="N267" s="48"/>
      <c r="O267" s="48"/>
      <c r="P267" s="410"/>
      <c r="Q267" s="48"/>
    </row>
    <row r="268" spans="3:17" s="24" customFormat="1" ht="12.75">
      <c r="C268" s="350"/>
      <c r="D268" s="414"/>
      <c r="E268" s="48"/>
      <c r="F268" s="48"/>
      <c r="G268" s="48"/>
      <c r="H268" s="48"/>
      <c r="I268" s="48"/>
      <c r="J268" s="432"/>
      <c r="K268" s="48"/>
      <c r="L268" s="48"/>
      <c r="M268" s="48"/>
      <c r="N268" s="48"/>
      <c r="O268" s="48"/>
      <c r="P268" s="410"/>
      <c r="Q268" s="48"/>
    </row>
    <row r="269" spans="3:17" s="24" customFormat="1" ht="12.75">
      <c r="C269" s="350"/>
      <c r="D269" s="414"/>
      <c r="E269" s="48"/>
      <c r="F269" s="48"/>
      <c r="G269" s="48"/>
      <c r="H269" s="48"/>
      <c r="I269" s="48"/>
      <c r="J269" s="432"/>
      <c r="K269" s="48"/>
      <c r="L269" s="48"/>
      <c r="M269" s="48"/>
      <c r="N269" s="48"/>
      <c r="O269" s="48"/>
      <c r="P269" s="410"/>
      <c r="Q269" s="48"/>
    </row>
    <row r="270" spans="3:17" s="24" customFormat="1" ht="12.75">
      <c r="C270" s="350"/>
      <c r="D270" s="414"/>
      <c r="E270" s="48"/>
      <c r="F270" s="48"/>
      <c r="G270" s="48"/>
      <c r="H270" s="48"/>
      <c r="I270" s="48"/>
      <c r="J270" s="432"/>
      <c r="K270" s="48"/>
      <c r="L270" s="48"/>
      <c r="M270" s="48"/>
      <c r="N270" s="48"/>
      <c r="O270" s="48"/>
      <c r="P270" s="410"/>
      <c r="Q270" s="48"/>
    </row>
    <row r="271" spans="3:17" s="24" customFormat="1" ht="12.75">
      <c r="C271" s="350"/>
      <c r="D271" s="414"/>
      <c r="E271" s="48"/>
      <c r="F271" s="48"/>
      <c r="G271" s="48"/>
      <c r="H271" s="48"/>
      <c r="I271" s="48"/>
      <c r="J271" s="432"/>
      <c r="K271" s="48"/>
      <c r="L271" s="48"/>
      <c r="M271" s="48"/>
      <c r="N271" s="48"/>
      <c r="O271" s="48"/>
      <c r="P271" s="410"/>
      <c r="Q271" s="48"/>
    </row>
    <row r="272" ht="12.75">
      <c r="B272" s="424"/>
    </row>
  </sheetData>
  <mergeCells count="1">
    <mergeCell ref="A1:P1"/>
  </mergeCells>
  <printOptions/>
  <pageMargins left="0.25" right="0.25" top="0.75" bottom="0.75" header="0.3" footer="0.3"/>
  <pageSetup fitToHeight="1" fitToWidth="1" horizontalDpi="600" verticalDpi="600" orientation="portrait" paperSize="17" scale="76" r:id="rId1"/>
</worksheet>
</file>

<file path=xl/worksheets/sheet16.xml><?xml version="1.0" encoding="utf-8"?>
<worksheet xmlns="http://schemas.openxmlformats.org/spreadsheetml/2006/main" xmlns:r="http://schemas.openxmlformats.org/officeDocument/2006/relationships">
  <dimension ref="A1:I552"/>
  <sheetViews>
    <sheetView workbookViewId="0" topLeftCell="A1">
      <selection activeCell="B546" sqref="B546"/>
    </sheetView>
  </sheetViews>
  <sheetFormatPr defaultColWidth="9.140625" defaultRowHeight="12.75" outlineLevelRow="2"/>
  <cols>
    <col min="1" max="1" width="5.57421875" style="140" bestFit="1" customWidth="1"/>
    <col min="2" max="2" width="10.140625" style="140" bestFit="1" customWidth="1"/>
    <col min="3" max="3" width="8.00390625" style="140" bestFit="1" customWidth="1"/>
    <col min="4" max="4" width="30.00390625" style="140" customWidth="1"/>
    <col min="5" max="5" width="12.140625" style="140" bestFit="1" customWidth="1"/>
    <col min="6" max="6" width="61.28125" style="140" customWidth="1"/>
    <col min="7" max="7" width="15.421875" style="140" bestFit="1" customWidth="1"/>
    <col min="8" max="8" width="11.421875" style="140" bestFit="1" customWidth="1"/>
    <col min="9" max="256" width="9.140625" style="140" customWidth="1"/>
    <col min="257" max="257" width="5.57421875" style="140" bestFit="1" customWidth="1"/>
    <col min="258" max="258" width="10.140625" style="140" bestFit="1" customWidth="1"/>
    <col min="259" max="259" width="8.00390625" style="140" bestFit="1" customWidth="1"/>
    <col min="260" max="260" width="30.00390625" style="140" customWidth="1"/>
    <col min="261" max="261" width="12.140625" style="140" bestFit="1" customWidth="1"/>
    <col min="262" max="262" width="61.28125" style="140" customWidth="1"/>
    <col min="263" max="263" width="15.421875" style="140" bestFit="1" customWidth="1"/>
    <col min="264" max="264" width="11.421875" style="140" bestFit="1" customWidth="1"/>
    <col min="265" max="512" width="9.140625" style="140" customWidth="1"/>
    <col min="513" max="513" width="5.57421875" style="140" bestFit="1" customWidth="1"/>
    <col min="514" max="514" width="10.140625" style="140" bestFit="1" customWidth="1"/>
    <col min="515" max="515" width="8.00390625" style="140" bestFit="1" customWidth="1"/>
    <col min="516" max="516" width="30.00390625" style="140" customWidth="1"/>
    <col min="517" max="517" width="12.140625" style="140" bestFit="1" customWidth="1"/>
    <col min="518" max="518" width="61.28125" style="140" customWidth="1"/>
    <col min="519" max="519" width="15.421875" style="140" bestFit="1" customWidth="1"/>
    <col min="520" max="520" width="11.421875" style="140" bestFit="1" customWidth="1"/>
    <col min="521" max="768" width="9.140625" style="140" customWidth="1"/>
    <col min="769" max="769" width="5.57421875" style="140" bestFit="1" customWidth="1"/>
    <col min="770" max="770" width="10.140625" style="140" bestFit="1" customWidth="1"/>
    <col min="771" max="771" width="8.00390625" style="140" bestFit="1" customWidth="1"/>
    <col min="772" max="772" width="30.00390625" style="140" customWidth="1"/>
    <col min="773" max="773" width="12.140625" style="140" bestFit="1" customWidth="1"/>
    <col min="774" max="774" width="61.28125" style="140" customWidth="1"/>
    <col min="775" max="775" width="15.421875" style="140" bestFit="1" customWidth="1"/>
    <col min="776" max="776" width="11.421875" style="140" bestFit="1" customWidth="1"/>
    <col min="777" max="1024" width="9.140625" style="140" customWidth="1"/>
    <col min="1025" max="1025" width="5.57421875" style="140" bestFit="1" customWidth="1"/>
    <col min="1026" max="1026" width="10.140625" style="140" bestFit="1" customWidth="1"/>
    <col min="1027" max="1027" width="8.00390625" style="140" bestFit="1" customWidth="1"/>
    <col min="1028" max="1028" width="30.00390625" style="140" customWidth="1"/>
    <col min="1029" max="1029" width="12.140625" style="140" bestFit="1" customWidth="1"/>
    <col min="1030" max="1030" width="61.28125" style="140" customWidth="1"/>
    <col min="1031" max="1031" width="15.421875" style="140" bestFit="1" customWidth="1"/>
    <col min="1032" max="1032" width="11.421875" style="140" bestFit="1" customWidth="1"/>
    <col min="1033" max="1280" width="9.140625" style="140" customWidth="1"/>
    <col min="1281" max="1281" width="5.57421875" style="140" bestFit="1" customWidth="1"/>
    <col min="1282" max="1282" width="10.140625" style="140" bestFit="1" customWidth="1"/>
    <col min="1283" max="1283" width="8.00390625" style="140" bestFit="1" customWidth="1"/>
    <col min="1284" max="1284" width="30.00390625" style="140" customWidth="1"/>
    <col min="1285" max="1285" width="12.140625" style="140" bestFit="1" customWidth="1"/>
    <col min="1286" max="1286" width="61.28125" style="140" customWidth="1"/>
    <col min="1287" max="1287" width="15.421875" style="140" bestFit="1" customWidth="1"/>
    <col min="1288" max="1288" width="11.421875" style="140" bestFit="1" customWidth="1"/>
    <col min="1289" max="1536" width="9.140625" style="140" customWidth="1"/>
    <col min="1537" max="1537" width="5.57421875" style="140" bestFit="1" customWidth="1"/>
    <col min="1538" max="1538" width="10.140625" style="140" bestFit="1" customWidth="1"/>
    <col min="1539" max="1539" width="8.00390625" style="140" bestFit="1" customWidth="1"/>
    <col min="1540" max="1540" width="30.00390625" style="140" customWidth="1"/>
    <col min="1541" max="1541" width="12.140625" style="140" bestFit="1" customWidth="1"/>
    <col min="1542" max="1542" width="61.28125" style="140" customWidth="1"/>
    <col min="1543" max="1543" width="15.421875" style="140" bestFit="1" customWidth="1"/>
    <col min="1544" max="1544" width="11.421875" style="140" bestFit="1" customWidth="1"/>
    <col min="1545" max="1792" width="9.140625" style="140" customWidth="1"/>
    <col min="1793" max="1793" width="5.57421875" style="140" bestFit="1" customWidth="1"/>
    <col min="1794" max="1794" width="10.140625" style="140" bestFit="1" customWidth="1"/>
    <col min="1795" max="1795" width="8.00390625" style="140" bestFit="1" customWidth="1"/>
    <col min="1796" max="1796" width="30.00390625" style="140" customWidth="1"/>
    <col min="1797" max="1797" width="12.140625" style="140" bestFit="1" customWidth="1"/>
    <col min="1798" max="1798" width="61.28125" style="140" customWidth="1"/>
    <col min="1799" max="1799" width="15.421875" style="140" bestFit="1" customWidth="1"/>
    <col min="1800" max="1800" width="11.421875" style="140" bestFit="1" customWidth="1"/>
    <col min="1801" max="2048" width="9.140625" style="140" customWidth="1"/>
    <col min="2049" max="2049" width="5.57421875" style="140" bestFit="1" customWidth="1"/>
    <col min="2050" max="2050" width="10.140625" style="140" bestFit="1" customWidth="1"/>
    <col min="2051" max="2051" width="8.00390625" style="140" bestFit="1" customWidth="1"/>
    <col min="2052" max="2052" width="30.00390625" style="140" customWidth="1"/>
    <col min="2053" max="2053" width="12.140625" style="140" bestFit="1" customWidth="1"/>
    <col min="2054" max="2054" width="61.28125" style="140" customWidth="1"/>
    <col min="2055" max="2055" width="15.421875" style="140" bestFit="1" customWidth="1"/>
    <col min="2056" max="2056" width="11.421875" style="140" bestFit="1" customWidth="1"/>
    <col min="2057" max="2304" width="9.140625" style="140" customWidth="1"/>
    <col min="2305" max="2305" width="5.57421875" style="140" bestFit="1" customWidth="1"/>
    <col min="2306" max="2306" width="10.140625" style="140" bestFit="1" customWidth="1"/>
    <col min="2307" max="2307" width="8.00390625" style="140" bestFit="1" customWidth="1"/>
    <col min="2308" max="2308" width="30.00390625" style="140" customWidth="1"/>
    <col min="2309" max="2309" width="12.140625" style="140" bestFit="1" customWidth="1"/>
    <col min="2310" max="2310" width="61.28125" style="140" customWidth="1"/>
    <col min="2311" max="2311" width="15.421875" style="140" bestFit="1" customWidth="1"/>
    <col min="2312" max="2312" width="11.421875" style="140" bestFit="1" customWidth="1"/>
    <col min="2313" max="2560" width="9.140625" style="140" customWidth="1"/>
    <col min="2561" max="2561" width="5.57421875" style="140" bestFit="1" customWidth="1"/>
    <col min="2562" max="2562" width="10.140625" style="140" bestFit="1" customWidth="1"/>
    <col min="2563" max="2563" width="8.00390625" style="140" bestFit="1" customWidth="1"/>
    <col min="2564" max="2564" width="30.00390625" style="140" customWidth="1"/>
    <col min="2565" max="2565" width="12.140625" style="140" bestFit="1" customWidth="1"/>
    <col min="2566" max="2566" width="61.28125" style="140" customWidth="1"/>
    <col min="2567" max="2567" width="15.421875" style="140" bestFit="1" customWidth="1"/>
    <col min="2568" max="2568" width="11.421875" style="140" bestFit="1" customWidth="1"/>
    <col min="2569" max="2816" width="9.140625" style="140" customWidth="1"/>
    <col min="2817" max="2817" width="5.57421875" style="140" bestFit="1" customWidth="1"/>
    <col min="2818" max="2818" width="10.140625" style="140" bestFit="1" customWidth="1"/>
    <col min="2819" max="2819" width="8.00390625" style="140" bestFit="1" customWidth="1"/>
    <col min="2820" max="2820" width="30.00390625" style="140" customWidth="1"/>
    <col min="2821" max="2821" width="12.140625" style="140" bestFit="1" customWidth="1"/>
    <col min="2822" max="2822" width="61.28125" style="140" customWidth="1"/>
    <col min="2823" max="2823" width="15.421875" style="140" bestFit="1" customWidth="1"/>
    <col min="2824" max="2824" width="11.421875" style="140" bestFit="1" customWidth="1"/>
    <col min="2825" max="3072" width="9.140625" style="140" customWidth="1"/>
    <col min="3073" max="3073" width="5.57421875" style="140" bestFit="1" customWidth="1"/>
    <col min="3074" max="3074" width="10.140625" style="140" bestFit="1" customWidth="1"/>
    <col min="3075" max="3075" width="8.00390625" style="140" bestFit="1" customWidth="1"/>
    <col min="3076" max="3076" width="30.00390625" style="140" customWidth="1"/>
    <col min="3077" max="3077" width="12.140625" style="140" bestFit="1" customWidth="1"/>
    <col min="3078" max="3078" width="61.28125" style="140" customWidth="1"/>
    <col min="3079" max="3079" width="15.421875" style="140" bestFit="1" customWidth="1"/>
    <col min="3080" max="3080" width="11.421875" style="140" bestFit="1" customWidth="1"/>
    <col min="3081" max="3328" width="9.140625" style="140" customWidth="1"/>
    <col min="3329" max="3329" width="5.57421875" style="140" bestFit="1" customWidth="1"/>
    <col min="3330" max="3330" width="10.140625" style="140" bestFit="1" customWidth="1"/>
    <col min="3331" max="3331" width="8.00390625" style="140" bestFit="1" customWidth="1"/>
    <col min="3332" max="3332" width="30.00390625" style="140" customWidth="1"/>
    <col min="3333" max="3333" width="12.140625" style="140" bestFit="1" customWidth="1"/>
    <col min="3334" max="3334" width="61.28125" style="140" customWidth="1"/>
    <col min="3335" max="3335" width="15.421875" style="140" bestFit="1" customWidth="1"/>
    <col min="3336" max="3336" width="11.421875" style="140" bestFit="1" customWidth="1"/>
    <col min="3337" max="3584" width="9.140625" style="140" customWidth="1"/>
    <col min="3585" max="3585" width="5.57421875" style="140" bestFit="1" customWidth="1"/>
    <col min="3586" max="3586" width="10.140625" style="140" bestFit="1" customWidth="1"/>
    <col min="3587" max="3587" width="8.00390625" style="140" bestFit="1" customWidth="1"/>
    <col min="3588" max="3588" width="30.00390625" style="140" customWidth="1"/>
    <col min="3589" max="3589" width="12.140625" style="140" bestFit="1" customWidth="1"/>
    <col min="3590" max="3590" width="61.28125" style="140" customWidth="1"/>
    <col min="3591" max="3591" width="15.421875" style="140" bestFit="1" customWidth="1"/>
    <col min="3592" max="3592" width="11.421875" style="140" bestFit="1" customWidth="1"/>
    <col min="3593" max="3840" width="9.140625" style="140" customWidth="1"/>
    <col min="3841" max="3841" width="5.57421875" style="140" bestFit="1" customWidth="1"/>
    <col min="3842" max="3842" width="10.140625" style="140" bestFit="1" customWidth="1"/>
    <col min="3843" max="3843" width="8.00390625" style="140" bestFit="1" customWidth="1"/>
    <col min="3844" max="3844" width="30.00390625" style="140" customWidth="1"/>
    <col min="3845" max="3845" width="12.140625" style="140" bestFit="1" customWidth="1"/>
    <col min="3846" max="3846" width="61.28125" style="140" customWidth="1"/>
    <col min="3847" max="3847" width="15.421875" style="140" bestFit="1" customWidth="1"/>
    <col min="3848" max="3848" width="11.421875" style="140" bestFit="1" customWidth="1"/>
    <col min="3849" max="4096" width="9.140625" style="140" customWidth="1"/>
    <col min="4097" max="4097" width="5.57421875" style="140" bestFit="1" customWidth="1"/>
    <col min="4098" max="4098" width="10.140625" style="140" bestFit="1" customWidth="1"/>
    <col min="4099" max="4099" width="8.00390625" style="140" bestFit="1" customWidth="1"/>
    <col min="4100" max="4100" width="30.00390625" style="140" customWidth="1"/>
    <col min="4101" max="4101" width="12.140625" style="140" bestFit="1" customWidth="1"/>
    <col min="4102" max="4102" width="61.28125" style="140" customWidth="1"/>
    <col min="4103" max="4103" width="15.421875" style="140" bestFit="1" customWidth="1"/>
    <col min="4104" max="4104" width="11.421875" style="140" bestFit="1" customWidth="1"/>
    <col min="4105" max="4352" width="9.140625" style="140" customWidth="1"/>
    <col min="4353" max="4353" width="5.57421875" style="140" bestFit="1" customWidth="1"/>
    <col min="4354" max="4354" width="10.140625" style="140" bestFit="1" customWidth="1"/>
    <col min="4355" max="4355" width="8.00390625" style="140" bestFit="1" customWidth="1"/>
    <col min="4356" max="4356" width="30.00390625" style="140" customWidth="1"/>
    <col min="4357" max="4357" width="12.140625" style="140" bestFit="1" customWidth="1"/>
    <col min="4358" max="4358" width="61.28125" style="140" customWidth="1"/>
    <col min="4359" max="4359" width="15.421875" style="140" bestFit="1" customWidth="1"/>
    <col min="4360" max="4360" width="11.421875" style="140" bestFit="1" customWidth="1"/>
    <col min="4361" max="4608" width="9.140625" style="140" customWidth="1"/>
    <col min="4609" max="4609" width="5.57421875" style="140" bestFit="1" customWidth="1"/>
    <col min="4610" max="4610" width="10.140625" style="140" bestFit="1" customWidth="1"/>
    <col min="4611" max="4611" width="8.00390625" style="140" bestFit="1" customWidth="1"/>
    <col min="4612" max="4612" width="30.00390625" style="140" customWidth="1"/>
    <col min="4613" max="4613" width="12.140625" style="140" bestFit="1" customWidth="1"/>
    <col min="4614" max="4614" width="61.28125" style="140" customWidth="1"/>
    <col min="4615" max="4615" width="15.421875" style="140" bestFit="1" customWidth="1"/>
    <col min="4616" max="4616" width="11.421875" style="140" bestFit="1" customWidth="1"/>
    <col min="4617" max="4864" width="9.140625" style="140" customWidth="1"/>
    <col min="4865" max="4865" width="5.57421875" style="140" bestFit="1" customWidth="1"/>
    <col min="4866" max="4866" width="10.140625" style="140" bestFit="1" customWidth="1"/>
    <col min="4867" max="4867" width="8.00390625" style="140" bestFit="1" customWidth="1"/>
    <col min="4868" max="4868" width="30.00390625" style="140" customWidth="1"/>
    <col min="4869" max="4869" width="12.140625" style="140" bestFit="1" customWidth="1"/>
    <col min="4870" max="4870" width="61.28125" style="140" customWidth="1"/>
    <col min="4871" max="4871" width="15.421875" style="140" bestFit="1" customWidth="1"/>
    <col min="4872" max="4872" width="11.421875" style="140" bestFit="1" customWidth="1"/>
    <col min="4873" max="5120" width="9.140625" style="140" customWidth="1"/>
    <col min="5121" max="5121" width="5.57421875" style="140" bestFit="1" customWidth="1"/>
    <col min="5122" max="5122" width="10.140625" style="140" bestFit="1" customWidth="1"/>
    <col min="5123" max="5123" width="8.00390625" style="140" bestFit="1" customWidth="1"/>
    <col min="5124" max="5124" width="30.00390625" style="140" customWidth="1"/>
    <col min="5125" max="5125" width="12.140625" style="140" bestFit="1" customWidth="1"/>
    <col min="5126" max="5126" width="61.28125" style="140" customWidth="1"/>
    <col min="5127" max="5127" width="15.421875" style="140" bestFit="1" customWidth="1"/>
    <col min="5128" max="5128" width="11.421875" style="140" bestFit="1" customWidth="1"/>
    <col min="5129" max="5376" width="9.140625" style="140" customWidth="1"/>
    <col min="5377" max="5377" width="5.57421875" style="140" bestFit="1" customWidth="1"/>
    <col min="5378" max="5378" width="10.140625" style="140" bestFit="1" customWidth="1"/>
    <col min="5379" max="5379" width="8.00390625" style="140" bestFit="1" customWidth="1"/>
    <col min="5380" max="5380" width="30.00390625" style="140" customWidth="1"/>
    <col min="5381" max="5381" width="12.140625" style="140" bestFit="1" customWidth="1"/>
    <col min="5382" max="5382" width="61.28125" style="140" customWidth="1"/>
    <col min="5383" max="5383" width="15.421875" style="140" bestFit="1" customWidth="1"/>
    <col min="5384" max="5384" width="11.421875" style="140" bestFit="1" customWidth="1"/>
    <col min="5385" max="5632" width="9.140625" style="140" customWidth="1"/>
    <col min="5633" max="5633" width="5.57421875" style="140" bestFit="1" customWidth="1"/>
    <col min="5634" max="5634" width="10.140625" style="140" bestFit="1" customWidth="1"/>
    <col min="5635" max="5635" width="8.00390625" style="140" bestFit="1" customWidth="1"/>
    <col min="5636" max="5636" width="30.00390625" style="140" customWidth="1"/>
    <col min="5637" max="5637" width="12.140625" style="140" bestFit="1" customWidth="1"/>
    <col min="5638" max="5638" width="61.28125" style="140" customWidth="1"/>
    <col min="5639" max="5639" width="15.421875" style="140" bestFit="1" customWidth="1"/>
    <col min="5640" max="5640" width="11.421875" style="140" bestFit="1" customWidth="1"/>
    <col min="5641" max="5888" width="9.140625" style="140" customWidth="1"/>
    <col min="5889" max="5889" width="5.57421875" style="140" bestFit="1" customWidth="1"/>
    <col min="5890" max="5890" width="10.140625" style="140" bestFit="1" customWidth="1"/>
    <col min="5891" max="5891" width="8.00390625" style="140" bestFit="1" customWidth="1"/>
    <col min="5892" max="5892" width="30.00390625" style="140" customWidth="1"/>
    <col min="5893" max="5893" width="12.140625" style="140" bestFit="1" customWidth="1"/>
    <col min="5894" max="5894" width="61.28125" style="140" customWidth="1"/>
    <col min="5895" max="5895" width="15.421875" style="140" bestFit="1" customWidth="1"/>
    <col min="5896" max="5896" width="11.421875" style="140" bestFit="1" customWidth="1"/>
    <col min="5897" max="6144" width="9.140625" style="140" customWidth="1"/>
    <col min="6145" max="6145" width="5.57421875" style="140" bestFit="1" customWidth="1"/>
    <col min="6146" max="6146" width="10.140625" style="140" bestFit="1" customWidth="1"/>
    <col min="6147" max="6147" width="8.00390625" style="140" bestFit="1" customWidth="1"/>
    <col min="6148" max="6148" width="30.00390625" style="140" customWidth="1"/>
    <col min="6149" max="6149" width="12.140625" style="140" bestFit="1" customWidth="1"/>
    <col min="6150" max="6150" width="61.28125" style="140" customWidth="1"/>
    <col min="6151" max="6151" width="15.421875" style="140" bestFit="1" customWidth="1"/>
    <col min="6152" max="6152" width="11.421875" style="140" bestFit="1" customWidth="1"/>
    <col min="6153" max="6400" width="9.140625" style="140" customWidth="1"/>
    <col min="6401" max="6401" width="5.57421875" style="140" bestFit="1" customWidth="1"/>
    <col min="6402" max="6402" width="10.140625" style="140" bestFit="1" customWidth="1"/>
    <col min="6403" max="6403" width="8.00390625" style="140" bestFit="1" customWidth="1"/>
    <col min="6404" max="6404" width="30.00390625" style="140" customWidth="1"/>
    <col min="6405" max="6405" width="12.140625" style="140" bestFit="1" customWidth="1"/>
    <col min="6406" max="6406" width="61.28125" style="140" customWidth="1"/>
    <col min="6407" max="6407" width="15.421875" style="140" bestFit="1" customWidth="1"/>
    <col min="6408" max="6408" width="11.421875" style="140" bestFit="1" customWidth="1"/>
    <col min="6409" max="6656" width="9.140625" style="140" customWidth="1"/>
    <col min="6657" max="6657" width="5.57421875" style="140" bestFit="1" customWidth="1"/>
    <col min="6658" max="6658" width="10.140625" style="140" bestFit="1" customWidth="1"/>
    <col min="6659" max="6659" width="8.00390625" style="140" bestFit="1" customWidth="1"/>
    <col min="6660" max="6660" width="30.00390625" style="140" customWidth="1"/>
    <col min="6661" max="6661" width="12.140625" style="140" bestFit="1" customWidth="1"/>
    <col min="6662" max="6662" width="61.28125" style="140" customWidth="1"/>
    <col min="6663" max="6663" width="15.421875" style="140" bestFit="1" customWidth="1"/>
    <col min="6664" max="6664" width="11.421875" style="140" bestFit="1" customWidth="1"/>
    <col min="6665" max="6912" width="9.140625" style="140" customWidth="1"/>
    <col min="6913" max="6913" width="5.57421875" style="140" bestFit="1" customWidth="1"/>
    <col min="6914" max="6914" width="10.140625" style="140" bestFit="1" customWidth="1"/>
    <col min="6915" max="6915" width="8.00390625" style="140" bestFit="1" customWidth="1"/>
    <col min="6916" max="6916" width="30.00390625" style="140" customWidth="1"/>
    <col min="6917" max="6917" width="12.140625" style="140" bestFit="1" customWidth="1"/>
    <col min="6918" max="6918" width="61.28125" style="140" customWidth="1"/>
    <col min="6919" max="6919" width="15.421875" style="140" bestFit="1" customWidth="1"/>
    <col min="6920" max="6920" width="11.421875" style="140" bestFit="1" customWidth="1"/>
    <col min="6921" max="7168" width="9.140625" style="140" customWidth="1"/>
    <col min="7169" max="7169" width="5.57421875" style="140" bestFit="1" customWidth="1"/>
    <col min="7170" max="7170" width="10.140625" style="140" bestFit="1" customWidth="1"/>
    <col min="7171" max="7171" width="8.00390625" style="140" bestFit="1" customWidth="1"/>
    <col min="7172" max="7172" width="30.00390625" style="140" customWidth="1"/>
    <col min="7173" max="7173" width="12.140625" style="140" bestFit="1" customWidth="1"/>
    <col min="7174" max="7174" width="61.28125" style="140" customWidth="1"/>
    <col min="7175" max="7175" width="15.421875" style="140" bestFit="1" customWidth="1"/>
    <col min="7176" max="7176" width="11.421875" style="140" bestFit="1" customWidth="1"/>
    <col min="7177" max="7424" width="9.140625" style="140" customWidth="1"/>
    <col min="7425" max="7425" width="5.57421875" style="140" bestFit="1" customWidth="1"/>
    <col min="7426" max="7426" width="10.140625" style="140" bestFit="1" customWidth="1"/>
    <col min="7427" max="7427" width="8.00390625" style="140" bestFit="1" customWidth="1"/>
    <col min="7428" max="7428" width="30.00390625" style="140" customWidth="1"/>
    <col min="7429" max="7429" width="12.140625" style="140" bestFit="1" customWidth="1"/>
    <col min="7430" max="7430" width="61.28125" style="140" customWidth="1"/>
    <col min="7431" max="7431" width="15.421875" style="140" bestFit="1" customWidth="1"/>
    <col min="7432" max="7432" width="11.421875" style="140" bestFit="1" customWidth="1"/>
    <col min="7433" max="7680" width="9.140625" style="140" customWidth="1"/>
    <col min="7681" max="7681" width="5.57421875" style="140" bestFit="1" customWidth="1"/>
    <col min="7682" max="7682" width="10.140625" style="140" bestFit="1" customWidth="1"/>
    <col min="7683" max="7683" width="8.00390625" style="140" bestFit="1" customWidth="1"/>
    <col min="7684" max="7684" width="30.00390625" style="140" customWidth="1"/>
    <col min="7685" max="7685" width="12.140625" style="140" bestFit="1" customWidth="1"/>
    <col min="7686" max="7686" width="61.28125" style="140" customWidth="1"/>
    <col min="7687" max="7687" width="15.421875" style="140" bestFit="1" customWidth="1"/>
    <col min="7688" max="7688" width="11.421875" style="140" bestFit="1" customWidth="1"/>
    <col min="7689" max="7936" width="9.140625" style="140" customWidth="1"/>
    <col min="7937" max="7937" width="5.57421875" style="140" bestFit="1" customWidth="1"/>
    <col min="7938" max="7938" width="10.140625" style="140" bestFit="1" customWidth="1"/>
    <col min="7939" max="7939" width="8.00390625" style="140" bestFit="1" customWidth="1"/>
    <col min="7940" max="7940" width="30.00390625" style="140" customWidth="1"/>
    <col min="7941" max="7941" width="12.140625" style="140" bestFit="1" customWidth="1"/>
    <col min="7942" max="7942" width="61.28125" style="140" customWidth="1"/>
    <col min="7943" max="7943" width="15.421875" style="140" bestFit="1" customWidth="1"/>
    <col min="7944" max="7944" width="11.421875" style="140" bestFit="1" customWidth="1"/>
    <col min="7945" max="8192" width="9.140625" style="140" customWidth="1"/>
    <col min="8193" max="8193" width="5.57421875" style="140" bestFit="1" customWidth="1"/>
    <col min="8194" max="8194" width="10.140625" style="140" bestFit="1" customWidth="1"/>
    <col min="8195" max="8195" width="8.00390625" style="140" bestFit="1" customWidth="1"/>
    <col min="8196" max="8196" width="30.00390625" style="140" customWidth="1"/>
    <col min="8197" max="8197" width="12.140625" style="140" bestFit="1" customWidth="1"/>
    <col min="8198" max="8198" width="61.28125" style="140" customWidth="1"/>
    <col min="8199" max="8199" width="15.421875" style="140" bestFit="1" customWidth="1"/>
    <col min="8200" max="8200" width="11.421875" style="140" bestFit="1" customWidth="1"/>
    <col min="8201" max="8448" width="9.140625" style="140" customWidth="1"/>
    <col min="8449" max="8449" width="5.57421875" style="140" bestFit="1" customWidth="1"/>
    <col min="8450" max="8450" width="10.140625" style="140" bestFit="1" customWidth="1"/>
    <col min="8451" max="8451" width="8.00390625" style="140" bestFit="1" customWidth="1"/>
    <col min="8452" max="8452" width="30.00390625" style="140" customWidth="1"/>
    <col min="8453" max="8453" width="12.140625" style="140" bestFit="1" customWidth="1"/>
    <col min="8454" max="8454" width="61.28125" style="140" customWidth="1"/>
    <col min="8455" max="8455" width="15.421875" style="140" bestFit="1" customWidth="1"/>
    <col min="8456" max="8456" width="11.421875" style="140" bestFit="1" customWidth="1"/>
    <col min="8457" max="8704" width="9.140625" style="140" customWidth="1"/>
    <col min="8705" max="8705" width="5.57421875" style="140" bestFit="1" customWidth="1"/>
    <col min="8706" max="8706" width="10.140625" style="140" bestFit="1" customWidth="1"/>
    <col min="8707" max="8707" width="8.00390625" style="140" bestFit="1" customWidth="1"/>
    <col min="8708" max="8708" width="30.00390625" style="140" customWidth="1"/>
    <col min="8709" max="8709" width="12.140625" style="140" bestFit="1" customWidth="1"/>
    <col min="8710" max="8710" width="61.28125" style="140" customWidth="1"/>
    <col min="8711" max="8711" width="15.421875" style="140" bestFit="1" customWidth="1"/>
    <col min="8712" max="8712" width="11.421875" style="140" bestFit="1" customWidth="1"/>
    <col min="8713" max="8960" width="9.140625" style="140" customWidth="1"/>
    <col min="8961" max="8961" width="5.57421875" style="140" bestFit="1" customWidth="1"/>
    <col min="8962" max="8962" width="10.140625" style="140" bestFit="1" customWidth="1"/>
    <col min="8963" max="8963" width="8.00390625" style="140" bestFit="1" customWidth="1"/>
    <col min="8964" max="8964" width="30.00390625" style="140" customWidth="1"/>
    <col min="8965" max="8965" width="12.140625" style="140" bestFit="1" customWidth="1"/>
    <col min="8966" max="8966" width="61.28125" style="140" customWidth="1"/>
    <col min="8967" max="8967" width="15.421875" style="140" bestFit="1" customWidth="1"/>
    <col min="8968" max="8968" width="11.421875" style="140" bestFit="1" customWidth="1"/>
    <col min="8969" max="9216" width="9.140625" style="140" customWidth="1"/>
    <col min="9217" max="9217" width="5.57421875" style="140" bestFit="1" customWidth="1"/>
    <col min="9218" max="9218" width="10.140625" style="140" bestFit="1" customWidth="1"/>
    <col min="9219" max="9219" width="8.00390625" style="140" bestFit="1" customWidth="1"/>
    <col min="9220" max="9220" width="30.00390625" style="140" customWidth="1"/>
    <col min="9221" max="9221" width="12.140625" style="140" bestFit="1" customWidth="1"/>
    <col min="9222" max="9222" width="61.28125" style="140" customWidth="1"/>
    <col min="9223" max="9223" width="15.421875" style="140" bestFit="1" customWidth="1"/>
    <col min="9224" max="9224" width="11.421875" style="140" bestFit="1" customWidth="1"/>
    <col min="9225" max="9472" width="9.140625" style="140" customWidth="1"/>
    <col min="9473" max="9473" width="5.57421875" style="140" bestFit="1" customWidth="1"/>
    <col min="9474" max="9474" width="10.140625" style="140" bestFit="1" customWidth="1"/>
    <col min="9475" max="9475" width="8.00390625" style="140" bestFit="1" customWidth="1"/>
    <col min="9476" max="9476" width="30.00390625" style="140" customWidth="1"/>
    <col min="9477" max="9477" width="12.140625" style="140" bestFit="1" customWidth="1"/>
    <col min="9478" max="9478" width="61.28125" style="140" customWidth="1"/>
    <col min="9479" max="9479" width="15.421875" style="140" bestFit="1" customWidth="1"/>
    <col min="9480" max="9480" width="11.421875" style="140" bestFit="1" customWidth="1"/>
    <col min="9481" max="9728" width="9.140625" style="140" customWidth="1"/>
    <col min="9729" max="9729" width="5.57421875" style="140" bestFit="1" customWidth="1"/>
    <col min="9730" max="9730" width="10.140625" style="140" bestFit="1" customWidth="1"/>
    <col min="9731" max="9731" width="8.00390625" style="140" bestFit="1" customWidth="1"/>
    <col min="9732" max="9732" width="30.00390625" style="140" customWidth="1"/>
    <col min="9733" max="9733" width="12.140625" style="140" bestFit="1" customWidth="1"/>
    <col min="9734" max="9734" width="61.28125" style="140" customWidth="1"/>
    <col min="9735" max="9735" width="15.421875" style="140" bestFit="1" customWidth="1"/>
    <col min="9736" max="9736" width="11.421875" style="140" bestFit="1" customWidth="1"/>
    <col min="9737" max="9984" width="9.140625" style="140" customWidth="1"/>
    <col min="9985" max="9985" width="5.57421875" style="140" bestFit="1" customWidth="1"/>
    <col min="9986" max="9986" width="10.140625" style="140" bestFit="1" customWidth="1"/>
    <col min="9987" max="9987" width="8.00390625" style="140" bestFit="1" customWidth="1"/>
    <col min="9988" max="9988" width="30.00390625" style="140" customWidth="1"/>
    <col min="9989" max="9989" width="12.140625" style="140" bestFit="1" customWidth="1"/>
    <col min="9990" max="9990" width="61.28125" style="140" customWidth="1"/>
    <col min="9991" max="9991" width="15.421875" style="140" bestFit="1" customWidth="1"/>
    <col min="9992" max="9992" width="11.421875" style="140" bestFit="1" customWidth="1"/>
    <col min="9993" max="10240" width="9.140625" style="140" customWidth="1"/>
    <col min="10241" max="10241" width="5.57421875" style="140" bestFit="1" customWidth="1"/>
    <col min="10242" max="10242" width="10.140625" style="140" bestFit="1" customWidth="1"/>
    <col min="10243" max="10243" width="8.00390625" style="140" bestFit="1" customWidth="1"/>
    <col min="10244" max="10244" width="30.00390625" style="140" customWidth="1"/>
    <col min="10245" max="10245" width="12.140625" style="140" bestFit="1" customWidth="1"/>
    <col min="10246" max="10246" width="61.28125" style="140" customWidth="1"/>
    <col min="10247" max="10247" width="15.421875" style="140" bestFit="1" customWidth="1"/>
    <col min="10248" max="10248" width="11.421875" style="140" bestFit="1" customWidth="1"/>
    <col min="10249" max="10496" width="9.140625" style="140" customWidth="1"/>
    <col min="10497" max="10497" width="5.57421875" style="140" bestFit="1" customWidth="1"/>
    <col min="10498" max="10498" width="10.140625" style="140" bestFit="1" customWidth="1"/>
    <col min="10499" max="10499" width="8.00390625" style="140" bestFit="1" customWidth="1"/>
    <col min="10500" max="10500" width="30.00390625" style="140" customWidth="1"/>
    <col min="10501" max="10501" width="12.140625" style="140" bestFit="1" customWidth="1"/>
    <col min="10502" max="10502" width="61.28125" style="140" customWidth="1"/>
    <col min="10503" max="10503" width="15.421875" style="140" bestFit="1" customWidth="1"/>
    <col min="10504" max="10504" width="11.421875" style="140" bestFit="1" customWidth="1"/>
    <col min="10505" max="10752" width="9.140625" style="140" customWidth="1"/>
    <col min="10753" max="10753" width="5.57421875" style="140" bestFit="1" customWidth="1"/>
    <col min="10754" max="10754" width="10.140625" style="140" bestFit="1" customWidth="1"/>
    <col min="10755" max="10755" width="8.00390625" style="140" bestFit="1" customWidth="1"/>
    <col min="10756" max="10756" width="30.00390625" style="140" customWidth="1"/>
    <col min="10757" max="10757" width="12.140625" style="140" bestFit="1" customWidth="1"/>
    <col min="10758" max="10758" width="61.28125" style="140" customWidth="1"/>
    <col min="10759" max="10759" width="15.421875" style="140" bestFit="1" customWidth="1"/>
    <col min="10760" max="10760" width="11.421875" style="140" bestFit="1" customWidth="1"/>
    <col min="10761" max="11008" width="9.140625" style="140" customWidth="1"/>
    <col min="11009" max="11009" width="5.57421875" style="140" bestFit="1" customWidth="1"/>
    <col min="11010" max="11010" width="10.140625" style="140" bestFit="1" customWidth="1"/>
    <col min="11011" max="11011" width="8.00390625" style="140" bestFit="1" customWidth="1"/>
    <col min="11012" max="11012" width="30.00390625" style="140" customWidth="1"/>
    <col min="11013" max="11013" width="12.140625" style="140" bestFit="1" customWidth="1"/>
    <col min="11014" max="11014" width="61.28125" style="140" customWidth="1"/>
    <col min="11015" max="11015" width="15.421875" style="140" bestFit="1" customWidth="1"/>
    <col min="11016" max="11016" width="11.421875" style="140" bestFit="1" customWidth="1"/>
    <col min="11017" max="11264" width="9.140625" style="140" customWidth="1"/>
    <col min="11265" max="11265" width="5.57421875" style="140" bestFit="1" customWidth="1"/>
    <col min="11266" max="11266" width="10.140625" style="140" bestFit="1" customWidth="1"/>
    <col min="11267" max="11267" width="8.00390625" style="140" bestFit="1" customWidth="1"/>
    <col min="11268" max="11268" width="30.00390625" style="140" customWidth="1"/>
    <col min="11269" max="11269" width="12.140625" style="140" bestFit="1" customWidth="1"/>
    <col min="11270" max="11270" width="61.28125" style="140" customWidth="1"/>
    <col min="11271" max="11271" width="15.421875" style="140" bestFit="1" customWidth="1"/>
    <col min="11272" max="11272" width="11.421875" style="140" bestFit="1" customWidth="1"/>
    <col min="11273" max="11520" width="9.140625" style="140" customWidth="1"/>
    <col min="11521" max="11521" width="5.57421875" style="140" bestFit="1" customWidth="1"/>
    <col min="11522" max="11522" width="10.140625" style="140" bestFit="1" customWidth="1"/>
    <col min="11523" max="11523" width="8.00390625" style="140" bestFit="1" customWidth="1"/>
    <col min="11524" max="11524" width="30.00390625" style="140" customWidth="1"/>
    <col min="11525" max="11525" width="12.140625" style="140" bestFit="1" customWidth="1"/>
    <col min="11526" max="11526" width="61.28125" style="140" customWidth="1"/>
    <col min="11527" max="11527" width="15.421875" style="140" bestFit="1" customWidth="1"/>
    <col min="11528" max="11528" width="11.421875" style="140" bestFit="1" customWidth="1"/>
    <col min="11529" max="11776" width="9.140625" style="140" customWidth="1"/>
    <col min="11777" max="11777" width="5.57421875" style="140" bestFit="1" customWidth="1"/>
    <col min="11778" max="11778" width="10.140625" style="140" bestFit="1" customWidth="1"/>
    <col min="11779" max="11779" width="8.00390625" style="140" bestFit="1" customWidth="1"/>
    <col min="11780" max="11780" width="30.00390625" style="140" customWidth="1"/>
    <col min="11781" max="11781" width="12.140625" style="140" bestFit="1" customWidth="1"/>
    <col min="11782" max="11782" width="61.28125" style="140" customWidth="1"/>
    <col min="11783" max="11783" width="15.421875" style="140" bestFit="1" customWidth="1"/>
    <col min="11784" max="11784" width="11.421875" style="140" bestFit="1" customWidth="1"/>
    <col min="11785" max="12032" width="9.140625" style="140" customWidth="1"/>
    <col min="12033" max="12033" width="5.57421875" style="140" bestFit="1" customWidth="1"/>
    <col min="12034" max="12034" width="10.140625" style="140" bestFit="1" customWidth="1"/>
    <col min="12035" max="12035" width="8.00390625" style="140" bestFit="1" customWidth="1"/>
    <col min="12036" max="12036" width="30.00390625" style="140" customWidth="1"/>
    <col min="12037" max="12037" width="12.140625" style="140" bestFit="1" customWidth="1"/>
    <col min="12038" max="12038" width="61.28125" style="140" customWidth="1"/>
    <col min="12039" max="12039" width="15.421875" style="140" bestFit="1" customWidth="1"/>
    <col min="12040" max="12040" width="11.421875" style="140" bestFit="1" customWidth="1"/>
    <col min="12041" max="12288" width="9.140625" style="140" customWidth="1"/>
    <col min="12289" max="12289" width="5.57421875" style="140" bestFit="1" customWidth="1"/>
    <col min="12290" max="12290" width="10.140625" style="140" bestFit="1" customWidth="1"/>
    <col min="12291" max="12291" width="8.00390625" style="140" bestFit="1" customWidth="1"/>
    <col min="12292" max="12292" width="30.00390625" style="140" customWidth="1"/>
    <col min="12293" max="12293" width="12.140625" style="140" bestFit="1" customWidth="1"/>
    <col min="12294" max="12294" width="61.28125" style="140" customWidth="1"/>
    <col min="12295" max="12295" width="15.421875" style="140" bestFit="1" customWidth="1"/>
    <col min="12296" max="12296" width="11.421875" style="140" bestFit="1" customWidth="1"/>
    <col min="12297" max="12544" width="9.140625" style="140" customWidth="1"/>
    <col min="12545" max="12545" width="5.57421875" style="140" bestFit="1" customWidth="1"/>
    <col min="12546" max="12546" width="10.140625" style="140" bestFit="1" customWidth="1"/>
    <col min="12547" max="12547" width="8.00390625" style="140" bestFit="1" customWidth="1"/>
    <col min="12548" max="12548" width="30.00390625" style="140" customWidth="1"/>
    <col min="12549" max="12549" width="12.140625" style="140" bestFit="1" customWidth="1"/>
    <col min="12550" max="12550" width="61.28125" style="140" customWidth="1"/>
    <col min="12551" max="12551" width="15.421875" style="140" bestFit="1" customWidth="1"/>
    <col min="12552" max="12552" width="11.421875" style="140" bestFit="1" customWidth="1"/>
    <col min="12553" max="12800" width="9.140625" style="140" customWidth="1"/>
    <col min="12801" max="12801" width="5.57421875" style="140" bestFit="1" customWidth="1"/>
    <col min="12802" max="12802" width="10.140625" style="140" bestFit="1" customWidth="1"/>
    <col min="12803" max="12803" width="8.00390625" style="140" bestFit="1" customWidth="1"/>
    <col min="12804" max="12804" width="30.00390625" style="140" customWidth="1"/>
    <col min="12805" max="12805" width="12.140625" style="140" bestFit="1" customWidth="1"/>
    <col min="12806" max="12806" width="61.28125" style="140" customWidth="1"/>
    <col min="12807" max="12807" width="15.421875" style="140" bestFit="1" customWidth="1"/>
    <col min="12808" max="12808" width="11.421875" style="140" bestFit="1" customWidth="1"/>
    <col min="12809" max="13056" width="9.140625" style="140" customWidth="1"/>
    <col min="13057" max="13057" width="5.57421875" style="140" bestFit="1" customWidth="1"/>
    <col min="13058" max="13058" width="10.140625" style="140" bestFit="1" customWidth="1"/>
    <col min="13059" max="13059" width="8.00390625" style="140" bestFit="1" customWidth="1"/>
    <col min="13060" max="13060" width="30.00390625" style="140" customWidth="1"/>
    <col min="13061" max="13061" width="12.140625" style="140" bestFit="1" customWidth="1"/>
    <col min="13062" max="13062" width="61.28125" style="140" customWidth="1"/>
    <col min="13063" max="13063" width="15.421875" style="140" bestFit="1" customWidth="1"/>
    <col min="13064" max="13064" width="11.421875" style="140" bestFit="1" customWidth="1"/>
    <col min="13065" max="13312" width="9.140625" style="140" customWidth="1"/>
    <col min="13313" max="13313" width="5.57421875" style="140" bestFit="1" customWidth="1"/>
    <col min="13314" max="13314" width="10.140625" style="140" bestFit="1" customWidth="1"/>
    <col min="13315" max="13315" width="8.00390625" style="140" bestFit="1" customWidth="1"/>
    <col min="13316" max="13316" width="30.00390625" style="140" customWidth="1"/>
    <col min="13317" max="13317" width="12.140625" style="140" bestFit="1" customWidth="1"/>
    <col min="13318" max="13318" width="61.28125" style="140" customWidth="1"/>
    <col min="13319" max="13319" width="15.421875" style="140" bestFit="1" customWidth="1"/>
    <col min="13320" max="13320" width="11.421875" style="140" bestFit="1" customWidth="1"/>
    <col min="13321" max="13568" width="9.140625" style="140" customWidth="1"/>
    <col min="13569" max="13569" width="5.57421875" style="140" bestFit="1" customWidth="1"/>
    <col min="13570" max="13570" width="10.140625" style="140" bestFit="1" customWidth="1"/>
    <col min="13571" max="13571" width="8.00390625" style="140" bestFit="1" customWidth="1"/>
    <col min="13572" max="13572" width="30.00390625" style="140" customWidth="1"/>
    <col min="13573" max="13573" width="12.140625" style="140" bestFit="1" customWidth="1"/>
    <col min="13574" max="13574" width="61.28125" style="140" customWidth="1"/>
    <col min="13575" max="13575" width="15.421875" style="140" bestFit="1" customWidth="1"/>
    <col min="13576" max="13576" width="11.421875" style="140" bestFit="1" customWidth="1"/>
    <col min="13577" max="13824" width="9.140625" style="140" customWidth="1"/>
    <col min="13825" max="13825" width="5.57421875" style="140" bestFit="1" customWidth="1"/>
    <col min="13826" max="13826" width="10.140625" style="140" bestFit="1" customWidth="1"/>
    <col min="13827" max="13827" width="8.00390625" style="140" bestFit="1" customWidth="1"/>
    <col min="13828" max="13828" width="30.00390625" style="140" customWidth="1"/>
    <col min="13829" max="13829" width="12.140625" style="140" bestFit="1" customWidth="1"/>
    <col min="13830" max="13830" width="61.28125" style="140" customWidth="1"/>
    <col min="13831" max="13831" width="15.421875" style="140" bestFit="1" customWidth="1"/>
    <col min="13832" max="13832" width="11.421875" style="140" bestFit="1" customWidth="1"/>
    <col min="13833" max="14080" width="9.140625" style="140" customWidth="1"/>
    <col min="14081" max="14081" width="5.57421875" style="140" bestFit="1" customWidth="1"/>
    <col min="14082" max="14082" width="10.140625" style="140" bestFit="1" customWidth="1"/>
    <col min="14083" max="14083" width="8.00390625" style="140" bestFit="1" customWidth="1"/>
    <col min="14084" max="14084" width="30.00390625" style="140" customWidth="1"/>
    <col min="14085" max="14085" width="12.140625" style="140" bestFit="1" customWidth="1"/>
    <col min="14086" max="14086" width="61.28125" style="140" customWidth="1"/>
    <col min="14087" max="14087" width="15.421875" style="140" bestFit="1" customWidth="1"/>
    <col min="14088" max="14088" width="11.421875" style="140" bestFit="1" customWidth="1"/>
    <col min="14089" max="14336" width="9.140625" style="140" customWidth="1"/>
    <col min="14337" max="14337" width="5.57421875" style="140" bestFit="1" customWidth="1"/>
    <col min="14338" max="14338" width="10.140625" style="140" bestFit="1" customWidth="1"/>
    <col min="14339" max="14339" width="8.00390625" style="140" bestFit="1" customWidth="1"/>
    <col min="14340" max="14340" width="30.00390625" style="140" customWidth="1"/>
    <col min="14341" max="14341" width="12.140625" style="140" bestFit="1" customWidth="1"/>
    <col min="14342" max="14342" width="61.28125" style="140" customWidth="1"/>
    <col min="14343" max="14343" width="15.421875" style="140" bestFit="1" customWidth="1"/>
    <col min="14344" max="14344" width="11.421875" style="140" bestFit="1" customWidth="1"/>
    <col min="14345" max="14592" width="9.140625" style="140" customWidth="1"/>
    <col min="14593" max="14593" width="5.57421875" style="140" bestFit="1" customWidth="1"/>
    <col min="14594" max="14594" width="10.140625" style="140" bestFit="1" customWidth="1"/>
    <col min="14595" max="14595" width="8.00390625" style="140" bestFit="1" customWidth="1"/>
    <col min="14596" max="14596" width="30.00390625" style="140" customWidth="1"/>
    <col min="14597" max="14597" width="12.140625" style="140" bestFit="1" customWidth="1"/>
    <col min="14598" max="14598" width="61.28125" style="140" customWidth="1"/>
    <col min="14599" max="14599" width="15.421875" style="140" bestFit="1" customWidth="1"/>
    <col min="14600" max="14600" width="11.421875" style="140" bestFit="1" customWidth="1"/>
    <col min="14601" max="14848" width="9.140625" style="140" customWidth="1"/>
    <col min="14849" max="14849" width="5.57421875" style="140" bestFit="1" customWidth="1"/>
    <col min="14850" max="14850" width="10.140625" style="140" bestFit="1" customWidth="1"/>
    <col min="14851" max="14851" width="8.00390625" style="140" bestFit="1" customWidth="1"/>
    <col min="14852" max="14852" width="30.00390625" style="140" customWidth="1"/>
    <col min="14853" max="14853" width="12.140625" style="140" bestFit="1" customWidth="1"/>
    <col min="14854" max="14854" width="61.28125" style="140" customWidth="1"/>
    <col min="14855" max="14855" width="15.421875" style="140" bestFit="1" customWidth="1"/>
    <col min="14856" max="14856" width="11.421875" style="140" bestFit="1" customWidth="1"/>
    <col min="14857" max="15104" width="9.140625" style="140" customWidth="1"/>
    <col min="15105" max="15105" width="5.57421875" style="140" bestFit="1" customWidth="1"/>
    <col min="15106" max="15106" width="10.140625" style="140" bestFit="1" customWidth="1"/>
    <col min="15107" max="15107" width="8.00390625" style="140" bestFit="1" customWidth="1"/>
    <col min="15108" max="15108" width="30.00390625" style="140" customWidth="1"/>
    <col min="15109" max="15109" width="12.140625" style="140" bestFit="1" customWidth="1"/>
    <col min="15110" max="15110" width="61.28125" style="140" customWidth="1"/>
    <col min="15111" max="15111" width="15.421875" style="140" bestFit="1" customWidth="1"/>
    <col min="15112" max="15112" width="11.421875" style="140" bestFit="1" customWidth="1"/>
    <col min="15113" max="15360" width="9.140625" style="140" customWidth="1"/>
    <col min="15361" max="15361" width="5.57421875" style="140" bestFit="1" customWidth="1"/>
    <col min="15362" max="15362" width="10.140625" style="140" bestFit="1" customWidth="1"/>
    <col min="15363" max="15363" width="8.00390625" style="140" bestFit="1" customWidth="1"/>
    <col min="15364" max="15364" width="30.00390625" style="140" customWidth="1"/>
    <col min="15365" max="15365" width="12.140625" style="140" bestFit="1" customWidth="1"/>
    <col min="15366" max="15366" width="61.28125" style="140" customWidth="1"/>
    <col min="15367" max="15367" width="15.421875" style="140" bestFit="1" customWidth="1"/>
    <col min="15368" max="15368" width="11.421875" style="140" bestFit="1" customWidth="1"/>
    <col min="15369" max="15616" width="9.140625" style="140" customWidth="1"/>
    <col min="15617" max="15617" width="5.57421875" style="140" bestFit="1" customWidth="1"/>
    <col min="15618" max="15618" width="10.140625" style="140" bestFit="1" customWidth="1"/>
    <col min="15619" max="15619" width="8.00390625" style="140" bestFit="1" customWidth="1"/>
    <col min="15620" max="15620" width="30.00390625" style="140" customWidth="1"/>
    <col min="15621" max="15621" width="12.140625" style="140" bestFit="1" customWidth="1"/>
    <col min="15622" max="15622" width="61.28125" style="140" customWidth="1"/>
    <col min="15623" max="15623" width="15.421875" style="140" bestFit="1" customWidth="1"/>
    <col min="15624" max="15624" width="11.421875" style="140" bestFit="1" customWidth="1"/>
    <col min="15625" max="15872" width="9.140625" style="140" customWidth="1"/>
    <col min="15873" max="15873" width="5.57421875" style="140" bestFit="1" customWidth="1"/>
    <col min="15874" max="15874" width="10.140625" style="140" bestFit="1" customWidth="1"/>
    <col min="15875" max="15875" width="8.00390625" style="140" bestFit="1" customWidth="1"/>
    <col min="15876" max="15876" width="30.00390625" style="140" customWidth="1"/>
    <col min="15877" max="15877" width="12.140625" style="140" bestFit="1" customWidth="1"/>
    <col min="15878" max="15878" width="61.28125" style="140" customWidth="1"/>
    <col min="15879" max="15879" width="15.421875" style="140" bestFit="1" customWidth="1"/>
    <col min="15880" max="15880" width="11.421875" style="140" bestFit="1" customWidth="1"/>
    <col min="15881" max="16128" width="9.140625" style="140" customWidth="1"/>
    <col min="16129" max="16129" width="5.57421875" style="140" bestFit="1" customWidth="1"/>
    <col min="16130" max="16130" width="10.140625" style="140" bestFit="1" customWidth="1"/>
    <col min="16131" max="16131" width="8.00390625" style="140" bestFit="1" customWidth="1"/>
    <col min="16132" max="16132" width="30.00390625" style="140" customWidth="1"/>
    <col min="16133" max="16133" width="12.140625" style="140" bestFit="1" customWidth="1"/>
    <col min="16134" max="16134" width="61.28125" style="140" customWidth="1"/>
    <col min="16135" max="16135" width="15.421875" style="140" bestFit="1" customWidth="1"/>
    <col min="16136" max="16136" width="11.421875" style="140" bestFit="1" customWidth="1"/>
    <col min="16137" max="16384" width="9.140625" style="140" customWidth="1"/>
  </cols>
  <sheetData>
    <row r="1" spans="1:7" s="484" customFormat="1" ht="12.75">
      <c r="A1" s="483" t="s">
        <v>836</v>
      </c>
      <c r="B1" s="483" t="s">
        <v>837</v>
      </c>
      <c r="C1" s="483" t="s">
        <v>838</v>
      </c>
      <c r="D1" s="483" t="s">
        <v>839</v>
      </c>
      <c r="E1" s="483" t="s">
        <v>840</v>
      </c>
      <c r="F1" s="483" t="s">
        <v>841</v>
      </c>
      <c r="G1" s="483" t="s">
        <v>322</v>
      </c>
    </row>
    <row r="2" spans="1:7" ht="12.75" hidden="1" outlineLevel="2">
      <c r="A2" s="485" t="s">
        <v>842</v>
      </c>
      <c r="B2" s="485" t="s">
        <v>843</v>
      </c>
      <c r="C2" s="485" t="s">
        <v>509</v>
      </c>
      <c r="D2" s="485" t="s">
        <v>711</v>
      </c>
      <c r="E2" s="485" t="s">
        <v>844</v>
      </c>
      <c r="F2" s="485" t="s">
        <v>845</v>
      </c>
      <c r="G2" s="486">
        <v>70000</v>
      </c>
    </row>
    <row r="3" spans="1:7" ht="12.75" hidden="1" outlineLevel="2">
      <c r="A3" s="485" t="s">
        <v>842</v>
      </c>
      <c r="B3" s="485" t="s">
        <v>843</v>
      </c>
      <c r="C3" s="485" t="s">
        <v>511</v>
      </c>
      <c r="D3" s="485" t="s">
        <v>512</v>
      </c>
      <c r="E3" s="485" t="s">
        <v>844</v>
      </c>
      <c r="F3" s="485" t="s">
        <v>845</v>
      </c>
      <c r="G3" s="486">
        <v>0</v>
      </c>
    </row>
    <row r="4" spans="1:7" ht="12.75" hidden="1" outlineLevel="2">
      <c r="A4" s="485" t="s">
        <v>842</v>
      </c>
      <c r="B4" s="485" t="s">
        <v>843</v>
      </c>
      <c r="C4" s="485" t="s">
        <v>513</v>
      </c>
      <c r="D4" s="485" t="s">
        <v>712</v>
      </c>
      <c r="E4" s="485" t="s">
        <v>844</v>
      </c>
      <c r="F4" s="485" t="s">
        <v>845</v>
      </c>
      <c r="G4" s="486">
        <v>0</v>
      </c>
    </row>
    <row r="5" spans="1:7" ht="12.75" hidden="1" outlineLevel="2">
      <c r="A5" s="485" t="s">
        <v>842</v>
      </c>
      <c r="B5" s="485" t="s">
        <v>843</v>
      </c>
      <c r="C5" s="485" t="s">
        <v>524</v>
      </c>
      <c r="D5" s="485" t="s">
        <v>525</v>
      </c>
      <c r="E5" s="485" t="s">
        <v>846</v>
      </c>
      <c r="F5" s="485" t="s">
        <v>845</v>
      </c>
      <c r="G5" s="486">
        <v>150000</v>
      </c>
    </row>
    <row r="6" spans="1:7" ht="12.75" hidden="1" outlineLevel="2">
      <c r="A6" s="485" t="s">
        <v>842</v>
      </c>
      <c r="B6" s="485" t="s">
        <v>843</v>
      </c>
      <c r="C6" s="485" t="s">
        <v>540</v>
      </c>
      <c r="D6" s="485" t="s">
        <v>541</v>
      </c>
      <c r="E6" s="485" t="s">
        <v>846</v>
      </c>
      <c r="F6" s="485" t="s">
        <v>845</v>
      </c>
      <c r="G6" s="486">
        <v>20000</v>
      </c>
    </row>
    <row r="7" spans="1:7" ht="12.75" hidden="1" outlineLevel="2">
      <c r="A7" s="485" t="s">
        <v>842</v>
      </c>
      <c r="B7" s="485" t="s">
        <v>843</v>
      </c>
      <c r="C7" s="485" t="s">
        <v>542</v>
      </c>
      <c r="D7" s="485" t="s">
        <v>543</v>
      </c>
      <c r="E7" s="485" t="s">
        <v>846</v>
      </c>
      <c r="F7" s="485" t="s">
        <v>845</v>
      </c>
      <c r="G7" s="486">
        <v>70000</v>
      </c>
    </row>
    <row r="8" spans="1:7" ht="12.75" hidden="1" outlineLevel="2">
      <c r="A8" s="485" t="s">
        <v>842</v>
      </c>
      <c r="B8" s="485" t="s">
        <v>843</v>
      </c>
      <c r="C8" s="485" t="s">
        <v>544</v>
      </c>
      <c r="D8" s="485" t="s">
        <v>545</v>
      </c>
      <c r="E8" s="485" t="s">
        <v>846</v>
      </c>
      <c r="F8" s="485" t="s">
        <v>845</v>
      </c>
      <c r="G8" s="486">
        <v>12000</v>
      </c>
    </row>
    <row r="9" spans="1:7" ht="12.75" hidden="1" outlineLevel="2">
      <c r="A9" s="485" t="s">
        <v>842</v>
      </c>
      <c r="B9" s="485" t="s">
        <v>843</v>
      </c>
      <c r="C9" s="485" t="s">
        <v>548</v>
      </c>
      <c r="D9" s="485" t="s">
        <v>549</v>
      </c>
      <c r="E9" s="485" t="s">
        <v>846</v>
      </c>
      <c r="F9" s="485" t="s">
        <v>845</v>
      </c>
      <c r="G9" s="486">
        <v>600</v>
      </c>
    </row>
    <row r="10" spans="1:7" ht="12.75" hidden="1" outlineLevel="2">
      <c r="A10" s="485" t="s">
        <v>842</v>
      </c>
      <c r="B10" s="485" t="s">
        <v>843</v>
      </c>
      <c r="C10" s="485" t="s">
        <v>550</v>
      </c>
      <c r="D10" s="485" t="s">
        <v>551</v>
      </c>
      <c r="E10" s="485" t="s">
        <v>846</v>
      </c>
      <c r="F10" s="485" t="s">
        <v>845</v>
      </c>
      <c r="G10" s="486">
        <v>1200</v>
      </c>
    </row>
    <row r="11" spans="1:7" ht="12.75" hidden="1" outlineLevel="2">
      <c r="A11" s="485" t="s">
        <v>842</v>
      </c>
      <c r="B11" s="485" t="s">
        <v>843</v>
      </c>
      <c r="C11" s="485" t="s">
        <v>552</v>
      </c>
      <c r="D11" s="485" t="s">
        <v>553</v>
      </c>
      <c r="E11" s="485" t="s">
        <v>846</v>
      </c>
      <c r="F11" s="485" t="s">
        <v>845</v>
      </c>
      <c r="G11" s="486">
        <v>350</v>
      </c>
    </row>
    <row r="12" spans="1:7" ht="12.75" hidden="1" outlineLevel="2">
      <c r="A12" s="485" t="s">
        <v>842</v>
      </c>
      <c r="B12" s="485" t="s">
        <v>843</v>
      </c>
      <c r="C12" s="485" t="s">
        <v>564</v>
      </c>
      <c r="D12" s="485" t="s">
        <v>565</v>
      </c>
      <c r="E12" s="485" t="s">
        <v>846</v>
      </c>
      <c r="F12" s="485" t="s">
        <v>845</v>
      </c>
      <c r="G12" s="486">
        <v>600</v>
      </c>
    </row>
    <row r="13" spans="1:7" ht="12.75" hidden="1" outlineLevel="2">
      <c r="A13" s="485" t="s">
        <v>847</v>
      </c>
      <c r="B13" s="485" t="s">
        <v>848</v>
      </c>
      <c r="C13" s="485" t="s">
        <v>484</v>
      </c>
      <c r="D13" s="485" t="s">
        <v>485</v>
      </c>
      <c r="E13" s="485" t="s">
        <v>849</v>
      </c>
      <c r="F13" s="485" t="s">
        <v>845</v>
      </c>
      <c r="G13" s="486">
        <v>173442</v>
      </c>
    </row>
    <row r="14" spans="1:7" ht="12.75" hidden="1" outlineLevel="2">
      <c r="A14" s="485" t="s">
        <v>847</v>
      </c>
      <c r="B14" s="485" t="s">
        <v>848</v>
      </c>
      <c r="C14" s="485" t="s">
        <v>637</v>
      </c>
      <c r="D14" s="485" t="s">
        <v>638</v>
      </c>
      <c r="E14" s="485" t="s">
        <v>849</v>
      </c>
      <c r="F14" s="485" t="s">
        <v>845</v>
      </c>
      <c r="G14" s="486">
        <v>143773</v>
      </c>
    </row>
    <row r="15" spans="1:7" ht="12.75" hidden="1" outlineLevel="2">
      <c r="A15" s="485" t="s">
        <v>847</v>
      </c>
      <c r="B15" s="485" t="s">
        <v>848</v>
      </c>
      <c r="C15" s="485" t="s">
        <v>488</v>
      </c>
      <c r="D15" s="485" t="s">
        <v>703</v>
      </c>
      <c r="E15" s="485" t="s">
        <v>849</v>
      </c>
      <c r="F15" s="485" t="s">
        <v>845</v>
      </c>
      <c r="G15" s="486">
        <v>30960</v>
      </c>
    </row>
    <row r="16" spans="1:7" ht="12.75" hidden="1" outlineLevel="2">
      <c r="A16" s="485" t="s">
        <v>847</v>
      </c>
      <c r="B16" s="485" t="s">
        <v>848</v>
      </c>
      <c r="C16" s="485" t="s">
        <v>704</v>
      </c>
      <c r="D16" s="485" t="s">
        <v>705</v>
      </c>
      <c r="E16" s="485" t="s">
        <v>849</v>
      </c>
      <c r="F16" s="485" t="s">
        <v>845</v>
      </c>
      <c r="G16" s="486">
        <v>14823</v>
      </c>
    </row>
    <row r="17" spans="1:7" ht="12.75" hidden="1" outlineLevel="2">
      <c r="A17" s="485" t="s">
        <v>847</v>
      </c>
      <c r="B17" s="485" t="s">
        <v>848</v>
      </c>
      <c r="C17" s="485" t="s">
        <v>706</v>
      </c>
      <c r="D17" s="485" t="s">
        <v>707</v>
      </c>
      <c r="E17" s="485" t="s">
        <v>849</v>
      </c>
      <c r="F17" s="485" t="s">
        <v>845</v>
      </c>
      <c r="G17" s="486">
        <v>12576</v>
      </c>
    </row>
    <row r="18" spans="1:7" ht="12.75" hidden="1" outlineLevel="2">
      <c r="A18" s="485" t="s">
        <v>847</v>
      </c>
      <c r="B18" s="485" t="s">
        <v>848</v>
      </c>
      <c r="C18" s="485" t="s">
        <v>708</v>
      </c>
      <c r="D18" s="485" t="s">
        <v>709</v>
      </c>
      <c r="E18" s="485" t="s">
        <v>849</v>
      </c>
      <c r="F18" s="485" t="s">
        <v>845</v>
      </c>
      <c r="G18" s="486">
        <v>-4650</v>
      </c>
    </row>
    <row r="19" spans="1:7" ht="12.75" hidden="1" outlineLevel="2">
      <c r="A19" s="485" t="s">
        <v>847</v>
      </c>
      <c r="B19" s="485" t="s">
        <v>848</v>
      </c>
      <c r="C19" s="485" t="s">
        <v>641</v>
      </c>
      <c r="D19" s="485" t="s">
        <v>850</v>
      </c>
      <c r="E19" s="485" t="s">
        <v>849</v>
      </c>
      <c r="F19" s="485" t="s">
        <v>845</v>
      </c>
      <c r="G19" s="486">
        <v>43289</v>
      </c>
    </row>
    <row r="20" spans="1:7" ht="12.75" hidden="1" outlineLevel="2">
      <c r="A20" s="485" t="s">
        <v>847</v>
      </c>
      <c r="B20" s="485" t="s">
        <v>848</v>
      </c>
      <c r="C20" s="485" t="s">
        <v>511</v>
      </c>
      <c r="D20" s="485" t="s">
        <v>512</v>
      </c>
      <c r="E20" s="485" t="s">
        <v>844</v>
      </c>
      <c r="F20" s="485" t="s">
        <v>845</v>
      </c>
      <c r="G20" s="486">
        <v>600</v>
      </c>
    </row>
    <row r="21" spans="1:7" ht="12.75" hidden="1" outlineLevel="2">
      <c r="A21" s="485" t="s">
        <v>847</v>
      </c>
      <c r="B21" s="485" t="s">
        <v>848</v>
      </c>
      <c r="C21" s="485" t="s">
        <v>513</v>
      </c>
      <c r="D21" s="485" t="s">
        <v>712</v>
      </c>
      <c r="E21" s="485" t="s">
        <v>844</v>
      </c>
      <c r="F21" s="485" t="s">
        <v>845</v>
      </c>
      <c r="G21" s="486">
        <v>90000</v>
      </c>
    </row>
    <row r="22" spans="1:7" ht="12.75" hidden="1" outlineLevel="2">
      <c r="A22" s="485" t="s">
        <v>847</v>
      </c>
      <c r="B22" s="485" t="s">
        <v>848</v>
      </c>
      <c r="C22" s="485" t="s">
        <v>517</v>
      </c>
      <c r="D22" s="485" t="s">
        <v>518</v>
      </c>
      <c r="E22" s="485" t="s">
        <v>844</v>
      </c>
      <c r="F22" s="485" t="s">
        <v>845</v>
      </c>
      <c r="G22" s="486">
        <v>2500</v>
      </c>
    </row>
    <row r="23" spans="1:7" ht="12.75" hidden="1" outlineLevel="2">
      <c r="A23" s="485" t="s">
        <v>847</v>
      </c>
      <c r="B23" s="485" t="s">
        <v>848</v>
      </c>
      <c r="C23" s="485" t="s">
        <v>519</v>
      </c>
      <c r="D23" s="485" t="s">
        <v>520</v>
      </c>
      <c r="E23" s="485" t="s">
        <v>844</v>
      </c>
      <c r="F23" s="485" t="s">
        <v>845</v>
      </c>
      <c r="G23" s="486">
        <v>0</v>
      </c>
    </row>
    <row r="24" spans="1:7" ht="12.75" hidden="1" outlineLevel="2">
      <c r="A24" s="485" t="s">
        <v>847</v>
      </c>
      <c r="B24" s="485" t="s">
        <v>848</v>
      </c>
      <c r="C24" s="485" t="s">
        <v>851</v>
      </c>
      <c r="D24" s="485" t="s">
        <v>522</v>
      </c>
      <c r="E24" s="485" t="s">
        <v>846</v>
      </c>
      <c r="F24" s="485" t="s">
        <v>845</v>
      </c>
      <c r="G24" s="486">
        <v>0</v>
      </c>
    </row>
    <row r="25" spans="1:7" ht="12.75" hidden="1" outlineLevel="2">
      <c r="A25" s="485" t="s">
        <v>847</v>
      </c>
      <c r="B25" s="485" t="s">
        <v>848</v>
      </c>
      <c r="C25" s="485" t="s">
        <v>524</v>
      </c>
      <c r="D25" s="485" t="s">
        <v>525</v>
      </c>
      <c r="E25" s="485" t="s">
        <v>846</v>
      </c>
      <c r="F25" s="485" t="s">
        <v>845</v>
      </c>
      <c r="G25" s="486">
        <v>500000</v>
      </c>
    </row>
    <row r="26" spans="1:7" ht="12.75" hidden="1" outlineLevel="2">
      <c r="A26" s="485" t="s">
        <v>847</v>
      </c>
      <c r="B26" s="485" t="s">
        <v>848</v>
      </c>
      <c r="C26" s="485" t="s">
        <v>534</v>
      </c>
      <c r="D26" s="485" t="s">
        <v>535</v>
      </c>
      <c r="E26" s="485" t="s">
        <v>846</v>
      </c>
      <c r="F26" s="485" t="s">
        <v>845</v>
      </c>
      <c r="G26" s="486">
        <v>0</v>
      </c>
    </row>
    <row r="27" spans="1:7" ht="12.75" hidden="1" outlineLevel="2">
      <c r="A27" s="485" t="s">
        <v>847</v>
      </c>
      <c r="B27" s="485" t="s">
        <v>848</v>
      </c>
      <c r="C27" s="485" t="s">
        <v>544</v>
      </c>
      <c r="D27" s="485" t="s">
        <v>545</v>
      </c>
      <c r="E27" s="485" t="s">
        <v>846</v>
      </c>
      <c r="F27" s="485" t="s">
        <v>845</v>
      </c>
      <c r="G27" s="486">
        <v>100</v>
      </c>
    </row>
    <row r="28" spans="1:7" ht="12.75" hidden="1" outlineLevel="2">
      <c r="A28" s="485" t="s">
        <v>847</v>
      </c>
      <c r="B28" s="485" t="s">
        <v>848</v>
      </c>
      <c r="C28" s="485" t="s">
        <v>546</v>
      </c>
      <c r="D28" s="485" t="s">
        <v>547</v>
      </c>
      <c r="E28" s="485" t="s">
        <v>846</v>
      </c>
      <c r="F28" s="485" t="s">
        <v>845</v>
      </c>
      <c r="G28" s="486">
        <v>3000</v>
      </c>
    </row>
    <row r="29" spans="1:7" ht="12.75" hidden="1" outlineLevel="2">
      <c r="A29" s="485" t="s">
        <v>847</v>
      </c>
      <c r="B29" s="485" t="s">
        <v>848</v>
      </c>
      <c r="C29" s="485" t="s">
        <v>550</v>
      </c>
      <c r="D29" s="485" t="s">
        <v>551</v>
      </c>
      <c r="E29" s="485" t="s">
        <v>846</v>
      </c>
      <c r="F29" s="485" t="s">
        <v>845</v>
      </c>
      <c r="G29" s="486">
        <v>0</v>
      </c>
    </row>
    <row r="30" spans="1:7" ht="12.75" hidden="1" outlineLevel="2">
      <c r="A30" s="485" t="s">
        <v>847</v>
      </c>
      <c r="B30" s="485" t="s">
        <v>848</v>
      </c>
      <c r="C30" s="485" t="s">
        <v>554</v>
      </c>
      <c r="D30" s="485" t="s">
        <v>555</v>
      </c>
      <c r="E30" s="485" t="s">
        <v>846</v>
      </c>
      <c r="F30" s="485" t="s">
        <v>845</v>
      </c>
      <c r="G30" s="486">
        <v>5860</v>
      </c>
    </row>
    <row r="31" spans="1:7" ht="12.75" hidden="1" outlineLevel="2">
      <c r="A31" s="485" t="s">
        <v>847</v>
      </c>
      <c r="B31" s="485" t="s">
        <v>848</v>
      </c>
      <c r="C31" s="485" t="s">
        <v>556</v>
      </c>
      <c r="D31" s="485" t="s">
        <v>557</v>
      </c>
      <c r="E31" s="485" t="s">
        <v>846</v>
      </c>
      <c r="F31" s="485" t="s">
        <v>845</v>
      </c>
      <c r="G31" s="486">
        <v>0</v>
      </c>
    </row>
    <row r="32" spans="1:7" ht="12.75" hidden="1" outlineLevel="2">
      <c r="A32" s="485" t="s">
        <v>847</v>
      </c>
      <c r="B32" s="485" t="s">
        <v>848</v>
      </c>
      <c r="C32" s="485" t="s">
        <v>713</v>
      </c>
      <c r="D32" s="485" t="s">
        <v>558</v>
      </c>
      <c r="E32" s="485" t="s">
        <v>846</v>
      </c>
      <c r="F32" s="485" t="s">
        <v>845</v>
      </c>
      <c r="G32" s="486">
        <v>1000</v>
      </c>
    </row>
    <row r="33" spans="1:7" ht="12.75" hidden="1" outlineLevel="2">
      <c r="A33" s="485" t="s">
        <v>847</v>
      </c>
      <c r="B33" s="485" t="s">
        <v>848</v>
      </c>
      <c r="C33" s="485" t="s">
        <v>714</v>
      </c>
      <c r="D33" s="485" t="s">
        <v>559</v>
      </c>
      <c r="E33" s="485" t="s">
        <v>846</v>
      </c>
      <c r="F33" s="485" t="s">
        <v>845</v>
      </c>
      <c r="G33" s="486">
        <v>22000</v>
      </c>
    </row>
    <row r="34" spans="1:7" ht="12.75" hidden="1" outlineLevel="2">
      <c r="A34" s="485" t="s">
        <v>847</v>
      </c>
      <c r="B34" s="485" t="s">
        <v>848</v>
      </c>
      <c r="C34" s="485" t="s">
        <v>564</v>
      </c>
      <c r="D34" s="485" t="s">
        <v>565</v>
      </c>
      <c r="E34" s="485" t="s">
        <v>846</v>
      </c>
      <c r="F34" s="485" t="s">
        <v>845</v>
      </c>
      <c r="G34" s="486">
        <v>5000</v>
      </c>
    </row>
    <row r="35" spans="1:7" ht="12.75" hidden="1" outlineLevel="2">
      <c r="A35" s="485" t="s">
        <v>847</v>
      </c>
      <c r="B35" s="485" t="s">
        <v>848</v>
      </c>
      <c r="C35" s="485" t="s">
        <v>566</v>
      </c>
      <c r="D35" s="485" t="s">
        <v>567</v>
      </c>
      <c r="E35" s="485" t="s">
        <v>846</v>
      </c>
      <c r="F35" s="485" t="s">
        <v>845</v>
      </c>
      <c r="G35" s="486">
        <v>0</v>
      </c>
    </row>
    <row r="36" spans="1:7" ht="12.75" hidden="1" outlineLevel="2">
      <c r="A36" s="485" t="s">
        <v>847</v>
      </c>
      <c r="B36" s="485" t="s">
        <v>848</v>
      </c>
      <c r="C36" s="485" t="s">
        <v>579</v>
      </c>
      <c r="D36" s="485" t="s">
        <v>580</v>
      </c>
      <c r="E36" s="485" t="s">
        <v>852</v>
      </c>
      <c r="F36" s="485" t="s">
        <v>845</v>
      </c>
      <c r="G36" s="486">
        <v>39</v>
      </c>
    </row>
    <row r="37" spans="1:7" ht="12.75" hidden="1" outlineLevel="2">
      <c r="A37" s="485" t="s">
        <v>847</v>
      </c>
      <c r="B37" s="485" t="s">
        <v>848</v>
      </c>
      <c r="C37" s="485" t="s">
        <v>591</v>
      </c>
      <c r="D37" s="485" t="s">
        <v>720</v>
      </c>
      <c r="E37" s="485" t="s">
        <v>852</v>
      </c>
      <c r="F37" s="485" t="s">
        <v>845</v>
      </c>
      <c r="G37" s="486">
        <v>23395</v>
      </c>
    </row>
    <row r="38" spans="1:7" ht="12.75" hidden="1" outlineLevel="2">
      <c r="A38" s="485" t="s">
        <v>847</v>
      </c>
      <c r="B38" s="485" t="s">
        <v>848</v>
      </c>
      <c r="C38" s="485" t="s">
        <v>643</v>
      </c>
      <c r="D38" s="485" t="s">
        <v>644</v>
      </c>
      <c r="E38" s="485" t="s">
        <v>852</v>
      </c>
      <c r="F38" s="485" t="s">
        <v>845</v>
      </c>
      <c r="G38" s="486">
        <v>73670</v>
      </c>
    </row>
    <row r="39" spans="1:7" ht="12.75" hidden="1" outlineLevel="2">
      <c r="A39" s="485" t="s">
        <v>847</v>
      </c>
      <c r="B39" s="485" t="s">
        <v>848</v>
      </c>
      <c r="C39" s="485" t="s">
        <v>607</v>
      </c>
      <c r="D39" s="485" t="s">
        <v>853</v>
      </c>
      <c r="E39" s="485" t="s">
        <v>852</v>
      </c>
      <c r="F39" s="485" t="s">
        <v>845</v>
      </c>
      <c r="G39" s="486">
        <v>0</v>
      </c>
    </row>
    <row r="40" spans="1:7" ht="12.75" hidden="1" outlineLevel="2">
      <c r="A40" s="485" t="s">
        <v>847</v>
      </c>
      <c r="B40" s="485" t="s">
        <v>848</v>
      </c>
      <c r="C40" s="485" t="s">
        <v>633</v>
      </c>
      <c r="D40" s="485" t="s">
        <v>634</v>
      </c>
      <c r="E40" s="485" t="s">
        <v>854</v>
      </c>
      <c r="F40" s="485" t="s">
        <v>845</v>
      </c>
      <c r="G40" s="486">
        <v>8191</v>
      </c>
    </row>
    <row r="41" spans="1:7" ht="12.75" hidden="1" outlineLevel="2">
      <c r="A41" s="485" t="s">
        <v>847</v>
      </c>
      <c r="B41" s="485" t="s">
        <v>848</v>
      </c>
      <c r="C41" s="485" t="s">
        <v>635</v>
      </c>
      <c r="D41" s="485" t="s">
        <v>636</v>
      </c>
      <c r="E41" s="485" t="s">
        <v>854</v>
      </c>
      <c r="F41" s="485" t="s">
        <v>845</v>
      </c>
      <c r="G41" s="486">
        <v>4163</v>
      </c>
    </row>
    <row r="42" spans="1:8" ht="12.75" outlineLevel="1" collapsed="1">
      <c r="A42" s="485"/>
      <c r="B42" s="485"/>
      <c r="C42" s="485"/>
      <c r="D42" s="485"/>
      <c r="E42" s="485"/>
      <c r="F42" s="487" t="s">
        <v>829</v>
      </c>
      <c r="G42" s="488">
        <f>SUBTOTAL(9,G2:G41)</f>
        <v>1478481</v>
      </c>
      <c r="H42" s="489"/>
    </row>
    <row r="43" spans="1:8" ht="12.75" hidden="1" outlineLevel="2">
      <c r="A43" s="485" t="s">
        <v>855</v>
      </c>
      <c r="B43" s="485" t="s">
        <v>856</v>
      </c>
      <c r="C43" s="485" t="s">
        <v>484</v>
      </c>
      <c r="D43" s="485" t="s">
        <v>485</v>
      </c>
      <c r="E43" s="485" t="s">
        <v>849</v>
      </c>
      <c r="F43" s="485" t="s">
        <v>857</v>
      </c>
      <c r="G43" s="488">
        <v>329490</v>
      </c>
      <c r="H43" s="489"/>
    </row>
    <row r="44" spans="1:8" ht="12.75" hidden="1" outlineLevel="2">
      <c r="A44" s="485" t="s">
        <v>855</v>
      </c>
      <c r="B44" s="485" t="s">
        <v>856</v>
      </c>
      <c r="C44" s="485" t="s">
        <v>639</v>
      </c>
      <c r="D44" s="485" t="s">
        <v>640</v>
      </c>
      <c r="E44" s="485" t="s">
        <v>849</v>
      </c>
      <c r="F44" s="485" t="s">
        <v>857</v>
      </c>
      <c r="G44" s="488">
        <v>-408100</v>
      </c>
      <c r="H44" s="489"/>
    </row>
    <row r="45" spans="1:8" ht="12.75" hidden="1" outlineLevel="2">
      <c r="A45" s="485" t="s">
        <v>855</v>
      </c>
      <c r="B45" s="485" t="s">
        <v>856</v>
      </c>
      <c r="C45" s="485" t="s">
        <v>488</v>
      </c>
      <c r="D45" s="485" t="s">
        <v>703</v>
      </c>
      <c r="E45" s="485" t="s">
        <v>849</v>
      </c>
      <c r="F45" s="485" t="s">
        <v>857</v>
      </c>
      <c r="G45" s="488">
        <v>60372</v>
      </c>
      <c r="H45" s="489"/>
    </row>
    <row r="46" spans="1:8" ht="12.75" hidden="1" outlineLevel="2">
      <c r="A46" s="485" t="s">
        <v>855</v>
      </c>
      <c r="B46" s="485" t="s">
        <v>856</v>
      </c>
      <c r="C46" s="485" t="s">
        <v>704</v>
      </c>
      <c r="D46" s="485" t="s">
        <v>705</v>
      </c>
      <c r="E46" s="485" t="s">
        <v>849</v>
      </c>
      <c r="F46" s="485" t="s">
        <v>857</v>
      </c>
      <c r="G46" s="488">
        <v>25206</v>
      </c>
      <c r="H46" s="489"/>
    </row>
    <row r="47" spans="1:8" ht="12.75" hidden="1" outlineLevel="2">
      <c r="A47" s="485" t="s">
        <v>855</v>
      </c>
      <c r="B47" s="485" t="s">
        <v>856</v>
      </c>
      <c r="C47" s="485" t="s">
        <v>706</v>
      </c>
      <c r="D47" s="485" t="s">
        <v>707</v>
      </c>
      <c r="E47" s="485" t="s">
        <v>849</v>
      </c>
      <c r="F47" s="485" t="s">
        <v>857</v>
      </c>
      <c r="G47" s="488">
        <v>23888</v>
      </c>
      <c r="H47" s="489"/>
    </row>
    <row r="48" spans="1:8" ht="12.75" hidden="1" outlineLevel="2">
      <c r="A48" s="485" t="s">
        <v>855</v>
      </c>
      <c r="B48" s="485" t="s">
        <v>856</v>
      </c>
      <c r="C48" s="485" t="s">
        <v>708</v>
      </c>
      <c r="D48" s="485" t="s">
        <v>709</v>
      </c>
      <c r="E48" s="485" t="s">
        <v>849</v>
      </c>
      <c r="F48" s="485" t="s">
        <v>857</v>
      </c>
      <c r="G48" s="488">
        <v>5925</v>
      </c>
      <c r="H48" s="489"/>
    </row>
    <row r="49" spans="1:8" ht="12.75" hidden="1" outlineLevel="2">
      <c r="A49" s="485" t="s">
        <v>855</v>
      </c>
      <c r="B49" s="485" t="s">
        <v>856</v>
      </c>
      <c r="C49" s="485" t="s">
        <v>641</v>
      </c>
      <c r="D49" s="485" t="s">
        <v>850</v>
      </c>
      <c r="E49" s="485" t="s">
        <v>849</v>
      </c>
      <c r="F49" s="485" t="s">
        <v>857</v>
      </c>
      <c r="G49" s="488">
        <v>-122874</v>
      </c>
      <c r="H49" s="489"/>
    </row>
    <row r="50" spans="1:8" ht="12.75" hidden="1" outlineLevel="2">
      <c r="A50" s="485" t="s">
        <v>855</v>
      </c>
      <c r="B50" s="485" t="s">
        <v>856</v>
      </c>
      <c r="C50" s="485" t="s">
        <v>511</v>
      </c>
      <c r="D50" s="485" t="s">
        <v>512</v>
      </c>
      <c r="E50" s="485" t="s">
        <v>844</v>
      </c>
      <c r="F50" s="485" t="s">
        <v>857</v>
      </c>
      <c r="G50" s="488">
        <v>1170</v>
      </c>
      <c r="H50" s="489"/>
    </row>
    <row r="51" spans="1:8" ht="12.75" hidden="1" outlineLevel="2">
      <c r="A51" s="485" t="s">
        <v>855</v>
      </c>
      <c r="B51" s="485" t="s">
        <v>856</v>
      </c>
      <c r="C51" s="485" t="s">
        <v>534</v>
      </c>
      <c r="D51" s="485" t="s">
        <v>535</v>
      </c>
      <c r="E51" s="485" t="s">
        <v>846</v>
      </c>
      <c r="F51" s="485" t="s">
        <v>857</v>
      </c>
      <c r="G51" s="488">
        <v>0</v>
      </c>
      <c r="H51" s="489"/>
    </row>
    <row r="52" spans="1:8" ht="12.75" hidden="1" outlineLevel="2">
      <c r="A52" s="485" t="s">
        <v>855</v>
      </c>
      <c r="B52" s="485" t="s">
        <v>856</v>
      </c>
      <c r="C52" s="485" t="s">
        <v>713</v>
      </c>
      <c r="D52" s="485" t="s">
        <v>558</v>
      </c>
      <c r="E52" s="485" t="s">
        <v>846</v>
      </c>
      <c r="F52" s="485" t="s">
        <v>857</v>
      </c>
      <c r="G52" s="488">
        <v>0</v>
      </c>
      <c r="H52" s="489"/>
    </row>
    <row r="53" spans="1:8" ht="12.75" hidden="1" outlineLevel="2">
      <c r="A53" s="485" t="s">
        <v>855</v>
      </c>
      <c r="B53" s="485" t="s">
        <v>856</v>
      </c>
      <c r="C53" s="485" t="s">
        <v>566</v>
      </c>
      <c r="D53" s="485" t="s">
        <v>567</v>
      </c>
      <c r="E53" s="485" t="s">
        <v>846</v>
      </c>
      <c r="F53" s="485" t="s">
        <v>857</v>
      </c>
      <c r="G53" s="488">
        <v>0</v>
      </c>
      <c r="H53" s="489"/>
    </row>
    <row r="54" spans="1:8" ht="12.75" hidden="1" outlineLevel="2">
      <c r="A54" s="485" t="s">
        <v>855</v>
      </c>
      <c r="B54" s="485" t="s">
        <v>856</v>
      </c>
      <c r="C54" s="485" t="s">
        <v>633</v>
      </c>
      <c r="D54" s="485" t="s">
        <v>634</v>
      </c>
      <c r="E54" s="485" t="s">
        <v>854</v>
      </c>
      <c r="F54" s="485" t="s">
        <v>857</v>
      </c>
      <c r="G54" s="488">
        <v>5371</v>
      </c>
      <c r="H54" s="489"/>
    </row>
    <row r="55" spans="1:8" ht="12.75" hidden="1" outlineLevel="2">
      <c r="A55" s="485" t="s">
        <v>855</v>
      </c>
      <c r="B55" s="485" t="s">
        <v>856</v>
      </c>
      <c r="C55" s="485" t="s">
        <v>635</v>
      </c>
      <c r="D55" s="485" t="s">
        <v>636</v>
      </c>
      <c r="E55" s="485" t="s">
        <v>854</v>
      </c>
      <c r="F55" s="485" t="s">
        <v>857</v>
      </c>
      <c r="G55" s="488">
        <v>7908</v>
      </c>
      <c r="H55" s="489"/>
    </row>
    <row r="56" spans="1:8" ht="12.75" hidden="1" outlineLevel="2">
      <c r="A56" s="485" t="s">
        <v>855</v>
      </c>
      <c r="B56" s="485" t="s">
        <v>856</v>
      </c>
      <c r="C56" s="485" t="s">
        <v>646</v>
      </c>
      <c r="D56" s="485" t="s">
        <v>858</v>
      </c>
      <c r="E56" s="485" t="s">
        <v>854</v>
      </c>
      <c r="F56" s="485" t="s">
        <v>857</v>
      </c>
      <c r="G56" s="488">
        <v>-199414</v>
      </c>
      <c r="H56" s="489"/>
    </row>
    <row r="57" spans="1:8" ht="12.75" hidden="1" outlineLevel="2">
      <c r="A57" s="485" t="s">
        <v>842</v>
      </c>
      <c r="B57" s="485" t="s">
        <v>859</v>
      </c>
      <c r="C57" s="485" t="s">
        <v>484</v>
      </c>
      <c r="D57" s="485" t="s">
        <v>485</v>
      </c>
      <c r="E57" s="485" t="s">
        <v>849</v>
      </c>
      <c r="F57" s="485" t="s">
        <v>857</v>
      </c>
      <c r="G57" s="488">
        <v>181525</v>
      </c>
      <c r="H57" s="489"/>
    </row>
    <row r="58" spans="1:8" ht="12.75" hidden="1" outlineLevel="2">
      <c r="A58" s="485" t="s">
        <v>842</v>
      </c>
      <c r="B58" s="485" t="s">
        <v>859</v>
      </c>
      <c r="C58" s="485" t="s">
        <v>639</v>
      </c>
      <c r="D58" s="485" t="s">
        <v>640</v>
      </c>
      <c r="E58" s="485" t="s">
        <v>849</v>
      </c>
      <c r="F58" s="485" t="s">
        <v>857</v>
      </c>
      <c r="G58" s="488">
        <v>-224834</v>
      </c>
      <c r="H58" s="489"/>
    </row>
    <row r="59" spans="1:8" ht="12.75" hidden="1" outlineLevel="2">
      <c r="A59" s="485" t="s">
        <v>842</v>
      </c>
      <c r="B59" s="485" t="s">
        <v>859</v>
      </c>
      <c r="C59" s="485" t="s">
        <v>488</v>
      </c>
      <c r="D59" s="485" t="s">
        <v>703</v>
      </c>
      <c r="E59" s="485" t="s">
        <v>849</v>
      </c>
      <c r="F59" s="485" t="s">
        <v>857</v>
      </c>
      <c r="G59" s="488">
        <v>32508</v>
      </c>
      <c r="H59" s="489"/>
    </row>
    <row r="60" spans="1:8" ht="12.75" hidden="1" outlineLevel="2">
      <c r="A60" s="485" t="s">
        <v>842</v>
      </c>
      <c r="B60" s="485" t="s">
        <v>859</v>
      </c>
      <c r="C60" s="485" t="s">
        <v>704</v>
      </c>
      <c r="D60" s="485" t="s">
        <v>705</v>
      </c>
      <c r="E60" s="485" t="s">
        <v>849</v>
      </c>
      <c r="F60" s="485" t="s">
        <v>857</v>
      </c>
      <c r="G60" s="488">
        <v>13886</v>
      </c>
      <c r="H60" s="489"/>
    </row>
    <row r="61" spans="1:8" ht="12.75" hidden="1" outlineLevel="2">
      <c r="A61" s="485" t="s">
        <v>842</v>
      </c>
      <c r="B61" s="485" t="s">
        <v>859</v>
      </c>
      <c r="C61" s="485" t="s">
        <v>706</v>
      </c>
      <c r="D61" s="485" t="s">
        <v>707</v>
      </c>
      <c r="E61" s="485" t="s">
        <v>849</v>
      </c>
      <c r="F61" s="485" t="s">
        <v>857</v>
      </c>
      <c r="G61" s="488">
        <v>13161</v>
      </c>
      <c r="H61" s="489"/>
    </row>
    <row r="62" spans="1:8" ht="12.75" hidden="1" outlineLevel="2">
      <c r="A62" s="485" t="s">
        <v>842</v>
      </c>
      <c r="B62" s="485" t="s">
        <v>859</v>
      </c>
      <c r="C62" s="485" t="s">
        <v>708</v>
      </c>
      <c r="D62" s="485" t="s">
        <v>709</v>
      </c>
      <c r="E62" s="485" t="s">
        <v>849</v>
      </c>
      <c r="F62" s="485" t="s">
        <v>857</v>
      </c>
      <c r="G62" s="488">
        <v>2246</v>
      </c>
      <c r="H62" s="489"/>
    </row>
    <row r="63" spans="1:8" ht="12.75" hidden="1" outlineLevel="2">
      <c r="A63" s="485" t="s">
        <v>842</v>
      </c>
      <c r="B63" s="485" t="s">
        <v>859</v>
      </c>
      <c r="C63" s="485" t="s">
        <v>641</v>
      </c>
      <c r="D63" s="485" t="s">
        <v>850</v>
      </c>
      <c r="E63" s="485" t="s">
        <v>849</v>
      </c>
      <c r="F63" s="485" t="s">
        <v>857</v>
      </c>
      <c r="G63" s="488">
        <v>-67696</v>
      </c>
      <c r="H63" s="489"/>
    </row>
    <row r="64" spans="1:8" ht="12.75" hidden="1" outlineLevel="2">
      <c r="A64" s="485" t="s">
        <v>842</v>
      </c>
      <c r="B64" s="485" t="s">
        <v>859</v>
      </c>
      <c r="C64" s="485" t="s">
        <v>511</v>
      </c>
      <c r="D64" s="485" t="s">
        <v>512</v>
      </c>
      <c r="E64" s="485" t="s">
        <v>844</v>
      </c>
      <c r="F64" s="485" t="s">
        <v>857</v>
      </c>
      <c r="G64" s="488">
        <v>630</v>
      </c>
      <c r="H64" s="489"/>
    </row>
    <row r="65" spans="1:8" ht="12.75" hidden="1" outlineLevel="2">
      <c r="A65" s="485" t="s">
        <v>842</v>
      </c>
      <c r="B65" s="485" t="s">
        <v>859</v>
      </c>
      <c r="C65" s="485" t="s">
        <v>534</v>
      </c>
      <c r="D65" s="485" t="s">
        <v>535</v>
      </c>
      <c r="E65" s="485" t="s">
        <v>846</v>
      </c>
      <c r="F65" s="485" t="s">
        <v>857</v>
      </c>
      <c r="G65" s="488">
        <v>0</v>
      </c>
      <c r="H65" s="489"/>
    </row>
    <row r="66" spans="1:8" ht="12.75" hidden="1" outlineLevel="2">
      <c r="A66" s="485" t="s">
        <v>842</v>
      </c>
      <c r="B66" s="485" t="s">
        <v>859</v>
      </c>
      <c r="C66" s="485" t="s">
        <v>566</v>
      </c>
      <c r="D66" s="485" t="s">
        <v>567</v>
      </c>
      <c r="E66" s="485" t="s">
        <v>846</v>
      </c>
      <c r="F66" s="485" t="s">
        <v>857</v>
      </c>
      <c r="G66" s="488">
        <v>-33</v>
      </c>
      <c r="H66" s="489"/>
    </row>
    <row r="67" spans="1:8" ht="12.75" hidden="1" outlineLevel="2">
      <c r="A67" s="485" t="s">
        <v>842</v>
      </c>
      <c r="B67" s="485" t="s">
        <v>859</v>
      </c>
      <c r="C67" s="485" t="s">
        <v>633</v>
      </c>
      <c r="D67" s="485" t="s">
        <v>634</v>
      </c>
      <c r="E67" s="485" t="s">
        <v>854</v>
      </c>
      <c r="F67" s="485" t="s">
        <v>857</v>
      </c>
      <c r="G67" s="488">
        <v>2959</v>
      </c>
      <c r="H67" s="489"/>
    </row>
    <row r="68" spans="1:8" ht="12.75" hidden="1" outlineLevel="2">
      <c r="A68" s="485" t="s">
        <v>842</v>
      </c>
      <c r="B68" s="485" t="s">
        <v>859</v>
      </c>
      <c r="C68" s="485" t="s">
        <v>635</v>
      </c>
      <c r="D68" s="485" t="s">
        <v>636</v>
      </c>
      <c r="E68" s="485" t="s">
        <v>854</v>
      </c>
      <c r="F68" s="485" t="s">
        <v>857</v>
      </c>
      <c r="G68" s="488">
        <v>4357</v>
      </c>
      <c r="H68" s="489"/>
    </row>
    <row r="69" spans="1:8" ht="12.75" hidden="1" outlineLevel="2">
      <c r="A69" s="485" t="s">
        <v>842</v>
      </c>
      <c r="B69" s="485" t="s">
        <v>859</v>
      </c>
      <c r="C69" s="485" t="s">
        <v>646</v>
      </c>
      <c r="D69" s="485" t="s">
        <v>858</v>
      </c>
      <c r="E69" s="485" t="s">
        <v>854</v>
      </c>
      <c r="F69" s="485" t="s">
        <v>857</v>
      </c>
      <c r="G69" s="488">
        <v>-109864</v>
      </c>
      <c r="H69" s="489"/>
    </row>
    <row r="70" spans="1:8" ht="12.75" hidden="1" outlineLevel="2">
      <c r="A70" s="485" t="s">
        <v>860</v>
      </c>
      <c r="B70" s="485" t="s">
        <v>861</v>
      </c>
      <c r="C70" s="485" t="s">
        <v>482</v>
      </c>
      <c r="D70" s="485" t="s">
        <v>862</v>
      </c>
      <c r="E70" s="485" t="s">
        <v>849</v>
      </c>
      <c r="F70" s="485" t="s">
        <v>857</v>
      </c>
      <c r="G70" s="488">
        <v>0</v>
      </c>
      <c r="H70" s="489"/>
    </row>
    <row r="71" spans="1:8" ht="12.75" hidden="1" outlineLevel="2">
      <c r="A71" s="485" t="s">
        <v>860</v>
      </c>
      <c r="B71" s="485" t="s">
        <v>861</v>
      </c>
      <c r="C71" s="485" t="s">
        <v>484</v>
      </c>
      <c r="D71" s="485" t="s">
        <v>485</v>
      </c>
      <c r="E71" s="485" t="s">
        <v>849</v>
      </c>
      <c r="F71" s="485" t="s">
        <v>857</v>
      </c>
      <c r="G71" s="488">
        <v>134314</v>
      </c>
      <c r="H71" s="489"/>
    </row>
    <row r="72" spans="1:8" ht="12.75" hidden="1" outlineLevel="2">
      <c r="A72" s="485" t="s">
        <v>860</v>
      </c>
      <c r="B72" s="485" t="s">
        <v>861</v>
      </c>
      <c r="C72" s="485" t="s">
        <v>639</v>
      </c>
      <c r="D72" s="485" t="s">
        <v>640</v>
      </c>
      <c r="E72" s="485" t="s">
        <v>849</v>
      </c>
      <c r="F72" s="485" t="s">
        <v>857</v>
      </c>
      <c r="G72" s="488">
        <v>-166360</v>
      </c>
      <c r="H72" s="489"/>
    </row>
    <row r="73" spans="1:8" ht="12.75" hidden="1" outlineLevel="2">
      <c r="A73" s="485" t="s">
        <v>860</v>
      </c>
      <c r="B73" s="485" t="s">
        <v>861</v>
      </c>
      <c r="C73" s="485" t="s">
        <v>488</v>
      </c>
      <c r="D73" s="485" t="s">
        <v>703</v>
      </c>
      <c r="E73" s="485" t="s">
        <v>849</v>
      </c>
      <c r="F73" s="485" t="s">
        <v>857</v>
      </c>
      <c r="G73" s="488">
        <v>24768</v>
      </c>
      <c r="H73" s="489"/>
    </row>
    <row r="74" spans="1:8" ht="12.75" hidden="1" outlineLevel="2">
      <c r="A74" s="485" t="s">
        <v>860</v>
      </c>
      <c r="B74" s="485" t="s">
        <v>861</v>
      </c>
      <c r="C74" s="485" t="s">
        <v>704</v>
      </c>
      <c r="D74" s="485" t="s">
        <v>705</v>
      </c>
      <c r="E74" s="485" t="s">
        <v>849</v>
      </c>
      <c r="F74" s="485" t="s">
        <v>857</v>
      </c>
      <c r="G74" s="488">
        <v>10275</v>
      </c>
      <c r="H74" s="489"/>
    </row>
    <row r="75" spans="1:8" ht="12.75" hidden="1" outlineLevel="2">
      <c r="A75" s="485" t="s">
        <v>860</v>
      </c>
      <c r="B75" s="485" t="s">
        <v>861</v>
      </c>
      <c r="C75" s="485" t="s">
        <v>706</v>
      </c>
      <c r="D75" s="485" t="s">
        <v>707</v>
      </c>
      <c r="E75" s="485" t="s">
        <v>849</v>
      </c>
      <c r="F75" s="485" t="s">
        <v>857</v>
      </c>
      <c r="G75" s="488">
        <v>9738</v>
      </c>
      <c r="H75" s="489"/>
    </row>
    <row r="76" spans="1:8" ht="12.75" hidden="1" outlineLevel="2">
      <c r="A76" s="485" t="s">
        <v>860</v>
      </c>
      <c r="B76" s="485" t="s">
        <v>861</v>
      </c>
      <c r="C76" s="485" t="s">
        <v>708</v>
      </c>
      <c r="D76" s="485" t="s">
        <v>709</v>
      </c>
      <c r="E76" s="485" t="s">
        <v>849</v>
      </c>
      <c r="F76" s="485" t="s">
        <v>857</v>
      </c>
      <c r="G76" s="488">
        <v>1625</v>
      </c>
      <c r="H76" s="489"/>
    </row>
    <row r="77" spans="1:8" ht="12.75" hidden="1" outlineLevel="2">
      <c r="A77" s="485" t="s">
        <v>860</v>
      </c>
      <c r="B77" s="485" t="s">
        <v>861</v>
      </c>
      <c r="C77" s="485" t="s">
        <v>641</v>
      </c>
      <c r="D77" s="485" t="s">
        <v>850</v>
      </c>
      <c r="E77" s="485" t="s">
        <v>849</v>
      </c>
      <c r="F77" s="485" t="s">
        <v>857</v>
      </c>
      <c r="G77" s="488">
        <v>-50090</v>
      </c>
      <c r="H77" s="489"/>
    </row>
    <row r="78" spans="1:8" ht="12.75" hidden="1" outlineLevel="2">
      <c r="A78" s="485" t="s">
        <v>860</v>
      </c>
      <c r="B78" s="485" t="s">
        <v>861</v>
      </c>
      <c r="C78" s="485" t="s">
        <v>511</v>
      </c>
      <c r="D78" s="485" t="s">
        <v>512</v>
      </c>
      <c r="E78" s="485" t="s">
        <v>844</v>
      </c>
      <c r="F78" s="485" t="s">
        <v>857</v>
      </c>
      <c r="G78" s="488">
        <v>480</v>
      </c>
      <c r="H78" s="489"/>
    </row>
    <row r="79" spans="1:8" ht="12.75" hidden="1" outlineLevel="2">
      <c r="A79" s="485" t="s">
        <v>860</v>
      </c>
      <c r="B79" s="485" t="s">
        <v>861</v>
      </c>
      <c r="C79" s="485" t="s">
        <v>851</v>
      </c>
      <c r="D79" s="485" t="s">
        <v>522</v>
      </c>
      <c r="E79" s="485" t="s">
        <v>846</v>
      </c>
      <c r="F79" s="485" t="s">
        <v>857</v>
      </c>
      <c r="G79" s="488">
        <v>50000</v>
      </c>
      <c r="H79" s="489"/>
    </row>
    <row r="80" spans="1:8" ht="12.75" hidden="1" outlineLevel="2">
      <c r="A80" s="485" t="s">
        <v>860</v>
      </c>
      <c r="B80" s="485" t="s">
        <v>861</v>
      </c>
      <c r="C80" s="485" t="s">
        <v>534</v>
      </c>
      <c r="D80" s="485" t="s">
        <v>535</v>
      </c>
      <c r="E80" s="485" t="s">
        <v>846</v>
      </c>
      <c r="F80" s="485" t="s">
        <v>857</v>
      </c>
      <c r="G80" s="488">
        <v>0</v>
      </c>
      <c r="H80" s="489"/>
    </row>
    <row r="81" spans="1:8" ht="12.75" hidden="1" outlineLevel="2">
      <c r="A81" s="485" t="s">
        <v>860</v>
      </c>
      <c r="B81" s="485" t="s">
        <v>861</v>
      </c>
      <c r="C81" s="485" t="s">
        <v>566</v>
      </c>
      <c r="D81" s="485" t="s">
        <v>567</v>
      </c>
      <c r="E81" s="485" t="s">
        <v>846</v>
      </c>
      <c r="F81" s="485" t="s">
        <v>857</v>
      </c>
      <c r="G81" s="488">
        <v>0</v>
      </c>
      <c r="H81" s="489"/>
    </row>
    <row r="82" spans="1:8" ht="12.75" hidden="1" outlineLevel="2">
      <c r="A82" s="485" t="s">
        <v>860</v>
      </c>
      <c r="B82" s="485" t="s">
        <v>861</v>
      </c>
      <c r="C82" s="485" t="s">
        <v>633</v>
      </c>
      <c r="D82" s="485" t="s">
        <v>634</v>
      </c>
      <c r="E82" s="485" t="s">
        <v>854</v>
      </c>
      <c r="F82" s="485" t="s">
        <v>857</v>
      </c>
      <c r="G82" s="488">
        <v>2189</v>
      </c>
      <c r="H82" s="489"/>
    </row>
    <row r="83" spans="1:8" ht="12.75" hidden="1" outlineLevel="2">
      <c r="A83" s="485" t="s">
        <v>860</v>
      </c>
      <c r="B83" s="485" t="s">
        <v>861</v>
      </c>
      <c r="C83" s="485" t="s">
        <v>635</v>
      </c>
      <c r="D83" s="485" t="s">
        <v>636</v>
      </c>
      <c r="E83" s="485" t="s">
        <v>854</v>
      </c>
      <c r="F83" s="485" t="s">
        <v>857</v>
      </c>
      <c r="G83" s="488">
        <v>3224</v>
      </c>
      <c r="H83" s="489"/>
    </row>
    <row r="84" spans="1:8" ht="12.75" hidden="1" outlineLevel="2">
      <c r="A84" s="485" t="s">
        <v>860</v>
      </c>
      <c r="B84" s="485" t="s">
        <v>861</v>
      </c>
      <c r="C84" s="485" t="s">
        <v>646</v>
      </c>
      <c r="D84" s="485" t="s">
        <v>858</v>
      </c>
      <c r="E84" s="485" t="s">
        <v>854</v>
      </c>
      <c r="F84" s="485" t="s">
        <v>857</v>
      </c>
      <c r="G84" s="488">
        <v>-81291</v>
      </c>
      <c r="H84" s="489"/>
    </row>
    <row r="85" spans="1:8" ht="12.75" hidden="1" outlineLevel="2">
      <c r="A85" s="485" t="s">
        <v>863</v>
      </c>
      <c r="B85" s="485" t="s">
        <v>864</v>
      </c>
      <c r="C85" s="485" t="s">
        <v>484</v>
      </c>
      <c r="D85" s="485" t="s">
        <v>485</v>
      </c>
      <c r="E85" s="485" t="s">
        <v>849</v>
      </c>
      <c r="F85" s="485" t="s">
        <v>857</v>
      </c>
      <c r="G85" s="488">
        <v>85766</v>
      </c>
      <c r="H85" s="489"/>
    </row>
    <row r="86" spans="1:8" ht="12.75" hidden="1" outlineLevel="2">
      <c r="A86" s="485" t="s">
        <v>863</v>
      </c>
      <c r="B86" s="485" t="s">
        <v>864</v>
      </c>
      <c r="C86" s="485" t="s">
        <v>639</v>
      </c>
      <c r="D86" s="485" t="s">
        <v>640</v>
      </c>
      <c r="E86" s="485" t="s">
        <v>849</v>
      </c>
      <c r="F86" s="485" t="s">
        <v>857</v>
      </c>
      <c r="G86" s="488">
        <v>-106227</v>
      </c>
      <c r="H86" s="489"/>
    </row>
    <row r="87" spans="1:8" ht="12.75" hidden="1" outlineLevel="2">
      <c r="A87" s="485" t="s">
        <v>863</v>
      </c>
      <c r="B87" s="485" t="s">
        <v>864</v>
      </c>
      <c r="C87" s="485" t="s">
        <v>488</v>
      </c>
      <c r="D87" s="485" t="s">
        <v>703</v>
      </c>
      <c r="E87" s="485" t="s">
        <v>849</v>
      </c>
      <c r="F87" s="485" t="s">
        <v>857</v>
      </c>
      <c r="G87" s="488">
        <v>14448</v>
      </c>
      <c r="H87" s="489"/>
    </row>
    <row r="88" spans="1:8" ht="12.75" hidden="1" outlineLevel="2">
      <c r="A88" s="485" t="s">
        <v>863</v>
      </c>
      <c r="B88" s="485" t="s">
        <v>864</v>
      </c>
      <c r="C88" s="485" t="s">
        <v>704</v>
      </c>
      <c r="D88" s="485" t="s">
        <v>705</v>
      </c>
      <c r="E88" s="485" t="s">
        <v>849</v>
      </c>
      <c r="F88" s="485" t="s">
        <v>857</v>
      </c>
      <c r="G88" s="488">
        <v>6561</v>
      </c>
      <c r="H88" s="489"/>
    </row>
    <row r="89" spans="1:8" ht="12.75" hidden="1" outlineLevel="2">
      <c r="A89" s="485" t="s">
        <v>863</v>
      </c>
      <c r="B89" s="485" t="s">
        <v>864</v>
      </c>
      <c r="C89" s="485" t="s">
        <v>706</v>
      </c>
      <c r="D89" s="485" t="s">
        <v>707</v>
      </c>
      <c r="E89" s="485" t="s">
        <v>849</v>
      </c>
      <c r="F89" s="485" t="s">
        <v>857</v>
      </c>
      <c r="G89" s="488">
        <v>6218</v>
      </c>
      <c r="H89" s="489"/>
    </row>
    <row r="90" spans="1:8" ht="12.75" hidden="1" outlineLevel="2">
      <c r="A90" s="485" t="s">
        <v>863</v>
      </c>
      <c r="B90" s="485" t="s">
        <v>864</v>
      </c>
      <c r="C90" s="485" t="s">
        <v>708</v>
      </c>
      <c r="D90" s="485" t="s">
        <v>709</v>
      </c>
      <c r="E90" s="485" t="s">
        <v>849</v>
      </c>
      <c r="F90" s="485" t="s">
        <v>857</v>
      </c>
      <c r="G90" s="488">
        <v>917</v>
      </c>
      <c r="H90" s="489"/>
    </row>
    <row r="91" spans="1:8" ht="12.75" hidden="1" outlineLevel="2">
      <c r="A91" s="485" t="s">
        <v>863</v>
      </c>
      <c r="B91" s="485" t="s">
        <v>864</v>
      </c>
      <c r="C91" s="485" t="s">
        <v>641</v>
      </c>
      <c r="D91" s="485" t="s">
        <v>850</v>
      </c>
      <c r="E91" s="485" t="s">
        <v>849</v>
      </c>
      <c r="F91" s="485" t="s">
        <v>857</v>
      </c>
      <c r="G91" s="488">
        <v>-31984</v>
      </c>
      <c r="H91" s="489"/>
    </row>
    <row r="92" spans="1:8" ht="12.75" hidden="1" outlineLevel="2">
      <c r="A92" s="485" t="s">
        <v>863</v>
      </c>
      <c r="B92" s="485" t="s">
        <v>864</v>
      </c>
      <c r="C92" s="485" t="s">
        <v>511</v>
      </c>
      <c r="D92" s="485" t="s">
        <v>512</v>
      </c>
      <c r="E92" s="485" t="s">
        <v>844</v>
      </c>
      <c r="F92" s="485" t="s">
        <v>857</v>
      </c>
      <c r="G92" s="488">
        <v>280</v>
      </c>
      <c r="H92" s="489"/>
    </row>
    <row r="93" spans="1:8" ht="12.75" hidden="1" outlineLevel="2">
      <c r="A93" s="485" t="s">
        <v>863</v>
      </c>
      <c r="B93" s="485" t="s">
        <v>864</v>
      </c>
      <c r="C93" s="485" t="s">
        <v>534</v>
      </c>
      <c r="D93" s="485" t="s">
        <v>535</v>
      </c>
      <c r="E93" s="485" t="s">
        <v>846</v>
      </c>
      <c r="F93" s="485" t="s">
        <v>857</v>
      </c>
      <c r="G93" s="488">
        <v>0</v>
      </c>
      <c r="H93" s="489"/>
    </row>
    <row r="94" spans="1:8" ht="12.75" hidden="1" outlineLevel="2">
      <c r="A94" s="485" t="s">
        <v>863</v>
      </c>
      <c r="B94" s="485" t="s">
        <v>864</v>
      </c>
      <c r="C94" s="485" t="s">
        <v>566</v>
      </c>
      <c r="D94" s="485" t="s">
        <v>567</v>
      </c>
      <c r="E94" s="485" t="s">
        <v>846</v>
      </c>
      <c r="F94" s="485" t="s">
        <v>857</v>
      </c>
      <c r="G94" s="488">
        <v>0</v>
      </c>
      <c r="H94" s="489"/>
    </row>
    <row r="95" spans="1:8" ht="12.75" hidden="1" outlineLevel="2">
      <c r="A95" s="485" t="s">
        <v>863</v>
      </c>
      <c r="B95" s="485" t="s">
        <v>864</v>
      </c>
      <c r="C95" s="485" t="s">
        <v>633</v>
      </c>
      <c r="D95" s="485" t="s">
        <v>634</v>
      </c>
      <c r="E95" s="485" t="s">
        <v>854</v>
      </c>
      <c r="F95" s="485" t="s">
        <v>857</v>
      </c>
      <c r="G95" s="488">
        <v>1398</v>
      </c>
      <c r="H95" s="489"/>
    </row>
    <row r="96" spans="1:8" ht="12.75" hidden="1" outlineLevel="2">
      <c r="A96" s="485" t="s">
        <v>863</v>
      </c>
      <c r="B96" s="485" t="s">
        <v>864</v>
      </c>
      <c r="C96" s="485" t="s">
        <v>635</v>
      </c>
      <c r="D96" s="485" t="s">
        <v>636</v>
      </c>
      <c r="E96" s="485" t="s">
        <v>854</v>
      </c>
      <c r="F96" s="485" t="s">
        <v>857</v>
      </c>
      <c r="G96" s="488">
        <v>2058</v>
      </c>
      <c r="H96" s="489"/>
    </row>
    <row r="97" spans="1:8" ht="12.75" hidden="1" outlineLevel="2">
      <c r="A97" s="485" t="s">
        <v>863</v>
      </c>
      <c r="B97" s="485" t="s">
        <v>864</v>
      </c>
      <c r="C97" s="485" t="s">
        <v>646</v>
      </c>
      <c r="D97" s="485" t="s">
        <v>858</v>
      </c>
      <c r="E97" s="485" t="s">
        <v>854</v>
      </c>
      <c r="F97" s="485" t="s">
        <v>857</v>
      </c>
      <c r="G97" s="488">
        <v>-51907</v>
      </c>
      <c r="H97" s="489"/>
    </row>
    <row r="98" spans="1:8" ht="12.75" outlineLevel="1" collapsed="1">
      <c r="A98" s="485"/>
      <c r="B98" s="485"/>
      <c r="C98" s="485"/>
      <c r="D98" s="485"/>
      <c r="E98" s="485"/>
      <c r="F98" s="490" t="s">
        <v>865</v>
      </c>
      <c r="G98" s="488">
        <f>SUBTOTAL(9,G43:G97)</f>
        <v>-555813</v>
      </c>
      <c r="H98" s="489"/>
    </row>
    <row r="99" spans="1:8" ht="12.75" hidden="1" outlineLevel="2">
      <c r="A99" s="485" t="s">
        <v>866</v>
      </c>
      <c r="B99" s="485" t="s">
        <v>867</v>
      </c>
      <c r="C99" s="485" t="s">
        <v>581</v>
      </c>
      <c r="D99" s="485" t="s">
        <v>582</v>
      </c>
      <c r="E99" s="485" t="s">
        <v>852</v>
      </c>
      <c r="F99" s="485" t="s">
        <v>868</v>
      </c>
      <c r="G99" s="488">
        <v>0</v>
      </c>
      <c r="H99" s="489"/>
    </row>
    <row r="100" spans="1:8" ht="12.75" hidden="1" outlineLevel="2">
      <c r="A100" s="485" t="s">
        <v>866</v>
      </c>
      <c r="B100" s="485" t="s">
        <v>867</v>
      </c>
      <c r="C100" s="485" t="s">
        <v>583</v>
      </c>
      <c r="D100" s="485" t="s">
        <v>869</v>
      </c>
      <c r="E100" s="485" t="s">
        <v>852</v>
      </c>
      <c r="F100" s="485" t="s">
        <v>868</v>
      </c>
      <c r="G100" s="488">
        <v>1146</v>
      </c>
      <c r="H100" s="489"/>
    </row>
    <row r="101" spans="1:8" ht="12.75" hidden="1" outlineLevel="2">
      <c r="A101" s="485" t="s">
        <v>866</v>
      </c>
      <c r="B101" s="485" t="s">
        <v>867</v>
      </c>
      <c r="C101" s="485" t="s">
        <v>585</v>
      </c>
      <c r="D101" s="485" t="s">
        <v>870</v>
      </c>
      <c r="E101" s="485" t="s">
        <v>852</v>
      </c>
      <c r="F101" s="485" t="s">
        <v>868</v>
      </c>
      <c r="G101" s="488">
        <v>35997</v>
      </c>
      <c r="H101" s="489"/>
    </row>
    <row r="102" spans="1:8" ht="12.75" hidden="1" outlineLevel="2">
      <c r="A102" s="485" t="s">
        <v>866</v>
      </c>
      <c r="B102" s="485" t="s">
        <v>867</v>
      </c>
      <c r="C102" s="485" t="s">
        <v>871</v>
      </c>
      <c r="D102" s="485" t="s">
        <v>872</v>
      </c>
      <c r="E102" s="485" t="s">
        <v>852</v>
      </c>
      <c r="F102" s="485" t="s">
        <v>868</v>
      </c>
      <c r="G102" s="488">
        <v>0</v>
      </c>
      <c r="H102" s="489"/>
    </row>
    <row r="103" spans="1:8" ht="12.75" hidden="1" outlineLevel="2">
      <c r="A103" s="485" t="s">
        <v>866</v>
      </c>
      <c r="B103" s="485" t="s">
        <v>867</v>
      </c>
      <c r="C103" s="485" t="s">
        <v>587</v>
      </c>
      <c r="D103" s="485" t="s">
        <v>719</v>
      </c>
      <c r="E103" s="485" t="s">
        <v>852</v>
      </c>
      <c r="F103" s="485" t="s">
        <v>868</v>
      </c>
      <c r="G103" s="488">
        <v>11133</v>
      </c>
      <c r="H103" s="489"/>
    </row>
    <row r="104" spans="1:8" ht="12.75" hidden="1" outlineLevel="2">
      <c r="A104" s="485" t="s">
        <v>866</v>
      </c>
      <c r="B104" s="485" t="s">
        <v>867</v>
      </c>
      <c r="C104" s="485" t="s">
        <v>593</v>
      </c>
      <c r="D104" s="485" t="s">
        <v>594</v>
      </c>
      <c r="E104" s="485" t="s">
        <v>852</v>
      </c>
      <c r="F104" s="485" t="s">
        <v>868</v>
      </c>
      <c r="G104" s="488">
        <v>86051</v>
      </c>
      <c r="H104" s="489"/>
    </row>
    <row r="105" spans="1:8" ht="12.75" hidden="1" outlineLevel="2">
      <c r="A105" s="485" t="s">
        <v>866</v>
      </c>
      <c r="B105" s="485" t="s">
        <v>867</v>
      </c>
      <c r="C105" s="485" t="s">
        <v>597</v>
      </c>
      <c r="D105" s="485" t="s">
        <v>873</v>
      </c>
      <c r="E105" s="485" t="s">
        <v>852</v>
      </c>
      <c r="F105" s="485" t="s">
        <v>868</v>
      </c>
      <c r="G105" s="488">
        <v>119507</v>
      </c>
      <c r="H105" s="489"/>
    </row>
    <row r="106" spans="1:8" ht="12.75" hidden="1" outlineLevel="2">
      <c r="A106" s="485" t="s">
        <v>866</v>
      </c>
      <c r="B106" s="485" t="s">
        <v>867</v>
      </c>
      <c r="C106" s="485" t="s">
        <v>600</v>
      </c>
      <c r="D106" s="485" t="s">
        <v>874</v>
      </c>
      <c r="E106" s="485" t="s">
        <v>852</v>
      </c>
      <c r="F106" s="485" t="s">
        <v>868</v>
      </c>
      <c r="G106" s="488">
        <v>34008</v>
      </c>
      <c r="H106" s="489"/>
    </row>
    <row r="107" spans="1:8" ht="12.75" hidden="1" outlineLevel="2">
      <c r="A107" s="485" t="s">
        <v>866</v>
      </c>
      <c r="B107" s="485" t="s">
        <v>867</v>
      </c>
      <c r="C107" s="485" t="s">
        <v>875</v>
      </c>
      <c r="D107" s="485" t="s">
        <v>876</v>
      </c>
      <c r="E107" s="485" t="s">
        <v>852</v>
      </c>
      <c r="F107" s="485" t="s">
        <v>868</v>
      </c>
      <c r="G107" s="488">
        <v>470618</v>
      </c>
      <c r="H107" s="489"/>
    </row>
    <row r="108" spans="1:8" ht="12.75" hidden="1" outlineLevel="2">
      <c r="A108" s="485" t="s">
        <v>866</v>
      </c>
      <c r="B108" s="485" t="s">
        <v>867</v>
      </c>
      <c r="C108" s="485" t="s">
        <v>723</v>
      </c>
      <c r="D108" s="485" t="s">
        <v>877</v>
      </c>
      <c r="E108" s="485" t="s">
        <v>852</v>
      </c>
      <c r="F108" s="485" t="s">
        <v>868</v>
      </c>
      <c r="G108" s="488">
        <v>-5764</v>
      </c>
      <c r="H108" s="489"/>
    </row>
    <row r="109" spans="1:8" ht="12.75" hidden="1" outlineLevel="2">
      <c r="A109" s="485" t="s">
        <v>866</v>
      </c>
      <c r="B109" s="485" t="s">
        <v>867</v>
      </c>
      <c r="C109" s="485" t="s">
        <v>609</v>
      </c>
      <c r="D109" s="485" t="s">
        <v>878</v>
      </c>
      <c r="E109" s="485" t="s">
        <v>852</v>
      </c>
      <c r="F109" s="485" t="s">
        <v>868</v>
      </c>
      <c r="G109" s="488">
        <v>46259</v>
      </c>
      <c r="H109" s="489"/>
    </row>
    <row r="110" spans="1:8" ht="12.75" hidden="1" outlineLevel="2">
      <c r="A110" s="485" t="s">
        <v>866</v>
      </c>
      <c r="B110" s="485" t="s">
        <v>867</v>
      </c>
      <c r="C110" s="485" t="s">
        <v>611</v>
      </c>
      <c r="D110" s="485" t="s">
        <v>612</v>
      </c>
      <c r="E110" s="485" t="s">
        <v>852</v>
      </c>
      <c r="F110" s="485" t="s">
        <v>868</v>
      </c>
      <c r="G110" s="488">
        <v>2316</v>
      </c>
      <c r="H110" s="489"/>
    </row>
    <row r="111" spans="1:8" ht="12.75" hidden="1" outlineLevel="2">
      <c r="A111" s="485" t="s">
        <v>866</v>
      </c>
      <c r="B111" s="485" t="s">
        <v>867</v>
      </c>
      <c r="C111" s="485" t="s">
        <v>613</v>
      </c>
      <c r="D111" s="485" t="s">
        <v>614</v>
      </c>
      <c r="E111" s="485" t="s">
        <v>852</v>
      </c>
      <c r="F111" s="485" t="s">
        <v>868</v>
      </c>
      <c r="G111" s="488">
        <v>941</v>
      </c>
      <c r="H111" s="489"/>
    </row>
    <row r="112" spans="1:8" ht="12.75" hidden="1" outlineLevel="2">
      <c r="A112" s="485" t="s">
        <v>866</v>
      </c>
      <c r="B112" s="485" t="s">
        <v>867</v>
      </c>
      <c r="C112" s="485" t="s">
        <v>724</v>
      </c>
      <c r="D112" s="485" t="s">
        <v>725</v>
      </c>
      <c r="E112" s="485" t="s">
        <v>852</v>
      </c>
      <c r="F112" s="485" t="s">
        <v>868</v>
      </c>
      <c r="G112" s="488">
        <v>300</v>
      </c>
      <c r="H112" s="489"/>
    </row>
    <row r="113" spans="1:8" ht="12.75" hidden="1" outlineLevel="2">
      <c r="A113" s="485" t="s">
        <v>866</v>
      </c>
      <c r="B113" s="485" t="s">
        <v>867</v>
      </c>
      <c r="C113" s="485" t="s">
        <v>615</v>
      </c>
      <c r="D113" s="485" t="s">
        <v>616</v>
      </c>
      <c r="E113" s="485" t="s">
        <v>852</v>
      </c>
      <c r="F113" s="485" t="s">
        <v>868</v>
      </c>
      <c r="G113" s="488">
        <v>653</v>
      </c>
      <c r="H113" s="489"/>
    </row>
    <row r="114" spans="1:8" ht="12.75" hidden="1" outlineLevel="2">
      <c r="A114" s="485" t="s">
        <v>866</v>
      </c>
      <c r="B114" s="485" t="s">
        <v>867</v>
      </c>
      <c r="C114" s="485" t="s">
        <v>617</v>
      </c>
      <c r="D114" s="485" t="s">
        <v>879</v>
      </c>
      <c r="E114" s="485" t="s">
        <v>852</v>
      </c>
      <c r="F114" s="485" t="s">
        <v>868</v>
      </c>
      <c r="G114" s="488">
        <v>124544</v>
      </c>
      <c r="H114" s="489"/>
    </row>
    <row r="115" spans="1:8" ht="12.75" hidden="1" outlineLevel="2">
      <c r="A115" s="485" t="s">
        <v>866</v>
      </c>
      <c r="B115" s="485" t="s">
        <v>867</v>
      </c>
      <c r="C115" s="485" t="s">
        <v>880</v>
      </c>
      <c r="D115" s="485" t="s">
        <v>881</v>
      </c>
      <c r="E115" s="485" t="s">
        <v>852</v>
      </c>
      <c r="F115" s="485" t="s">
        <v>868</v>
      </c>
      <c r="G115" s="488">
        <v>9710</v>
      </c>
      <c r="H115" s="489"/>
    </row>
    <row r="116" spans="1:8" ht="12.75" hidden="1" outlineLevel="2">
      <c r="A116" s="485" t="s">
        <v>866</v>
      </c>
      <c r="B116" s="485" t="s">
        <v>867</v>
      </c>
      <c r="C116" s="485" t="s">
        <v>626</v>
      </c>
      <c r="D116" s="485" t="s">
        <v>627</v>
      </c>
      <c r="E116" s="485" t="s">
        <v>852</v>
      </c>
      <c r="F116" s="485" t="s">
        <v>868</v>
      </c>
      <c r="G116" s="488">
        <v>1295311</v>
      </c>
      <c r="H116" s="489"/>
    </row>
    <row r="117" spans="1:8" ht="12.75" hidden="1" outlineLevel="2">
      <c r="A117" s="485" t="s">
        <v>866</v>
      </c>
      <c r="B117" s="485" t="s">
        <v>867</v>
      </c>
      <c r="C117" s="485" t="s">
        <v>630</v>
      </c>
      <c r="D117" s="485" t="s">
        <v>631</v>
      </c>
      <c r="E117" s="485" t="s">
        <v>852</v>
      </c>
      <c r="F117" s="485" t="s">
        <v>868</v>
      </c>
      <c r="G117" s="488">
        <v>11631</v>
      </c>
      <c r="H117" s="489"/>
    </row>
    <row r="118" spans="1:8" ht="12.75" hidden="1" outlineLevel="2">
      <c r="A118" s="485" t="s">
        <v>866</v>
      </c>
      <c r="B118" s="485" t="s">
        <v>867</v>
      </c>
      <c r="C118" s="485" t="s">
        <v>882</v>
      </c>
      <c r="D118" s="485" t="s">
        <v>883</v>
      </c>
      <c r="E118" s="485" t="s">
        <v>854</v>
      </c>
      <c r="F118" s="485" t="s">
        <v>868</v>
      </c>
      <c r="G118" s="488">
        <v>0</v>
      </c>
      <c r="H118" s="489"/>
    </row>
    <row r="119" spans="1:8" ht="12.75" hidden="1" outlineLevel="2">
      <c r="A119" s="485" t="s">
        <v>866</v>
      </c>
      <c r="B119" s="485" t="s">
        <v>867</v>
      </c>
      <c r="C119" s="485" t="s">
        <v>884</v>
      </c>
      <c r="D119" s="485" t="s">
        <v>885</v>
      </c>
      <c r="E119" s="485" t="s">
        <v>854</v>
      </c>
      <c r="F119" s="485" t="s">
        <v>868</v>
      </c>
      <c r="G119" s="488">
        <v>0</v>
      </c>
      <c r="H119" s="489"/>
    </row>
    <row r="120" spans="1:8" ht="12.75" outlineLevel="1" collapsed="1">
      <c r="A120" s="485"/>
      <c r="B120" s="485"/>
      <c r="C120" s="485"/>
      <c r="D120" s="485"/>
      <c r="E120" s="485"/>
      <c r="F120" s="490" t="s">
        <v>835</v>
      </c>
      <c r="G120" s="488">
        <f>SUBTOTAL(9,G99:G119)</f>
        <v>2244361</v>
      </c>
      <c r="H120" s="489"/>
    </row>
    <row r="121" spans="1:8" ht="12.75" hidden="1" outlineLevel="2">
      <c r="A121" s="485" t="s">
        <v>886</v>
      </c>
      <c r="B121" s="485" t="s">
        <v>887</v>
      </c>
      <c r="C121" s="485" t="s">
        <v>484</v>
      </c>
      <c r="D121" s="485" t="s">
        <v>485</v>
      </c>
      <c r="E121" s="485" t="s">
        <v>849</v>
      </c>
      <c r="F121" s="485" t="s">
        <v>888</v>
      </c>
      <c r="G121" s="488">
        <v>228141</v>
      </c>
      <c r="H121" s="489"/>
    </row>
    <row r="122" spans="1:8" ht="12.75" hidden="1" outlineLevel="2">
      <c r="A122" s="485" t="s">
        <v>886</v>
      </c>
      <c r="B122" s="485" t="s">
        <v>887</v>
      </c>
      <c r="C122" s="485" t="s">
        <v>637</v>
      </c>
      <c r="D122" s="485" t="s">
        <v>638</v>
      </c>
      <c r="E122" s="485" t="s">
        <v>849</v>
      </c>
      <c r="F122" s="485" t="s">
        <v>888</v>
      </c>
      <c r="G122" s="488">
        <v>53354</v>
      </c>
      <c r="H122" s="489"/>
    </row>
    <row r="123" spans="1:8" ht="12.75" hidden="1" outlineLevel="2">
      <c r="A123" s="485" t="s">
        <v>886</v>
      </c>
      <c r="B123" s="485" t="s">
        <v>887</v>
      </c>
      <c r="C123" s="485" t="s">
        <v>488</v>
      </c>
      <c r="D123" s="485" t="s">
        <v>703</v>
      </c>
      <c r="E123" s="485" t="s">
        <v>849</v>
      </c>
      <c r="F123" s="485" t="s">
        <v>888</v>
      </c>
      <c r="G123" s="488">
        <v>41280</v>
      </c>
      <c r="H123" s="489"/>
    </row>
    <row r="124" spans="1:8" ht="12.75" hidden="1" outlineLevel="2">
      <c r="A124" s="485" t="s">
        <v>886</v>
      </c>
      <c r="B124" s="485" t="s">
        <v>887</v>
      </c>
      <c r="C124" s="485" t="s">
        <v>704</v>
      </c>
      <c r="D124" s="485" t="s">
        <v>705</v>
      </c>
      <c r="E124" s="485" t="s">
        <v>849</v>
      </c>
      <c r="F124" s="485" t="s">
        <v>888</v>
      </c>
      <c r="G124" s="488">
        <v>17453</v>
      </c>
      <c r="H124" s="489"/>
    </row>
    <row r="125" spans="1:8" ht="12.75" hidden="1" outlineLevel="2">
      <c r="A125" s="485" t="s">
        <v>886</v>
      </c>
      <c r="B125" s="485" t="s">
        <v>887</v>
      </c>
      <c r="C125" s="485" t="s">
        <v>706</v>
      </c>
      <c r="D125" s="485" t="s">
        <v>707</v>
      </c>
      <c r="E125" s="485" t="s">
        <v>849</v>
      </c>
      <c r="F125" s="485" t="s">
        <v>888</v>
      </c>
      <c r="G125" s="488">
        <v>16540</v>
      </c>
      <c r="H125" s="489"/>
    </row>
    <row r="126" spans="1:8" ht="12.75" hidden="1" outlineLevel="2">
      <c r="A126" s="485" t="s">
        <v>886</v>
      </c>
      <c r="B126" s="485" t="s">
        <v>887</v>
      </c>
      <c r="C126" s="485" t="s">
        <v>708</v>
      </c>
      <c r="D126" s="485" t="s">
        <v>709</v>
      </c>
      <c r="E126" s="485" t="s">
        <v>849</v>
      </c>
      <c r="F126" s="485" t="s">
        <v>888</v>
      </c>
      <c r="G126" s="488">
        <v>1373</v>
      </c>
      <c r="H126" s="489"/>
    </row>
    <row r="127" spans="1:8" ht="12.75" hidden="1" outlineLevel="2">
      <c r="A127" s="485" t="s">
        <v>886</v>
      </c>
      <c r="B127" s="485" t="s">
        <v>887</v>
      </c>
      <c r="C127" s="485" t="s">
        <v>641</v>
      </c>
      <c r="D127" s="485" t="s">
        <v>850</v>
      </c>
      <c r="E127" s="485" t="s">
        <v>849</v>
      </c>
      <c r="F127" s="485" t="s">
        <v>888</v>
      </c>
      <c r="G127" s="488">
        <v>16063</v>
      </c>
      <c r="H127" s="489"/>
    </row>
    <row r="128" spans="1:8" ht="12.75" hidden="1" outlineLevel="2">
      <c r="A128" s="485" t="s">
        <v>886</v>
      </c>
      <c r="B128" s="485" t="s">
        <v>887</v>
      </c>
      <c r="C128" s="485" t="s">
        <v>511</v>
      </c>
      <c r="D128" s="485" t="s">
        <v>512</v>
      </c>
      <c r="E128" s="485" t="s">
        <v>844</v>
      </c>
      <c r="F128" s="485" t="s">
        <v>888</v>
      </c>
      <c r="G128" s="488">
        <v>800</v>
      </c>
      <c r="H128" s="489"/>
    </row>
    <row r="129" spans="1:8" ht="12.75" hidden="1" outlineLevel="2">
      <c r="A129" s="485" t="s">
        <v>886</v>
      </c>
      <c r="B129" s="485" t="s">
        <v>887</v>
      </c>
      <c r="C129" s="485" t="s">
        <v>851</v>
      </c>
      <c r="D129" s="485" t="s">
        <v>522</v>
      </c>
      <c r="E129" s="485" t="s">
        <v>846</v>
      </c>
      <c r="F129" s="485" t="s">
        <v>888</v>
      </c>
      <c r="G129" s="488">
        <v>75000</v>
      </c>
      <c r="H129" s="489"/>
    </row>
    <row r="130" spans="1:8" ht="12.75" hidden="1" outlineLevel="2">
      <c r="A130" s="485" t="s">
        <v>886</v>
      </c>
      <c r="B130" s="485" t="s">
        <v>887</v>
      </c>
      <c r="C130" s="485" t="s">
        <v>524</v>
      </c>
      <c r="D130" s="485" t="s">
        <v>525</v>
      </c>
      <c r="E130" s="485" t="s">
        <v>846</v>
      </c>
      <c r="F130" s="485" t="s">
        <v>888</v>
      </c>
      <c r="G130" s="488">
        <v>50000</v>
      </c>
      <c r="H130" s="489"/>
    </row>
    <row r="131" spans="1:8" ht="12.75" hidden="1" outlineLevel="2">
      <c r="A131" s="485" t="s">
        <v>886</v>
      </c>
      <c r="B131" s="485" t="s">
        <v>887</v>
      </c>
      <c r="C131" s="485" t="s">
        <v>534</v>
      </c>
      <c r="D131" s="485" t="s">
        <v>535</v>
      </c>
      <c r="E131" s="485" t="s">
        <v>846</v>
      </c>
      <c r="F131" s="485" t="s">
        <v>888</v>
      </c>
      <c r="G131" s="488">
        <v>0</v>
      </c>
      <c r="H131" s="489"/>
    </row>
    <row r="132" spans="1:8" ht="12.75" hidden="1" outlineLevel="2">
      <c r="A132" s="485" t="s">
        <v>886</v>
      </c>
      <c r="B132" s="485" t="s">
        <v>887</v>
      </c>
      <c r="C132" s="485" t="s">
        <v>566</v>
      </c>
      <c r="D132" s="485" t="s">
        <v>567</v>
      </c>
      <c r="E132" s="485" t="s">
        <v>846</v>
      </c>
      <c r="F132" s="485" t="s">
        <v>888</v>
      </c>
      <c r="G132" s="488">
        <v>0</v>
      </c>
      <c r="H132" s="489"/>
    </row>
    <row r="133" spans="1:8" ht="12.75" hidden="1" outlineLevel="2">
      <c r="A133" s="485" t="s">
        <v>886</v>
      </c>
      <c r="B133" s="485" t="s">
        <v>887</v>
      </c>
      <c r="C133" s="485" t="s">
        <v>643</v>
      </c>
      <c r="D133" s="485" t="s">
        <v>644</v>
      </c>
      <c r="E133" s="485" t="s">
        <v>852</v>
      </c>
      <c r="F133" s="485" t="s">
        <v>888</v>
      </c>
      <c r="G133" s="488">
        <v>26070</v>
      </c>
      <c r="H133" s="489"/>
    </row>
    <row r="134" spans="1:8" ht="12.75" hidden="1" outlineLevel="2">
      <c r="A134" s="485" t="s">
        <v>886</v>
      </c>
      <c r="B134" s="485" t="s">
        <v>887</v>
      </c>
      <c r="C134" s="485" t="s">
        <v>633</v>
      </c>
      <c r="D134" s="485" t="s">
        <v>634</v>
      </c>
      <c r="E134" s="485" t="s">
        <v>854</v>
      </c>
      <c r="F134" s="485" t="s">
        <v>888</v>
      </c>
      <c r="G134" s="488">
        <v>3719</v>
      </c>
      <c r="H134" s="489"/>
    </row>
    <row r="135" spans="1:8" ht="12.75" hidden="1" outlineLevel="2">
      <c r="A135" s="485" t="s">
        <v>886</v>
      </c>
      <c r="B135" s="485" t="s">
        <v>887</v>
      </c>
      <c r="C135" s="485" t="s">
        <v>635</v>
      </c>
      <c r="D135" s="485" t="s">
        <v>636</v>
      </c>
      <c r="E135" s="485" t="s">
        <v>854</v>
      </c>
      <c r="F135" s="485" t="s">
        <v>888</v>
      </c>
      <c r="G135" s="488">
        <v>5475</v>
      </c>
      <c r="H135" s="489"/>
    </row>
    <row r="136" spans="1:8" ht="12.75" outlineLevel="1" collapsed="1">
      <c r="A136" s="485"/>
      <c r="B136" s="485"/>
      <c r="C136" s="485"/>
      <c r="D136" s="485"/>
      <c r="E136" s="485"/>
      <c r="F136" s="490" t="s">
        <v>830</v>
      </c>
      <c r="G136" s="488">
        <f>SUBTOTAL(9,G121:G135)</f>
        <v>535268</v>
      </c>
      <c r="H136" s="489"/>
    </row>
    <row r="137" spans="1:8" ht="12.75" hidden="1" outlineLevel="2">
      <c r="A137" s="485" t="s">
        <v>855</v>
      </c>
      <c r="B137" s="485" t="s">
        <v>889</v>
      </c>
      <c r="C137" s="485" t="s">
        <v>851</v>
      </c>
      <c r="D137" s="485" t="s">
        <v>522</v>
      </c>
      <c r="E137" s="485" t="s">
        <v>846</v>
      </c>
      <c r="F137" s="485" t="s">
        <v>890</v>
      </c>
      <c r="G137" s="488">
        <v>50000</v>
      </c>
      <c r="H137" s="489"/>
    </row>
    <row r="138" spans="1:8" ht="12.75" hidden="1" outlineLevel="2">
      <c r="A138" s="485" t="s">
        <v>842</v>
      </c>
      <c r="B138" s="485" t="s">
        <v>891</v>
      </c>
      <c r="C138" s="485" t="s">
        <v>851</v>
      </c>
      <c r="D138" s="485" t="s">
        <v>522</v>
      </c>
      <c r="E138" s="485" t="s">
        <v>846</v>
      </c>
      <c r="F138" s="485" t="s">
        <v>890</v>
      </c>
      <c r="G138" s="488">
        <v>110000</v>
      </c>
      <c r="H138" s="489"/>
    </row>
    <row r="139" spans="1:8" ht="12.75" hidden="1" outlineLevel="2">
      <c r="A139" s="485" t="s">
        <v>863</v>
      </c>
      <c r="B139" s="485" t="s">
        <v>892</v>
      </c>
      <c r="C139" s="485" t="s">
        <v>484</v>
      </c>
      <c r="D139" s="485" t="s">
        <v>485</v>
      </c>
      <c r="E139" s="485" t="s">
        <v>849</v>
      </c>
      <c r="F139" s="485" t="s">
        <v>890</v>
      </c>
      <c r="G139" s="488">
        <v>61303</v>
      </c>
      <c r="H139" s="489"/>
    </row>
    <row r="140" spans="1:8" ht="12.75" hidden="1" outlineLevel="2">
      <c r="A140" s="485" t="s">
        <v>863</v>
      </c>
      <c r="B140" s="485" t="s">
        <v>892</v>
      </c>
      <c r="C140" s="485" t="s">
        <v>488</v>
      </c>
      <c r="D140" s="485" t="s">
        <v>703</v>
      </c>
      <c r="E140" s="485" t="s">
        <v>849</v>
      </c>
      <c r="F140" s="485" t="s">
        <v>890</v>
      </c>
      <c r="G140" s="488">
        <v>10320</v>
      </c>
      <c r="H140" s="489"/>
    </row>
    <row r="141" spans="1:8" ht="12.75" hidden="1" outlineLevel="2">
      <c r="A141" s="485" t="s">
        <v>863</v>
      </c>
      <c r="B141" s="485" t="s">
        <v>892</v>
      </c>
      <c r="C141" s="485" t="s">
        <v>704</v>
      </c>
      <c r="D141" s="485" t="s">
        <v>705</v>
      </c>
      <c r="E141" s="485" t="s">
        <v>849</v>
      </c>
      <c r="F141" s="485" t="s">
        <v>890</v>
      </c>
      <c r="G141" s="488">
        <v>4690</v>
      </c>
      <c r="H141" s="489"/>
    </row>
    <row r="142" spans="1:8" ht="12.75" hidden="1" outlineLevel="2">
      <c r="A142" s="485" t="s">
        <v>863</v>
      </c>
      <c r="B142" s="485" t="s">
        <v>892</v>
      </c>
      <c r="C142" s="485" t="s">
        <v>706</v>
      </c>
      <c r="D142" s="485" t="s">
        <v>707</v>
      </c>
      <c r="E142" s="485" t="s">
        <v>849</v>
      </c>
      <c r="F142" s="485" t="s">
        <v>890</v>
      </c>
      <c r="G142" s="488">
        <v>4444</v>
      </c>
      <c r="H142" s="489"/>
    </row>
    <row r="143" spans="1:8" ht="12.75" hidden="1" outlineLevel="2">
      <c r="A143" s="485" t="s">
        <v>863</v>
      </c>
      <c r="B143" s="485" t="s">
        <v>892</v>
      </c>
      <c r="C143" s="485" t="s">
        <v>708</v>
      </c>
      <c r="D143" s="485" t="s">
        <v>709</v>
      </c>
      <c r="E143" s="485" t="s">
        <v>849</v>
      </c>
      <c r="F143" s="485" t="s">
        <v>890</v>
      </c>
      <c r="G143" s="488">
        <v>343</v>
      </c>
      <c r="H143" s="489"/>
    </row>
    <row r="144" spans="1:8" ht="12.75" hidden="1" outlineLevel="2">
      <c r="A144" s="485" t="s">
        <v>863</v>
      </c>
      <c r="B144" s="485" t="s">
        <v>892</v>
      </c>
      <c r="C144" s="485" t="s">
        <v>511</v>
      </c>
      <c r="D144" s="485" t="s">
        <v>512</v>
      </c>
      <c r="E144" s="485" t="s">
        <v>844</v>
      </c>
      <c r="F144" s="485" t="s">
        <v>890</v>
      </c>
      <c r="G144" s="488">
        <v>200</v>
      </c>
      <c r="H144" s="489"/>
    </row>
    <row r="145" spans="1:8" ht="12.75" hidden="1" outlineLevel="2">
      <c r="A145" s="485" t="s">
        <v>863</v>
      </c>
      <c r="B145" s="485" t="s">
        <v>892</v>
      </c>
      <c r="C145" s="485" t="s">
        <v>851</v>
      </c>
      <c r="D145" s="485" t="s">
        <v>522</v>
      </c>
      <c r="E145" s="485" t="s">
        <v>846</v>
      </c>
      <c r="F145" s="485" t="s">
        <v>890</v>
      </c>
      <c r="G145" s="488">
        <v>25000</v>
      </c>
      <c r="H145" s="489"/>
    </row>
    <row r="146" spans="1:8" ht="12.75" hidden="1" outlineLevel="2">
      <c r="A146" s="485" t="s">
        <v>863</v>
      </c>
      <c r="B146" s="485" t="s">
        <v>892</v>
      </c>
      <c r="C146" s="485" t="s">
        <v>524</v>
      </c>
      <c r="D146" s="485" t="s">
        <v>525</v>
      </c>
      <c r="E146" s="485" t="s">
        <v>846</v>
      </c>
      <c r="F146" s="485" t="s">
        <v>890</v>
      </c>
      <c r="G146" s="488">
        <v>110000</v>
      </c>
      <c r="H146" s="489"/>
    </row>
    <row r="147" spans="1:8" ht="12.75" hidden="1" outlineLevel="2">
      <c r="A147" s="485" t="s">
        <v>863</v>
      </c>
      <c r="B147" s="485" t="s">
        <v>892</v>
      </c>
      <c r="C147" s="485" t="s">
        <v>566</v>
      </c>
      <c r="D147" s="485" t="s">
        <v>567</v>
      </c>
      <c r="E147" s="485" t="s">
        <v>846</v>
      </c>
      <c r="F147" s="485" t="s">
        <v>890</v>
      </c>
      <c r="G147" s="488">
        <v>0</v>
      </c>
      <c r="H147" s="489"/>
    </row>
    <row r="148" spans="1:8" ht="12.75" hidden="1" outlineLevel="2">
      <c r="A148" s="485" t="s">
        <v>863</v>
      </c>
      <c r="B148" s="485" t="s">
        <v>892</v>
      </c>
      <c r="C148" s="485" t="s">
        <v>633</v>
      </c>
      <c r="D148" s="485" t="s">
        <v>634</v>
      </c>
      <c r="E148" s="485" t="s">
        <v>854</v>
      </c>
      <c r="F148" s="485" t="s">
        <v>890</v>
      </c>
      <c r="G148" s="488">
        <v>999</v>
      </c>
      <c r="H148" s="489"/>
    </row>
    <row r="149" spans="1:8" ht="12.75" hidden="1" outlineLevel="2">
      <c r="A149" s="485" t="s">
        <v>863</v>
      </c>
      <c r="B149" s="485" t="s">
        <v>892</v>
      </c>
      <c r="C149" s="485" t="s">
        <v>635</v>
      </c>
      <c r="D149" s="485" t="s">
        <v>636</v>
      </c>
      <c r="E149" s="485" t="s">
        <v>854</v>
      </c>
      <c r="F149" s="485" t="s">
        <v>890</v>
      </c>
      <c r="G149" s="488">
        <v>1471</v>
      </c>
      <c r="H149" s="489"/>
    </row>
    <row r="150" spans="1:8" ht="12.75" hidden="1" outlineLevel="2">
      <c r="A150" s="485" t="s">
        <v>847</v>
      </c>
      <c r="B150" s="485" t="s">
        <v>893</v>
      </c>
      <c r="C150" s="485" t="s">
        <v>484</v>
      </c>
      <c r="D150" s="485" t="s">
        <v>485</v>
      </c>
      <c r="E150" s="485" t="s">
        <v>849</v>
      </c>
      <c r="F150" s="485" t="s">
        <v>890</v>
      </c>
      <c r="G150" s="488">
        <v>265299</v>
      </c>
      <c r="H150" s="489"/>
    </row>
    <row r="151" spans="1:8" ht="12.75" hidden="1" outlineLevel="2">
      <c r="A151" s="485" t="s">
        <v>847</v>
      </c>
      <c r="B151" s="485" t="s">
        <v>893</v>
      </c>
      <c r="C151" s="485" t="s">
        <v>637</v>
      </c>
      <c r="D151" s="485" t="s">
        <v>638</v>
      </c>
      <c r="E151" s="485" t="s">
        <v>849</v>
      </c>
      <c r="F151" s="485" t="s">
        <v>890</v>
      </c>
      <c r="G151" s="488">
        <v>2370</v>
      </c>
      <c r="H151" s="489"/>
    </row>
    <row r="152" spans="1:8" ht="12.75" hidden="1" outlineLevel="2">
      <c r="A152" s="485" t="s">
        <v>847</v>
      </c>
      <c r="B152" s="485" t="s">
        <v>893</v>
      </c>
      <c r="C152" s="485" t="s">
        <v>639</v>
      </c>
      <c r="D152" s="485" t="s">
        <v>640</v>
      </c>
      <c r="E152" s="485" t="s">
        <v>849</v>
      </c>
      <c r="F152" s="485" t="s">
        <v>890</v>
      </c>
      <c r="G152" s="488">
        <v>-56887</v>
      </c>
      <c r="H152" s="489"/>
    </row>
    <row r="153" spans="1:8" ht="12.75" hidden="1" outlineLevel="2">
      <c r="A153" s="485" t="s">
        <v>847</v>
      </c>
      <c r="B153" s="485" t="s">
        <v>893</v>
      </c>
      <c r="C153" s="485" t="s">
        <v>488</v>
      </c>
      <c r="D153" s="485" t="s">
        <v>703</v>
      </c>
      <c r="E153" s="485" t="s">
        <v>849</v>
      </c>
      <c r="F153" s="485" t="s">
        <v>890</v>
      </c>
      <c r="G153" s="488">
        <v>46440</v>
      </c>
      <c r="H153" s="489"/>
    </row>
    <row r="154" spans="1:8" ht="12.75" hidden="1" outlineLevel="2">
      <c r="A154" s="485" t="s">
        <v>847</v>
      </c>
      <c r="B154" s="485" t="s">
        <v>893</v>
      </c>
      <c r="C154" s="485" t="s">
        <v>704</v>
      </c>
      <c r="D154" s="485" t="s">
        <v>705</v>
      </c>
      <c r="E154" s="485" t="s">
        <v>849</v>
      </c>
      <c r="F154" s="485" t="s">
        <v>890</v>
      </c>
      <c r="G154" s="488">
        <v>20295</v>
      </c>
      <c r="H154" s="489"/>
    </row>
    <row r="155" spans="1:8" ht="12.75" hidden="1" outlineLevel="2">
      <c r="A155" s="485" t="s">
        <v>847</v>
      </c>
      <c r="B155" s="485" t="s">
        <v>893</v>
      </c>
      <c r="C155" s="485" t="s">
        <v>706</v>
      </c>
      <c r="D155" s="485" t="s">
        <v>707</v>
      </c>
      <c r="E155" s="485" t="s">
        <v>849</v>
      </c>
      <c r="F155" s="485" t="s">
        <v>890</v>
      </c>
      <c r="G155" s="488">
        <v>19234</v>
      </c>
      <c r="H155" s="489"/>
    </row>
    <row r="156" spans="1:8" ht="12.75" hidden="1" outlineLevel="2">
      <c r="A156" s="485" t="s">
        <v>847</v>
      </c>
      <c r="B156" s="485" t="s">
        <v>893</v>
      </c>
      <c r="C156" s="485" t="s">
        <v>708</v>
      </c>
      <c r="D156" s="485" t="s">
        <v>709</v>
      </c>
      <c r="E156" s="485" t="s">
        <v>849</v>
      </c>
      <c r="F156" s="485" t="s">
        <v>890</v>
      </c>
      <c r="G156" s="488">
        <v>3729</v>
      </c>
      <c r="H156" s="489"/>
    </row>
    <row r="157" spans="1:8" ht="12.75" hidden="1" outlineLevel="2">
      <c r="A157" s="485" t="s">
        <v>847</v>
      </c>
      <c r="B157" s="485" t="s">
        <v>893</v>
      </c>
      <c r="C157" s="485" t="s">
        <v>641</v>
      </c>
      <c r="D157" s="485" t="s">
        <v>850</v>
      </c>
      <c r="E157" s="485" t="s">
        <v>849</v>
      </c>
      <c r="F157" s="485" t="s">
        <v>890</v>
      </c>
      <c r="G157" s="488">
        <v>-16415</v>
      </c>
      <c r="H157" s="489"/>
    </row>
    <row r="158" spans="1:8" ht="12.75" hidden="1" outlineLevel="2">
      <c r="A158" s="485" t="s">
        <v>847</v>
      </c>
      <c r="B158" s="485" t="s">
        <v>893</v>
      </c>
      <c r="C158" s="485" t="s">
        <v>511</v>
      </c>
      <c r="D158" s="485" t="s">
        <v>512</v>
      </c>
      <c r="E158" s="485" t="s">
        <v>844</v>
      </c>
      <c r="F158" s="485" t="s">
        <v>890</v>
      </c>
      <c r="G158" s="488">
        <v>900</v>
      </c>
      <c r="H158" s="489"/>
    </row>
    <row r="159" spans="1:8" ht="12.75" hidden="1" outlineLevel="2">
      <c r="A159" s="485" t="s">
        <v>847</v>
      </c>
      <c r="B159" s="485" t="s">
        <v>893</v>
      </c>
      <c r="C159" s="485" t="s">
        <v>851</v>
      </c>
      <c r="D159" s="485" t="s">
        <v>522</v>
      </c>
      <c r="E159" s="485" t="s">
        <v>846</v>
      </c>
      <c r="F159" s="485" t="s">
        <v>890</v>
      </c>
      <c r="G159" s="488">
        <v>525000</v>
      </c>
      <c r="H159" s="489"/>
    </row>
    <row r="160" spans="1:8" ht="12.75" hidden="1" outlineLevel="2">
      <c r="A160" s="485" t="s">
        <v>847</v>
      </c>
      <c r="B160" s="485" t="s">
        <v>893</v>
      </c>
      <c r="C160" s="485" t="s">
        <v>534</v>
      </c>
      <c r="D160" s="485" t="s">
        <v>535</v>
      </c>
      <c r="E160" s="485" t="s">
        <v>846</v>
      </c>
      <c r="F160" s="485" t="s">
        <v>890</v>
      </c>
      <c r="G160" s="488">
        <v>0</v>
      </c>
      <c r="H160" s="489"/>
    </row>
    <row r="161" spans="1:8" ht="12.75" hidden="1" outlineLevel="2">
      <c r="A161" s="485" t="s">
        <v>847</v>
      </c>
      <c r="B161" s="485" t="s">
        <v>893</v>
      </c>
      <c r="C161" s="485" t="s">
        <v>566</v>
      </c>
      <c r="D161" s="485" t="s">
        <v>567</v>
      </c>
      <c r="E161" s="485" t="s">
        <v>846</v>
      </c>
      <c r="F161" s="485" t="s">
        <v>890</v>
      </c>
      <c r="G161" s="488">
        <v>0</v>
      </c>
      <c r="H161" s="489"/>
    </row>
    <row r="162" spans="1:8" ht="12.75" hidden="1" outlineLevel="2">
      <c r="A162" s="485" t="s">
        <v>847</v>
      </c>
      <c r="B162" s="485" t="s">
        <v>893</v>
      </c>
      <c r="C162" s="485" t="s">
        <v>643</v>
      </c>
      <c r="D162" s="485" t="s">
        <v>644</v>
      </c>
      <c r="E162" s="485" t="s">
        <v>852</v>
      </c>
      <c r="F162" s="485" t="s">
        <v>890</v>
      </c>
      <c r="G162" s="488">
        <v>1158</v>
      </c>
      <c r="H162" s="489"/>
    </row>
    <row r="163" spans="1:8" ht="12.75" hidden="1" outlineLevel="2">
      <c r="A163" s="485" t="s">
        <v>847</v>
      </c>
      <c r="B163" s="485" t="s">
        <v>893</v>
      </c>
      <c r="C163" s="485" t="s">
        <v>633</v>
      </c>
      <c r="D163" s="485" t="s">
        <v>634</v>
      </c>
      <c r="E163" s="485" t="s">
        <v>854</v>
      </c>
      <c r="F163" s="485" t="s">
        <v>890</v>
      </c>
      <c r="G163" s="488">
        <v>4324</v>
      </c>
      <c r="H163" s="489"/>
    </row>
    <row r="164" spans="1:8" ht="12.75" hidden="1" outlineLevel="2">
      <c r="A164" s="485" t="s">
        <v>847</v>
      </c>
      <c r="B164" s="485" t="s">
        <v>893</v>
      </c>
      <c r="C164" s="485" t="s">
        <v>635</v>
      </c>
      <c r="D164" s="485" t="s">
        <v>636</v>
      </c>
      <c r="E164" s="485" t="s">
        <v>854</v>
      </c>
      <c r="F164" s="485" t="s">
        <v>890</v>
      </c>
      <c r="G164" s="488">
        <v>6367</v>
      </c>
      <c r="H164" s="489"/>
    </row>
    <row r="165" spans="1:8" ht="12.75" hidden="1" outlineLevel="2">
      <c r="A165" s="485" t="s">
        <v>847</v>
      </c>
      <c r="B165" s="485" t="s">
        <v>893</v>
      </c>
      <c r="C165" s="485" t="s">
        <v>646</v>
      </c>
      <c r="D165" s="485" t="s">
        <v>858</v>
      </c>
      <c r="E165" s="485" t="s">
        <v>854</v>
      </c>
      <c r="F165" s="485" t="s">
        <v>890</v>
      </c>
      <c r="G165" s="488">
        <v>-27797</v>
      </c>
      <c r="H165" s="489"/>
    </row>
    <row r="166" spans="1:8" ht="12.75" outlineLevel="1" collapsed="1">
      <c r="A166" s="485"/>
      <c r="B166" s="485"/>
      <c r="C166" s="485"/>
      <c r="D166" s="485"/>
      <c r="E166" s="485"/>
      <c r="F166" s="490" t="s">
        <v>831</v>
      </c>
      <c r="G166" s="488">
        <f>SUBTOTAL(9,G137:G165)</f>
        <v>1172787</v>
      </c>
      <c r="H166" s="489"/>
    </row>
    <row r="167" spans="1:8" ht="12.75" hidden="1" outlineLevel="2">
      <c r="A167" s="485" t="s">
        <v>886</v>
      </c>
      <c r="B167" s="485" t="s">
        <v>894</v>
      </c>
      <c r="C167" s="485" t="s">
        <v>482</v>
      </c>
      <c r="D167" s="485" t="s">
        <v>862</v>
      </c>
      <c r="E167" s="485" t="s">
        <v>849</v>
      </c>
      <c r="F167" s="485" t="s">
        <v>895</v>
      </c>
      <c r="G167" s="488">
        <v>0</v>
      </c>
      <c r="H167" s="489"/>
    </row>
    <row r="168" spans="1:8" ht="12.75" hidden="1" outlineLevel="2">
      <c r="A168" s="485" t="s">
        <v>886</v>
      </c>
      <c r="B168" s="485" t="s">
        <v>894</v>
      </c>
      <c r="C168" s="485" t="s">
        <v>484</v>
      </c>
      <c r="D168" s="485" t="s">
        <v>485</v>
      </c>
      <c r="E168" s="485" t="s">
        <v>849</v>
      </c>
      <c r="F168" s="485" t="s">
        <v>895</v>
      </c>
      <c r="G168" s="488">
        <v>29901</v>
      </c>
      <c r="H168" s="489"/>
    </row>
    <row r="169" spans="1:8" ht="12.75" hidden="1" outlineLevel="2">
      <c r="A169" s="485" t="s">
        <v>886</v>
      </c>
      <c r="B169" s="485" t="s">
        <v>894</v>
      </c>
      <c r="C169" s="485" t="s">
        <v>637</v>
      </c>
      <c r="D169" s="485" t="s">
        <v>638</v>
      </c>
      <c r="E169" s="485" t="s">
        <v>849</v>
      </c>
      <c r="F169" s="485" t="s">
        <v>895</v>
      </c>
      <c r="G169" s="488">
        <v>155845</v>
      </c>
      <c r="H169" s="489"/>
    </row>
    <row r="170" spans="1:8" ht="12.75" hidden="1" outlineLevel="2">
      <c r="A170" s="485" t="s">
        <v>886</v>
      </c>
      <c r="B170" s="485" t="s">
        <v>894</v>
      </c>
      <c r="C170" s="485" t="s">
        <v>488</v>
      </c>
      <c r="D170" s="485" t="s">
        <v>703</v>
      </c>
      <c r="E170" s="485" t="s">
        <v>849</v>
      </c>
      <c r="F170" s="485" t="s">
        <v>895</v>
      </c>
      <c r="G170" s="488">
        <v>5160</v>
      </c>
      <c r="H170" s="489"/>
    </row>
    <row r="171" spans="1:8" ht="12.75" hidden="1" outlineLevel="2">
      <c r="A171" s="485" t="s">
        <v>886</v>
      </c>
      <c r="B171" s="485" t="s">
        <v>894</v>
      </c>
      <c r="C171" s="485" t="s">
        <v>704</v>
      </c>
      <c r="D171" s="485" t="s">
        <v>705</v>
      </c>
      <c r="E171" s="485" t="s">
        <v>849</v>
      </c>
      <c r="F171" s="485" t="s">
        <v>895</v>
      </c>
      <c r="G171" s="488">
        <v>2287</v>
      </c>
      <c r="H171" s="489"/>
    </row>
    <row r="172" spans="1:8" ht="12.75" hidden="1" outlineLevel="2">
      <c r="A172" s="485" t="s">
        <v>886</v>
      </c>
      <c r="B172" s="485" t="s">
        <v>894</v>
      </c>
      <c r="C172" s="485" t="s">
        <v>706</v>
      </c>
      <c r="D172" s="485" t="s">
        <v>707</v>
      </c>
      <c r="E172" s="485" t="s">
        <v>849</v>
      </c>
      <c r="F172" s="485" t="s">
        <v>895</v>
      </c>
      <c r="G172" s="488">
        <v>2168</v>
      </c>
      <c r="H172" s="489"/>
    </row>
    <row r="173" spans="1:8" ht="12.75" hidden="1" outlineLevel="2">
      <c r="A173" s="485" t="s">
        <v>886</v>
      </c>
      <c r="B173" s="485" t="s">
        <v>894</v>
      </c>
      <c r="C173" s="485" t="s">
        <v>708</v>
      </c>
      <c r="D173" s="485" t="s">
        <v>709</v>
      </c>
      <c r="E173" s="485" t="s">
        <v>849</v>
      </c>
      <c r="F173" s="485" t="s">
        <v>895</v>
      </c>
      <c r="G173" s="488">
        <v>172</v>
      </c>
      <c r="H173" s="489"/>
    </row>
    <row r="174" spans="1:8" ht="12.75" hidden="1" outlineLevel="2">
      <c r="A174" s="485" t="s">
        <v>886</v>
      </c>
      <c r="B174" s="485" t="s">
        <v>894</v>
      </c>
      <c r="C174" s="485" t="s">
        <v>641</v>
      </c>
      <c r="D174" s="485" t="s">
        <v>850</v>
      </c>
      <c r="E174" s="485" t="s">
        <v>849</v>
      </c>
      <c r="F174" s="485" t="s">
        <v>895</v>
      </c>
      <c r="G174" s="488">
        <v>46924</v>
      </c>
      <c r="H174" s="489"/>
    </row>
    <row r="175" spans="1:8" ht="12.75" hidden="1" outlineLevel="2">
      <c r="A175" s="485" t="s">
        <v>886</v>
      </c>
      <c r="B175" s="485" t="s">
        <v>894</v>
      </c>
      <c r="C175" s="485" t="s">
        <v>511</v>
      </c>
      <c r="D175" s="485" t="s">
        <v>512</v>
      </c>
      <c r="E175" s="485" t="s">
        <v>844</v>
      </c>
      <c r="F175" s="485" t="s">
        <v>895</v>
      </c>
      <c r="G175" s="488">
        <v>100</v>
      </c>
      <c r="H175" s="489"/>
    </row>
    <row r="176" spans="1:8" ht="12.75" hidden="1" outlineLevel="2">
      <c r="A176" s="485" t="s">
        <v>886</v>
      </c>
      <c r="B176" s="485" t="s">
        <v>894</v>
      </c>
      <c r="C176" s="485" t="s">
        <v>513</v>
      </c>
      <c r="D176" s="485" t="s">
        <v>712</v>
      </c>
      <c r="E176" s="485" t="s">
        <v>844</v>
      </c>
      <c r="F176" s="485" t="s">
        <v>895</v>
      </c>
      <c r="G176" s="488">
        <v>38205</v>
      </c>
      <c r="H176" s="489"/>
    </row>
    <row r="177" spans="1:8" ht="12.75" hidden="1" outlineLevel="2">
      <c r="A177" s="485" t="s">
        <v>886</v>
      </c>
      <c r="B177" s="485" t="s">
        <v>894</v>
      </c>
      <c r="C177" s="485" t="s">
        <v>851</v>
      </c>
      <c r="D177" s="485" t="s">
        <v>522</v>
      </c>
      <c r="E177" s="485" t="s">
        <v>846</v>
      </c>
      <c r="F177" s="485" t="s">
        <v>895</v>
      </c>
      <c r="G177" s="488">
        <v>5050</v>
      </c>
      <c r="H177" s="489"/>
    </row>
    <row r="178" spans="1:8" ht="12.75" hidden="1" outlineLevel="2">
      <c r="A178" s="485" t="s">
        <v>886</v>
      </c>
      <c r="B178" s="485" t="s">
        <v>894</v>
      </c>
      <c r="C178" s="485" t="s">
        <v>530</v>
      </c>
      <c r="D178" s="485" t="s">
        <v>531</v>
      </c>
      <c r="E178" s="485" t="s">
        <v>846</v>
      </c>
      <c r="F178" s="485" t="s">
        <v>895</v>
      </c>
      <c r="G178" s="488">
        <v>500</v>
      </c>
      <c r="H178" s="489"/>
    </row>
    <row r="179" spans="1:8" ht="12.75" hidden="1" outlineLevel="2">
      <c r="A179" s="485" t="s">
        <v>886</v>
      </c>
      <c r="B179" s="485" t="s">
        <v>894</v>
      </c>
      <c r="C179" s="485" t="s">
        <v>532</v>
      </c>
      <c r="D179" s="485" t="s">
        <v>533</v>
      </c>
      <c r="E179" s="485" t="s">
        <v>846</v>
      </c>
      <c r="F179" s="485" t="s">
        <v>895</v>
      </c>
      <c r="G179" s="488">
        <v>0</v>
      </c>
      <c r="H179" s="489"/>
    </row>
    <row r="180" spans="1:8" ht="12.75" hidden="1" outlineLevel="2">
      <c r="A180" s="485" t="s">
        <v>886</v>
      </c>
      <c r="B180" s="485" t="s">
        <v>894</v>
      </c>
      <c r="C180" s="485" t="s">
        <v>534</v>
      </c>
      <c r="D180" s="485" t="s">
        <v>535</v>
      </c>
      <c r="E180" s="485" t="s">
        <v>846</v>
      </c>
      <c r="F180" s="485" t="s">
        <v>895</v>
      </c>
      <c r="G180" s="488">
        <v>0</v>
      </c>
      <c r="H180" s="489"/>
    </row>
    <row r="181" spans="1:8" ht="12.75" hidden="1" outlineLevel="2">
      <c r="A181" s="485" t="s">
        <v>886</v>
      </c>
      <c r="B181" s="485" t="s">
        <v>894</v>
      </c>
      <c r="C181" s="485" t="s">
        <v>562</v>
      </c>
      <c r="D181" s="485" t="s">
        <v>563</v>
      </c>
      <c r="E181" s="485" t="s">
        <v>846</v>
      </c>
      <c r="F181" s="485" t="s">
        <v>895</v>
      </c>
      <c r="G181" s="488">
        <v>0</v>
      </c>
      <c r="H181" s="489"/>
    </row>
    <row r="182" spans="1:8" ht="12.75" hidden="1" outlineLevel="2">
      <c r="A182" s="485" t="s">
        <v>886</v>
      </c>
      <c r="B182" s="485" t="s">
        <v>894</v>
      </c>
      <c r="C182" s="485" t="s">
        <v>566</v>
      </c>
      <c r="D182" s="485" t="s">
        <v>567</v>
      </c>
      <c r="E182" s="485" t="s">
        <v>846</v>
      </c>
      <c r="F182" s="485" t="s">
        <v>895</v>
      </c>
      <c r="G182" s="488">
        <v>0</v>
      </c>
      <c r="H182" s="489"/>
    </row>
    <row r="183" spans="1:8" ht="12.75" hidden="1" outlineLevel="2">
      <c r="A183" s="485" t="s">
        <v>886</v>
      </c>
      <c r="B183" s="485" t="s">
        <v>894</v>
      </c>
      <c r="C183" s="485" t="s">
        <v>575</v>
      </c>
      <c r="D183" s="485" t="s">
        <v>896</v>
      </c>
      <c r="E183" s="485" t="s">
        <v>852</v>
      </c>
      <c r="F183" s="485" t="s">
        <v>895</v>
      </c>
      <c r="G183" s="488">
        <v>100087</v>
      </c>
      <c r="H183" s="489"/>
    </row>
    <row r="184" spans="1:8" ht="12.75" hidden="1" outlineLevel="2">
      <c r="A184" s="485" t="s">
        <v>886</v>
      </c>
      <c r="B184" s="485" t="s">
        <v>894</v>
      </c>
      <c r="C184" s="485" t="s">
        <v>605</v>
      </c>
      <c r="D184" s="485" t="s">
        <v>897</v>
      </c>
      <c r="E184" s="485" t="s">
        <v>852</v>
      </c>
      <c r="F184" s="485" t="s">
        <v>895</v>
      </c>
      <c r="G184" s="488">
        <v>0</v>
      </c>
      <c r="H184" s="489"/>
    </row>
    <row r="185" spans="1:8" ht="12.75" hidden="1" outlineLevel="2">
      <c r="A185" s="485" t="s">
        <v>886</v>
      </c>
      <c r="B185" s="485" t="s">
        <v>894</v>
      </c>
      <c r="C185" s="485" t="s">
        <v>643</v>
      </c>
      <c r="D185" s="485" t="s">
        <v>644</v>
      </c>
      <c r="E185" s="485" t="s">
        <v>852</v>
      </c>
      <c r="F185" s="485" t="s">
        <v>895</v>
      </c>
      <c r="G185" s="488">
        <v>76153</v>
      </c>
      <c r="H185" s="489"/>
    </row>
    <row r="186" spans="1:8" ht="12.75" hidden="1" outlineLevel="2">
      <c r="A186" s="485" t="s">
        <v>886</v>
      </c>
      <c r="B186" s="485" t="s">
        <v>894</v>
      </c>
      <c r="C186" s="485" t="s">
        <v>633</v>
      </c>
      <c r="D186" s="485" t="s">
        <v>634</v>
      </c>
      <c r="E186" s="485" t="s">
        <v>854</v>
      </c>
      <c r="F186" s="485" t="s">
        <v>895</v>
      </c>
      <c r="G186" s="488">
        <v>487</v>
      </c>
      <c r="H186" s="489"/>
    </row>
    <row r="187" spans="1:8" ht="12.75" hidden="1" outlineLevel="2">
      <c r="A187" s="485" t="s">
        <v>886</v>
      </c>
      <c r="B187" s="485" t="s">
        <v>894</v>
      </c>
      <c r="C187" s="485" t="s">
        <v>635</v>
      </c>
      <c r="D187" s="485" t="s">
        <v>636</v>
      </c>
      <c r="E187" s="485" t="s">
        <v>854</v>
      </c>
      <c r="F187" s="485" t="s">
        <v>895</v>
      </c>
      <c r="G187" s="488">
        <v>718</v>
      </c>
      <c r="H187" s="489"/>
    </row>
    <row r="188" spans="1:8" ht="12.75" outlineLevel="1" collapsed="1">
      <c r="A188" s="485"/>
      <c r="B188" s="485"/>
      <c r="C188" s="485"/>
      <c r="D188" s="485"/>
      <c r="E188" s="485"/>
      <c r="F188" s="490" t="s">
        <v>832</v>
      </c>
      <c r="G188" s="488">
        <f>SUBTOTAL(9,G167:G187)</f>
        <v>463757</v>
      </c>
      <c r="H188" s="489"/>
    </row>
    <row r="189" spans="1:8" ht="12.75" hidden="1" outlineLevel="2">
      <c r="A189" s="485" t="s">
        <v>886</v>
      </c>
      <c r="B189" s="485" t="s">
        <v>898</v>
      </c>
      <c r="C189" s="485" t="s">
        <v>482</v>
      </c>
      <c r="D189" s="485" t="s">
        <v>862</v>
      </c>
      <c r="E189" s="485" t="s">
        <v>849</v>
      </c>
      <c r="F189" s="485" t="s">
        <v>899</v>
      </c>
      <c r="G189" s="488">
        <v>0</v>
      </c>
      <c r="H189" s="489"/>
    </row>
    <row r="190" spans="1:8" ht="12.75" hidden="1" outlineLevel="2">
      <c r="A190" s="485" t="s">
        <v>886</v>
      </c>
      <c r="B190" s="485" t="s">
        <v>898</v>
      </c>
      <c r="C190" s="485" t="s">
        <v>484</v>
      </c>
      <c r="D190" s="485" t="s">
        <v>485</v>
      </c>
      <c r="E190" s="485" t="s">
        <v>849</v>
      </c>
      <c r="F190" s="485" t="s">
        <v>899</v>
      </c>
      <c r="G190" s="488">
        <v>23515</v>
      </c>
      <c r="H190" s="489"/>
    </row>
    <row r="191" spans="1:8" ht="12.75" hidden="1" outlineLevel="2">
      <c r="A191" s="485" t="s">
        <v>886</v>
      </c>
      <c r="B191" s="485" t="s">
        <v>898</v>
      </c>
      <c r="C191" s="485" t="s">
        <v>486</v>
      </c>
      <c r="D191" s="485" t="s">
        <v>487</v>
      </c>
      <c r="E191" s="485" t="s">
        <v>849</v>
      </c>
      <c r="F191" s="485" t="s">
        <v>899</v>
      </c>
      <c r="G191" s="488">
        <v>1415</v>
      </c>
      <c r="H191" s="489"/>
    </row>
    <row r="192" spans="1:8" ht="12.75" hidden="1" outlineLevel="2">
      <c r="A192" s="485" t="s">
        <v>886</v>
      </c>
      <c r="B192" s="485" t="s">
        <v>898</v>
      </c>
      <c r="C192" s="485" t="s">
        <v>900</v>
      </c>
      <c r="D192" s="485" t="s">
        <v>901</v>
      </c>
      <c r="E192" s="485" t="s">
        <v>849</v>
      </c>
      <c r="F192" s="485" t="s">
        <v>899</v>
      </c>
      <c r="G192" s="488">
        <v>0</v>
      </c>
      <c r="H192" s="489"/>
    </row>
    <row r="193" spans="1:8" ht="12.75" hidden="1" outlineLevel="2">
      <c r="A193" s="485" t="s">
        <v>886</v>
      </c>
      <c r="B193" s="485" t="s">
        <v>898</v>
      </c>
      <c r="C193" s="485" t="s">
        <v>488</v>
      </c>
      <c r="D193" s="485" t="s">
        <v>703</v>
      </c>
      <c r="E193" s="485" t="s">
        <v>849</v>
      </c>
      <c r="F193" s="485" t="s">
        <v>899</v>
      </c>
      <c r="G193" s="488">
        <v>3870</v>
      </c>
      <c r="H193" s="489"/>
    </row>
    <row r="194" spans="1:8" ht="12.75" hidden="1" outlineLevel="2">
      <c r="A194" s="485" t="s">
        <v>886</v>
      </c>
      <c r="B194" s="485" t="s">
        <v>898</v>
      </c>
      <c r="C194" s="485" t="s">
        <v>704</v>
      </c>
      <c r="D194" s="485" t="s">
        <v>705</v>
      </c>
      <c r="E194" s="485" t="s">
        <v>849</v>
      </c>
      <c r="F194" s="485" t="s">
        <v>899</v>
      </c>
      <c r="G194" s="488">
        <v>1906</v>
      </c>
      <c r="H194" s="489"/>
    </row>
    <row r="195" spans="1:8" ht="12.75" hidden="1" outlineLevel="2">
      <c r="A195" s="485" t="s">
        <v>886</v>
      </c>
      <c r="B195" s="485" t="s">
        <v>898</v>
      </c>
      <c r="C195" s="485" t="s">
        <v>706</v>
      </c>
      <c r="D195" s="485" t="s">
        <v>707</v>
      </c>
      <c r="E195" s="485" t="s">
        <v>849</v>
      </c>
      <c r="F195" s="485" t="s">
        <v>899</v>
      </c>
      <c r="G195" s="488">
        <v>1705</v>
      </c>
      <c r="H195" s="489"/>
    </row>
    <row r="196" spans="1:8" ht="12.75" hidden="1" outlineLevel="2">
      <c r="A196" s="485" t="s">
        <v>886</v>
      </c>
      <c r="B196" s="485" t="s">
        <v>898</v>
      </c>
      <c r="C196" s="485" t="s">
        <v>708</v>
      </c>
      <c r="D196" s="485" t="s">
        <v>709</v>
      </c>
      <c r="E196" s="485" t="s">
        <v>849</v>
      </c>
      <c r="F196" s="485" t="s">
        <v>899</v>
      </c>
      <c r="G196" s="488">
        <v>-136</v>
      </c>
      <c r="H196" s="489"/>
    </row>
    <row r="197" spans="1:8" ht="12.75" hidden="1" outlineLevel="2">
      <c r="A197" s="485" t="s">
        <v>886</v>
      </c>
      <c r="B197" s="485" t="s">
        <v>898</v>
      </c>
      <c r="C197" s="485" t="s">
        <v>491</v>
      </c>
      <c r="D197" s="485" t="s">
        <v>492</v>
      </c>
      <c r="E197" s="485" t="s">
        <v>844</v>
      </c>
      <c r="F197" s="485" t="s">
        <v>899</v>
      </c>
      <c r="G197" s="488">
        <v>200</v>
      </c>
      <c r="H197" s="489"/>
    </row>
    <row r="198" spans="1:8" ht="12.75" hidden="1" outlineLevel="2">
      <c r="A198" s="485" t="s">
        <v>886</v>
      </c>
      <c r="B198" s="485" t="s">
        <v>898</v>
      </c>
      <c r="C198" s="485" t="s">
        <v>493</v>
      </c>
      <c r="D198" s="485" t="s">
        <v>902</v>
      </c>
      <c r="E198" s="485" t="s">
        <v>844</v>
      </c>
      <c r="F198" s="485" t="s">
        <v>899</v>
      </c>
      <c r="G198" s="488">
        <v>2000</v>
      </c>
      <c r="H198" s="489"/>
    </row>
    <row r="199" spans="1:8" ht="12.75" hidden="1" outlineLevel="2">
      <c r="A199" s="485" t="s">
        <v>886</v>
      </c>
      <c r="B199" s="485" t="s">
        <v>898</v>
      </c>
      <c r="C199" s="485" t="s">
        <v>501</v>
      </c>
      <c r="D199" s="485" t="s">
        <v>502</v>
      </c>
      <c r="E199" s="485" t="s">
        <v>844</v>
      </c>
      <c r="F199" s="485" t="s">
        <v>899</v>
      </c>
      <c r="G199" s="488">
        <v>500</v>
      </c>
      <c r="H199" s="489"/>
    </row>
    <row r="200" spans="1:8" ht="12.75" hidden="1" outlineLevel="2">
      <c r="A200" s="485" t="s">
        <v>886</v>
      </c>
      <c r="B200" s="485" t="s">
        <v>898</v>
      </c>
      <c r="C200" s="485" t="s">
        <v>503</v>
      </c>
      <c r="D200" s="485" t="s">
        <v>504</v>
      </c>
      <c r="E200" s="485" t="s">
        <v>844</v>
      </c>
      <c r="F200" s="485" t="s">
        <v>899</v>
      </c>
      <c r="G200" s="488">
        <v>1000</v>
      </c>
      <c r="H200" s="489"/>
    </row>
    <row r="201" spans="1:8" ht="12.75" hidden="1" outlineLevel="2">
      <c r="A201" s="485" t="s">
        <v>886</v>
      </c>
      <c r="B201" s="485" t="s">
        <v>898</v>
      </c>
      <c r="C201" s="485" t="s">
        <v>505</v>
      </c>
      <c r="D201" s="485" t="s">
        <v>506</v>
      </c>
      <c r="E201" s="485" t="s">
        <v>844</v>
      </c>
      <c r="F201" s="485" t="s">
        <v>899</v>
      </c>
      <c r="G201" s="488">
        <v>250</v>
      </c>
      <c r="H201" s="489"/>
    </row>
    <row r="202" spans="1:8" ht="12.75" hidden="1" outlineLevel="2">
      <c r="A202" s="485" t="s">
        <v>886</v>
      </c>
      <c r="B202" s="485" t="s">
        <v>898</v>
      </c>
      <c r="C202" s="485" t="s">
        <v>507</v>
      </c>
      <c r="D202" s="485" t="s">
        <v>508</v>
      </c>
      <c r="E202" s="485" t="s">
        <v>844</v>
      </c>
      <c r="F202" s="485" t="s">
        <v>899</v>
      </c>
      <c r="G202" s="488">
        <v>1000</v>
      </c>
      <c r="H202" s="489"/>
    </row>
    <row r="203" spans="1:8" ht="12.75" hidden="1" outlineLevel="2">
      <c r="A203" s="485" t="s">
        <v>886</v>
      </c>
      <c r="B203" s="485" t="s">
        <v>898</v>
      </c>
      <c r="C203" s="485" t="s">
        <v>511</v>
      </c>
      <c r="D203" s="485" t="s">
        <v>512</v>
      </c>
      <c r="E203" s="485" t="s">
        <v>844</v>
      </c>
      <c r="F203" s="485" t="s">
        <v>899</v>
      </c>
      <c r="G203" s="488">
        <v>2610</v>
      </c>
      <c r="H203" s="489"/>
    </row>
    <row r="204" spans="1:8" ht="12.75" hidden="1" outlineLevel="2">
      <c r="A204" s="485" t="s">
        <v>886</v>
      </c>
      <c r="B204" s="485" t="s">
        <v>898</v>
      </c>
      <c r="C204" s="485" t="s">
        <v>524</v>
      </c>
      <c r="D204" s="485" t="s">
        <v>525</v>
      </c>
      <c r="E204" s="485" t="s">
        <v>846</v>
      </c>
      <c r="F204" s="485" t="s">
        <v>899</v>
      </c>
      <c r="G204" s="488">
        <v>1500</v>
      </c>
      <c r="H204" s="489"/>
    </row>
    <row r="205" spans="1:8" ht="12.75" hidden="1" outlineLevel="2">
      <c r="A205" s="485" t="s">
        <v>886</v>
      </c>
      <c r="B205" s="485" t="s">
        <v>898</v>
      </c>
      <c r="C205" s="485" t="s">
        <v>526</v>
      </c>
      <c r="D205" s="485" t="s">
        <v>527</v>
      </c>
      <c r="E205" s="485" t="s">
        <v>846</v>
      </c>
      <c r="F205" s="485" t="s">
        <v>899</v>
      </c>
      <c r="G205" s="488">
        <v>11460</v>
      </c>
      <c r="H205" s="489"/>
    </row>
    <row r="206" spans="1:8" ht="12.75" hidden="1" outlineLevel="2">
      <c r="A206" s="485" t="s">
        <v>886</v>
      </c>
      <c r="B206" s="485" t="s">
        <v>898</v>
      </c>
      <c r="C206" s="485" t="s">
        <v>528</v>
      </c>
      <c r="D206" s="485" t="s">
        <v>529</v>
      </c>
      <c r="E206" s="485" t="s">
        <v>846</v>
      </c>
      <c r="F206" s="485" t="s">
        <v>899</v>
      </c>
      <c r="G206" s="488">
        <v>4920</v>
      </c>
      <c r="H206" s="489"/>
    </row>
    <row r="207" spans="1:8" ht="12.75" hidden="1" outlineLevel="2">
      <c r="A207" s="485" t="s">
        <v>886</v>
      </c>
      <c r="B207" s="485" t="s">
        <v>898</v>
      </c>
      <c r="C207" s="485" t="s">
        <v>530</v>
      </c>
      <c r="D207" s="485" t="s">
        <v>531</v>
      </c>
      <c r="E207" s="485" t="s">
        <v>846</v>
      </c>
      <c r="F207" s="485" t="s">
        <v>899</v>
      </c>
      <c r="G207" s="488">
        <v>500</v>
      </c>
      <c r="H207" s="489"/>
    </row>
    <row r="208" spans="1:8" ht="12.75" hidden="1" outlineLevel="2">
      <c r="A208" s="485" t="s">
        <v>886</v>
      </c>
      <c r="B208" s="485" t="s">
        <v>898</v>
      </c>
      <c r="C208" s="485" t="s">
        <v>532</v>
      </c>
      <c r="D208" s="485" t="s">
        <v>533</v>
      </c>
      <c r="E208" s="485" t="s">
        <v>846</v>
      </c>
      <c r="F208" s="485" t="s">
        <v>899</v>
      </c>
      <c r="G208" s="488">
        <v>3165</v>
      </c>
      <c r="H208" s="489"/>
    </row>
    <row r="209" spans="1:8" ht="12.75" hidden="1" outlineLevel="2">
      <c r="A209" s="485" t="s">
        <v>886</v>
      </c>
      <c r="B209" s="485" t="s">
        <v>898</v>
      </c>
      <c r="C209" s="485" t="s">
        <v>534</v>
      </c>
      <c r="D209" s="485" t="s">
        <v>535</v>
      </c>
      <c r="E209" s="485" t="s">
        <v>846</v>
      </c>
      <c r="F209" s="485" t="s">
        <v>899</v>
      </c>
      <c r="G209" s="488">
        <v>2000</v>
      </c>
      <c r="H209" s="489"/>
    </row>
    <row r="210" spans="1:8" ht="12.75" hidden="1" outlineLevel="2">
      <c r="A210" s="485" t="s">
        <v>886</v>
      </c>
      <c r="B210" s="485" t="s">
        <v>898</v>
      </c>
      <c r="C210" s="485" t="s">
        <v>536</v>
      </c>
      <c r="D210" s="485" t="s">
        <v>537</v>
      </c>
      <c r="E210" s="485" t="s">
        <v>846</v>
      </c>
      <c r="F210" s="485" t="s">
        <v>899</v>
      </c>
      <c r="G210" s="488">
        <v>400</v>
      </c>
      <c r="H210" s="489"/>
    </row>
    <row r="211" spans="1:8" ht="12.75" hidden="1" outlineLevel="2">
      <c r="A211" s="485" t="s">
        <v>886</v>
      </c>
      <c r="B211" s="485" t="s">
        <v>898</v>
      </c>
      <c r="C211" s="485" t="s">
        <v>538</v>
      </c>
      <c r="D211" s="485" t="s">
        <v>539</v>
      </c>
      <c r="E211" s="485" t="s">
        <v>846</v>
      </c>
      <c r="F211" s="485" t="s">
        <v>899</v>
      </c>
      <c r="G211" s="488">
        <v>100</v>
      </c>
      <c r="H211" s="489"/>
    </row>
    <row r="212" spans="1:8" ht="12.75" hidden="1" outlineLevel="2">
      <c r="A212" s="485" t="s">
        <v>886</v>
      </c>
      <c r="B212" s="485" t="s">
        <v>898</v>
      </c>
      <c r="C212" s="485" t="s">
        <v>713</v>
      </c>
      <c r="D212" s="485" t="s">
        <v>558</v>
      </c>
      <c r="E212" s="485" t="s">
        <v>846</v>
      </c>
      <c r="F212" s="485" t="s">
        <v>899</v>
      </c>
      <c r="G212" s="488">
        <v>1000</v>
      </c>
      <c r="H212" s="489"/>
    </row>
    <row r="213" spans="1:8" ht="12.75" hidden="1" outlineLevel="2">
      <c r="A213" s="485" t="s">
        <v>886</v>
      </c>
      <c r="B213" s="485" t="s">
        <v>898</v>
      </c>
      <c r="C213" s="485" t="s">
        <v>714</v>
      </c>
      <c r="D213" s="485" t="s">
        <v>559</v>
      </c>
      <c r="E213" s="485" t="s">
        <v>846</v>
      </c>
      <c r="F213" s="485" t="s">
        <v>899</v>
      </c>
      <c r="G213" s="488">
        <v>5000</v>
      </c>
      <c r="H213" s="489"/>
    </row>
    <row r="214" spans="1:8" ht="12.75" hidden="1" outlineLevel="2">
      <c r="A214" s="485" t="s">
        <v>886</v>
      </c>
      <c r="B214" s="485" t="s">
        <v>898</v>
      </c>
      <c r="C214" s="485" t="s">
        <v>560</v>
      </c>
      <c r="D214" s="485" t="s">
        <v>561</v>
      </c>
      <c r="E214" s="485" t="s">
        <v>846</v>
      </c>
      <c r="F214" s="485" t="s">
        <v>899</v>
      </c>
      <c r="G214" s="488">
        <v>2000</v>
      </c>
      <c r="H214" s="489"/>
    </row>
    <row r="215" spans="1:8" ht="12.75" hidden="1" outlineLevel="2">
      <c r="A215" s="485" t="s">
        <v>886</v>
      </c>
      <c r="B215" s="485" t="s">
        <v>898</v>
      </c>
      <c r="C215" s="485" t="s">
        <v>562</v>
      </c>
      <c r="D215" s="485" t="s">
        <v>563</v>
      </c>
      <c r="E215" s="485" t="s">
        <v>846</v>
      </c>
      <c r="F215" s="485" t="s">
        <v>899</v>
      </c>
      <c r="G215" s="488">
        <v>14940</v>
      </c>
      <c r="H215" s="489"/>
    </row>
    <row r="216" spans="1:8" ht="12.75" hidden="1" outlineLevel="2">
      <c r="A216" s="485" t="s">
        <v>886</v>
      </c>
      <c r="B216" s="485" t="s">
        <v>898</v>
      </c>
      <c r="C216" s="485" t="s">
        <v>566</v>
      </c>
      <c r="D216" s="485" t="s">
        <v>567</v>
      </c>
      <c r="E216" s="485" t="s">
        <v>846</v>
      </c>
      <c r="F216" s="485" t="s">
        <v>899</v>
      </c>
      <c r="G216" s="488">
        <v>6000</v>
      </c>
      <c r="H216" s="489"/>
    </row>
    <row r="217" spans="1:8" ht="12.75" hidden="1" outlineLevel="2">
      <c r="A217" s="485" t="s">
        <v>886</v>
      </c>
      <c r="B217" s="485" t="s">
        <v>898</v>
      </c>
      <c r="C217" s="485" t="s">
        <v>568</v>
      </c>
      <c r="D217" s="485" t="s">
        <v>569</v>
      </c>
      <c r="E217" s="485" t="s">
        <v>846</v>
      </c>
      <c r="F217" s="485" t="s">
        <v>899</v>
      </c>
      <c r="G217" s="488">
        <v>58196</v>
      </c>
      <c r="H217" s="489"/>
    </row>
    <row r="218" spans="1:8" ht="12.75" hidden="1" outlineLevel="2">
      <c r="A218" s="485" t="s">
        <v>886</v>
      </c>
      <c r="B218" s="485" t="s">
        <v>898</v>
      </c>
      <c r="C218" s="485" t="s">
        <v>579</v>
      </c>
      <c r="D218" s="485" t="s">
        <v>580</v>
      </c>
      <c r="E218" s="485" t="s">
        <v>852</v>
      </c>
      <c r="F218" s="485" t="s">
        <v>899</v>
      </c>
      <c r="G218" s="488">
        <v>17984</v>
      </c>
      <c r="H218" s="489"/>
    </row>
    <row r="219" spans="1:8" ht="12.75" hidden="1" outlineLevel="2">
      <c r="A219" s="485" t="s">
        <v>886</v>
      </c>
      <c r="B219" s="485" t="s">
        <v>898</v>
      </c>
      <c r="C219" s="485" t="s">
        <v>595</v>
      </c>
      <c r="D219" s="485" t="s">
        <v>903</v>
      </c>
      <c r="E219" s="485" t="s">
        <v>852</v>
      </c>
      <c r="F219" s="485" t="s">
        <v>899</v>
      </c>
      <c r="G219" s="488">
        <v>1850</v>
      </c>
      <c r="H219" s="489"/>
    </row>
    <row r="220" spans="1:8" ht="12.75" hidden="1" outlineLevel="2">
      <c r="A220" s="485" t="s">
        <v>886</v>
      </c>
      <c r="B220" s="485" t="s">
        <v>898</v>
      </c>
      <c r="C220" s="485" t="s">
        <v>602</v>
      </c>
      <c r="D220" s="485" t="s">
        <v>904</v>
      </c>
      <c r="E220" s="485" t="s">
        <v>852</v>
      </c>
      <c r="F220" s="485" t="s">
        <v>899</v>
      </c>
      <c r="G220" s="488">
        <v>1413</v>
      </c>
      <c r="H220" s="489"/>
    </row>
    <row r="221" spans="1:8" ht="12.75" hidden="1" outlineLevel="2">
      <c r="A221" s="485" t="s">
        <v>886</v>
      </c>
      <c r="B221" s="485" t="s">
        <v>898</v>
      </c>
      <c r="C221" s="485" t="s">
        <v>605</v>
      </c>
      <c r="D221" s="485" t="s">
        <v>897</v>
      </c>
      <c r="E221" s="485" t="s">
        <v>852</v>
      </c>
      <c r="F221" s="485" t="s">
        <v>899</v>
      </c>
      <c r="G221" s="488">
        <v>0</v>
      </c>
      <c r="H221" s="489"/>
    </row>
    <row r="222" spans="1:8" ht="12.75" hidden="1" outlineLevel="2">
      <c r="A222" s="485" t="s">
        <v>886</v>
      </c>
      <c r="B222" s="485" t="s">
        <v>898</v>
      </c>
      <c r="C222" s="485" t="s">
        <v>724</v>
      </c>
      <c r="D222" s="485" t="s">
        <v>725</v>
      </c>
      <c r="E222" s="485" t="s">
        <v>852</v>
      </c>
      <c r="F222" s="485" t="s">
        <v>899</v>
      </c>
      <c r="G222" s="488">
        <v>0</v>
      </c>
      <c r="H222" s="489"/>
    </row>
    <row r="223" spans="1:8" ht="12.75" hidden="1" outlineLevel="2">
      <c r="A223" s="485" t="s">
        <v>886</v>
      </c>
      <c r="B223" s="485" t="s">
        <v>898</v>
      </c>
      <c r="C223" s="485" t="s">
        <v>621</v>
      </c>
      <c r="D223" s="485" t="s">
        <v>622</v>
      </c>
      <c r="E223" s="485" t="s">
        <v>905</v>
      </c>
      <c r="F223" s="485" t="s">
        <v>899</v>
      </c>
      <c r="G223" s="488">
        <v>1000</v>
      </c>
      <c r="H223" s="489"/>
    </row>
    <row r="224" spans="1:8" ht="12.75" hidden="1" outlineLevel="2">
      <c r="A224" s="485" t="s">
        <v>886</v>
      </c>
      <c r="B224" s="485" t="s">
        <v>898</v>
      </c>
      <c r="C224" s="485" t="s">
        <v>633</v>
      </c>
      <c r="D224" s="485" t="s">
        <v>634</v>
      </c>
      <c r="E224" s="485" t="s">
        <v>854</v>
      </c>
      <c r="F224" s="485" t="s">
        <v>899</v>
      </c>
      <c r="G224" s="488">
        <v>2591</v>
      </c>
      <c r="H224" s="489"/>
    </row>
    <row r="225" spans="1:8" ht="12.75" hidden="1" outlineLevel="2">
      <c r="A225" s="485" t="s">
        <v>886</v>
      </c>
      <c r="B225" s="485" t="s">
        <v>898</v>
      </c>
      <c r="C225" s="485" t="s">
        <v>635</v>
      </c>
      <c r="D225" s="485" t="s">
        <v>636</v>
      </c>
      <c r="E225" s="485" t="s">
        <v>854</v>
      </c>
      <c r="F225" s="485" t="s">
        <v>899</v>
      </c>
      <c r="G225" s="488">
        <v>564</v>
      </c>
      <c r="H225" s="489"/>
    </row>
    <row r="226" spans="1:8" ht="12.75" hidden="1" outlineLevel="2">
      <c r="A226" s="485" t="s">
        <v>855</v>
      </c>
      <c r="B226" s="485" t="s">
        <v>906</v>
      </c>
      <c r="C226" s="485" t="s">
        <v>484</v>
      </c>
      <c r="D226" s="485" t="s">
        <v>485</v>
      </c>
      <c r="E226" s="485" t="s">
        <v>849</v>
      </c>
      <c r="F226" s="485" t="s">
        <v>899</v>
      </c>
      <c r="G226" s="488">
        <v>365358</v>
      </c>
      <c r="H226" s="489"/>
    </row>
    <row r="227" spans="1:8" ht="12.75" hidden="1" outlineLevel="2">
      <c r="A227" s="485" t="s">
        <v>855</v>
      </c>
      <c r="B227" s="485" t="s">
        <v>906</v>
      </c>
      <c r="C227" s="485" t="s">
        <v>486</v>
      </c>
      <c r="D227" s="485" t="s">
        <v>487</v>
      </c>
      <c r="E227" s="485" t="s">
        <v>849</v>
      </c>
      <c r="F227" s="485" t="s">
        <v>899</v>
      </c>
      <c r="G227" s="488">
        <v>15000</v>
      </c>
      <c r="H227" s="489"/>
    </row>
    <row r="228" spans="1:8" ht="12.75" hidden="1" outlineLevel="2">
      <c r="A228" s="485" t="s">
        <v>855</v>
      </c>
      <c r="B228" s="485" t="s">
        <v>906</v>
      </c>
      <c r="C228" s="485" t="s">
        <v>488</v>
      </c>
      <c r="D228" s="485" t="s">
        <v>703</v>
      </c>
      <c r="E228" s="485" t="s">
        <v>849</v>
      </c>
      <c r="F228" s="485" t="s">
        <v>899</v>
      </c>
      <c r="G228" s="488">
        <v>63468</v>
      </c>
      <c r="H228" s="489"/>
    </row>
    <row r="229" spans="1:8" ht="12.75" hidden="1" outlineLevel="2">
      <c r="A229" s="485" t="s">
        <v>855</v>
      </c>
      <c r="B229" s="485" t="s">
        <v>906</v>
      </c>
      <c r="C229" s="485" t="s">
        <v>704</v>
      </c>
      <c r="D229" s="485" t="s">
        <v>705</v>
      </c>
      <c r="E229" s="485" t="s">
        <v>849</v>
      </c>
      <c r="F229" s="485" t="s">
        <v>899</v>
      </c>
      <c r="G229" s="488">
        <v>29097</v>
      </c>
      <c r="H229" s="489"/>
    </row>
    <row r="230" spans="1:8" ht="12.75" hidden="1" outlineLevel="2">
      <c r="A230" s="485" t="s">
        <v>855</v>
      </c>
      <c r="B230" s="485" t="s">
        <v>906</v>
      </c>
      <c r="C230" s="485" t="s">
        <v>706</v>
      </c>
      <c r="D230" s="485" t="s">
        <v>707</v>
      </c>
      <c r="E230" s="485" t="s">
        <v>849</v>
      </c>
      <c r="F230" s="485" t="s">
        <v>899</v>
      </c>
      <c r="G230" s="488">
        <v>26490</v>
      </c>
      <c r="H230" s="489"/>
    </row>
    <row r="231" spans="1:8" ht="12.75" hidden="1" outlineLevel="2">
      <c r="A231" s="485" t="s">
        <v>855</v>
      </c>
      <c r="B231" s="485" t="s">
        <v>906</v>
      </c>
      <c r="C231" s="485" t="s">
        <v>708</v>
      </c>
      <c r="D231" s="485" t="s">
        <v>709</v>
      </c>
      <c r="E231" s="485" t="s">
        <v>849</v>
      </c>
      <c r="F231" s="485" t="s">
        <v>899</v>
      </c>
      <c r="G231" s="488">
        <v>4090</v>
      </c>
      <c r="H231" s="489"/>
    </row>
    <row r="232" spans="1:8" ht="12.75" hidden="1" outlineLevel="2">
      <c r="A232" s="485" t="s">
        <v>855</v>
      </c>
      <c r="B232" s="485" t="s">
        <v>906</v>
      </c>
      <c r="C232" s="485" t="s">
        <v>491</v>
      </c>
      <c r="D232" s="485" t="s">
        <v>492</v>
      </c>
      <c r="E232" s="485" t="s">
        <v>844</v>
      </c>
      <c r="F232" s="485" t="s">
        <v>899</v>
      </c>
      <c r="G232" s="488">
        <v>400</v>
      </c>
      <c r="H232" s="489"/>
    </row>
    <row r="233" spans="1:8" ht="12.75" hidden="1" outlineLevel="2">
      <c r="A233" s="485" t="s">
        <v>855</v>
      </c>
      <c r="B233" s="485" t="s">
        <v>906</v>
      </c>
      <c r="C233" s="485" t="s">
        <v>493</v>
      </c>
      <c r="D233" s="485" t="s">
        <v>902</v>
      </c>
      <c r="E233" s="485" t="s">
        <v>844</v>
      </c>
      <c r="F233" s="485" t="s">
        <v>899</v>
      </c>
      <c r="G233" s="488">
        <v>2515</v>
      </c>
      <c r="H233" s="489"/>
    </row>
    <row r="234" spans="1:8" ht="12.75" hidden="1" outlineLevel="2">
      <c r="A234" s="485" t="s">
        <v>855</v>
      </c>
      <c r="B234" s="485" t="s">
        <v>906</v>
      </c>
      <c r="C234" s="485" t="s">
        <v>495</v>
      </c>
      <c r="D234" s="485" t="s">
        <v>496</v>
      </c>
      <c r="E234" s="485" t="s">
        <v>844</v>
      </c>
      <c r="F234" s="485" t="s">
        <v>899</v>
      </c>
      <c r="G234" s="488">
        <v>0</v>
      </c>
      <c r="H234" s="489"/>
    </row>
    <row r="235" spans="1:8" ht="12.75" hidden="1" outlineLevel="2">
      <c r="A235" s="485" t="s">
        <v>855</v>
      </c>
      <c r="B235" s="485" t="s">
        <v>906</v>
      </c>
      <c r="C235" s="485" t="s">
        <v>497</v>
      </c>
      <c r="D235" s="485" t="s">
        <v>498</v>
      </c>
      <c r="E235" s="485" t="s">
        <v>844</v>
      </c>
      <c r="F235" s="485" t="s">
        <v>899</v>
      </c>
      <c r="G235" s="488">
        <v>0</v>
      </c>
      <c r="H235" s="489"/>
    </row>
    <row r="236" spans="1:8" ht="12.75" hidden="1" outlineLevel="2">
      <c r="A236" s="485" t="s">
        <v>855</v>
      </c>
      <c r="B236" s="485" t="s">
        <v>906</v>
      </c>
      <c r="C236" s="485" t="s">
        <v>499</v>
      </c>
      <c r="D236" s="485" t="s">
        <v>500</v>
      </c>
      <c r="E236" s="485" t="s">
        <v>844</v>
      </c>
      <c r="F236" s="485" t="s">
        <v>899</v>
      </c>
      <c r="G236" s="488">
        <v>0</v>
      </c>
      <c r="H236" s="489"/>
    </row>
    <row r="237" spans="1:8" ht="12.75" hidden="1" outlineLevel="2">
      <c r="A237" s="485" t="s">
        <v>855</v>
      </c>
      <c r="B237" s="485" t="s">
        <v>906</v>
      </c>
      <c r="C237" s="485" t="s">
        <v>501</v>
      </c>
      <c r="D237" s="485" t="s">
        <v>502</v>
      </c>
      <c r="E237" s="485" t="s">
        <v>844</v>
      </c>
      <c r="F237" s="485" t="s">
        <v>899</v>
      </c>
      <c r="G237" s="488">
        <v>500</v>
      </c>
      <c r="H237" s="489"/>
    </row>
    <row r="238" spans="1:8" ht="12.75" hidden="1" outlineLevel="2">
      <c r="A238" s="485" t="s">
        <v>855</v>
      </c>
      <c r="B238" s="485" t="s">
        <v>906</v>
      </c>
      <c r="C238" s="485" t="s">
        <v>503</v>
      </c>
      <c r="D238" s="485" t="s">
        <v>504</v>
      </c>
      <c r="E238" s="485" t="s">
        <v>844</v>
      </c>
      <c r="F238" s="485" t="s">
        <v>899</v>
      </c>
      <c r="G238" s="488">
        <v>500</v>
      </c>
      <c r="H238" s="489"/>
    </row>
    <row r="239" spans="1:8" ht="12.75" hidden="1" outlineLevel="2">
      <c r="A239" s="485" t="s">
        <v>855</v>
      </c>
      <c r="B239" s="485" t="s">
        <v>906</v>
      </c>
      <c r="C239" s="485" t="s">
        <v>505</v>
      </c>
      <c r="D239" s="485" t="s">
        <v>506</v>
      </c>
      <c r="E239" s="485" t="s">
        <v>844</v>
      </c>
      <c r="F239" s="485" t="s">
        <v>899</v>
      </c>
      <c r="G239" s="488">
        <v>250</v>
      </c>
      <c r="H239" s="489"/>
    </row>
    <row r="240" spans="1:8" ht="12.75" hidden="1" outlineLevel="2">
      <c r="A240" s="485" t="s">
        <v>855</v>
      </c>
      <c r="B240" s="485" t="s">
        <v>906</v>
      </c>
      <c r="C240" s="485" t="s">
        <v>507</v>
      </c>
      <c r="D240" s="485" t="s">
        <v>508</v>
      </c>
      <c r="E240" s="485" t="s">
        <v>844</v>
      </c>
      <c r="F240" s="485" t="s">
        <v>899</v>
      </c>
      <c r="G240" s="488">
        <v>2000</v>
      </c>
      <c r="H240" s="489"/>
    </row>
    <row r="241" spans="1:8" ht="12.75" hidden="1" outlineLevel="2">
      <c r="A241" s="485" t="s">
        <v>855</v>
      </c>
      <c r="B241" s="485" t="s">
        <v>906</v>
      </c>
      <c r="C241" s="485" t="s">
        <v>511</v>
      </c>
      <c r="D241" s="485" t="s">
        <v>512</v>
      </c>
      <c r="E241" s="485" t="s">
        <v>844</v>
      </c>
      <c r="F241" s="485" t="s">
        <v>899</v>
      </c>
      <c r="G241" s="488">
        <v>1230</v>
      </c>
      <c r="H241" s="489"/>
    </row>
    <row r="242" spans="1:8" ht="12.75" hidden="1" outlineLevel="2">
      <c r="A242" s="485" t="s">
        <v>855</v>
      </c>
      <c r="B242" s="485" t="s">
        <v>906</v>
      </c>
      <c r="C242" s="485" t="s">
        <v>513</v>
      </c>
      <c r="D242" s="485" t="s">
        <v>712</v>
      </c>
      <c r="E242" s="485" t="s">
        <v>844</v>
      </c>
      <c r="F242" s="485" t="s">
        <v>899</v>
      </c>
      <c r="G242" s="488">
        <v>225</v>
      </c>
      <c r="H242" s="489"/>
    </row>
    <row r="243" spans="1:8" ht="12.75" hidden="1" outlineLevel="2">
      <c r="A243" s="485" t="s">
        <v>855</v>
      </c>
      <c r="B243" s="485" t="s">
        <v>906</v>
      </c>
      <c r="C243" s="485" t="s">
        <v>517</v>
      </c>
      <c r="D243" s="485" t="s">
        <v>518</v>
      </c>
      <c r="E243" s="485" t="s">
        <v>844</v>
      </c>
      <c r="F243" s="485" t="s">
        <v>899</v>
      </c>
      <c r="G243" s="488">
        <v>950</v>
      </c>
      <c r="H243" s="489"/>
    </row>
    <row r="244" spans="1:8" ht="12.75" hidden="1" outlineLevel="2">
      <c r="A244" s="485" t="s">
        <v>855</v>
      </c>
      <c r="B244" s="485" t="s">
        <v>906</v>
      </c>
      <c r="C244" s="485" t="s">
        <v>528</v>
      </c>
      <c r="D244" s="485" t="s">
        <v>529</v>
      </c>
      <c r="E244" s="485" t="s">
        <v>846</v>
      </c>
      <c r="F244" s="485" t="s">
        <v>899</v>
      </c>
      <c r="G244" s="488">
        <v>0</v>
      </c>
      <c r="H244" s="489"/>
    </row>
    <row r="245" spans="1:8" ht="12.75" hidden="1" outlineLevel="2">
      <c r="A245" s="485" t="s">
        <v>855</v>
      </c>
      <c r="B245" s="485" t="s">
        <v>906</v>
      </c>
      <c r="C245" s="485" t="s">
        <v>530</v>
      </c>
      <c r="D245" s="485" t="s">
        <v>531</v>
      </c>
      <c r="E245" s="485" t="s">
        <v>846</v>
      </c>
      <c r="F245" s="485" t="s">
        <v>899</v>
      </c>
      <c r="G245" s="488">
        <v>500</v>
      </c>
      <c r="H245" s="489"/>
    </row>
    <row r="246" spans="1:8" ht="12.75" hidden="1" outlineLevel="2">
      <c r="A246" s="485" t="s">
        <v>855</v>
      </c>
      <c r="B246" s="485" t="s">
        <v>906</v>
      </c>
      <c r="C246" s="485" t="s">
        <v>532</v>
      </c>
      <c r="D246" s="485" t="s">
        <v>533</v>
      </c>
      <c r="E246" s="485" t="s">
        <v>846</v>
      </c>
      <c r="F246" s="485" t="s">
        <v>899</v>
      </c>
      <c r="G246" s="488">
        <v>2000</v>
      </c>
      <c r="H246" s="489"/>
    </row>
    <row r="247" spans="1:8" ht="12.75" hidden="1" outlineLevel="2">
      <c r="A247" s="485" t="s">
        <v>855</v>
      </c>
      <c r="B247" s="485" t="s">
        <v>906</v>
      </c>
      <c r="C247" s="485" t="s">
        <v>534</v>
      </c>
      <c r="D247" s="485" t="s">
        <v>535</v>
      </c>
      <c r="E247" s="485" t="s">
        <v>846</v>
      </c>
      <c r="F247" s="485" t="s">
        <v>899</v>
      </c>
      <c r="G247" s="488">
        <v>4000</v>
      </c>
      <c r="H247" s="489"/>
    </row>
    <row r="248" spans="1:8" ht="12.75" hidden="1" outlineLevel="2">
      <c r="A248" s="485" t="s">
        <v>855</v>
      </c>
      <c r="B248" s="485" t="s">
        <v>906</v>
      </c>
      <c r="C248" s="485" t="s">
        <v>536</v>
      </c>
      <c r="D248" s="485" t="s">
        <v>537</v>
      </c>
      <c r="E248" s="485" t="s">
        <v>846</v>
      </c>
      <c r="F248" s="485" t="s">
        <v>899</v>
      </c>
      <c r="G248" s="488">
        <v>800</v>
      </c>
      <c r="H248" s="489"/>
    </row>
    <row r="249" spans="1:8" ht="12.75" hidden="1" outlineLevel="2">
      <c r="A249" s="485" t="s">
        <v>855</v>
      </c>
      <c r="B249" s="485" t="s">
        <v>906</v>
      </c>
      <c r="C249" s="485" t="s">
        <v>713</v>
      </c>
      <c r="D249" s="485" t="s">
        <v>558</v>
      </c>
      <c r="E249" s="485" t="s">
        <v>846</v>
      </c>
      <c r="F249" s="485" t="s">
        <v>899</v>
      </c>
      <c r="G249" s="488">
        <v>1000</v>
      </c>
      <c r="H249" s="489"/>
    </row>
    <row r="250" spans="1:8" ht="12.75" hidden="1" outlineLevel="2">
      <c r="A250" s="485" t="s">
        <v>855</v>
      </c>
      <c r="B250" s="485" t="s">
        <v>906</v>
      </c>
      <c r="C250" s="485" t="s">
        <v>714</v>
      </c>
      <c r="D250" s="485" t="s">
        <v>559</v>
      </c>
      <c r="E250" s="485" t="s">
        <v>846</v>
      </c>
      <c r="F250" s="485" t="s">
        <v>899</v>
      </c>
      <c r="G250" s="488">
        <v>2755</v>
      </c>
      <c r="H250" s="489"/>
    </row>
    <row r="251" spans="1:8" ht="12.75" hidden="1" outlineLevel="2">
      <c r="A251" s="485" t="s">
        <v>855</v>
      </c>
      <c r="B251" s="485" t="s">
        <v>906</v>
      </c>
      <c r="C251" s="485" t="s">
        <v>560</v>
      </c>
      <c r="D251" s="485" t="s">
        <v>561</v>
      </c>
      <c r="E251" s="485" t="s">
        <v>846</v>
      </c>
      <c r="F251" s="485" t="s">
        <v>899</v>
      </c>
      <c r="G251" s="488">
        <v>4000</v>
      </c>
      <c r="H251" s="489"/>
    </row>
    <row r="252" spans="1:8" ht="12.75" hidden="1" outlineLevel="2">
      <c r="A252" s="485" t="s">
        <v>855</v>
      </c>
      <c r="B252" s="485" t="s">
        <v>906</v>
      </c>
      <c r="C252" s="485" t="s">
        <v>562</v>
      </c>
      <c r="D252" s="485" t="s">
        <v>563</v>
      </c>
      <c r="E252" s="485" t="s">
        <v>846</v>
      </c>
      <c r="F252" s="485" t="s">
        <v>899</v>
      </c>
      <c r="G252" s="488">
        <v>1000</v>
      </c>
      <c r="H252" s="489"/>
    </row>
    <row r="253" spans="1:8" ht="12.75" hidden="1" outlineLevel="2">
      <c r="A253" s="485" t="s">
        <v>855</v>
      </c>
      <c r="B253" s="485" t="s">
        <v>906</v>
      </c>
      <c r="C253" s="485" t="s">
        <v>564</v>
      </c>
      <c r="D253" s="485" t="s">
        <v>565</v>
      </c>
      <c r="E253" s="485" t="s">
        <v>846</v>
      </c>
      <c r="F253" s="485" t="s">
        <v>899</v>
      </c>
      <c r="G253" s="488">
        <v>935</v>
      </c>
      <c r="H253" s="489"/>
    </row>
    <row r="254" spans="1:8" ht="12.75" hidden="1" outlineLevel="2">
      <c r="A254" s="485" t="s">
        <v>855</v>
      </c>
      <c r="B254" s="485" t="s">
        <v>906</v>
      </c>
      <c r="C254" s="485" t="s">
        <v>566</v>
      </c>
      <c r="D254" s="485" t="s">
        <v>567</v>
      </c>
      <c r="E254" s="485" t="s">
        <v>846</v>
      </c>
      <c r="F254" s="485" t="s">
        <v>899</v>
      </c>
      <c r="G254" s="488">
        <v>12000</v>
      </c>
      <c r="H254" s="489"/>
    </row>
    <row r="255" spans="1:8" ht="12.75" hidden="1" outlineLevel="2">
      <c r="A255" s="485" t="s">
        <v>855</v>
      </c>
      <c r="B255" s="485" t="s">
        <v>906</v>
      </c>
      <c r="C255" s="485" t="s">
        <v>568</v>
      </c>
      <c r="D255" s="485" t="s">
        <v>569</v>
      </c>
      <c r="E255" s="485" t="s">
        <v>846</v>
      </c>
      <c r="F255" s="485" t="s">
        <v>899</v>
      </c>
      <c r="G255" s="488">
        <v>250</v>
      </c>
      <c r="H255" s="489"/>
    </row>
    <row r="256" spans="1:8" ht="12.75" hidden="1" outlineLevel="2">
      <c r="A256" s="485" t="s">
        <v>855</v>
      </c>
      <c r="B256" s="485" t="s">
        <v>906</v>
      </c>
      <c r="C256" s="485" t="s">
        <v>579</v>
      </c>
      <c r="D256" s="485" t="s">
        <v>580</v>
      </c>
      <c r="E256" s="485" t="s">
        <v>852</v>
      </c>
      <c r="F256" s="485" t="s">
        <v>899</v>
      </c>
      <c r="G256" s="488">
        <v>-2732</v>
      </c>
      <c r="H256" s="489"/>
    </row>
    <row r="257" spans="1:8" ht="12.75" hidden="1" outlineLevel="2">
      <c r="A257" s="485" t="s">
        <v>855</v>
      </c>
      <c r="B257" s="485" t="s">
        <v>906</v>
      </c>
      <c r="C257" s="485" t="s">
        <v>591</v>
      </c>
      <c r="D257" s="485" t="s">
        <v>720</v>
      </c>
      <c r="E257" s="485" t="s">
        <v>852</v>
      </c>
      <c r="F257" s="485" t="s">
        <v>899</v>
      </c>
      <c r="G257" s="488">
        <v>0</v>
      </c>
      <c r="H257" s="489"/>
    </row>
    <row r="258" spans="1:8" ht="12.75" hidden="1" outlineLevel="2">
      <c r="A258" s="485" t="s">
        <v>855</v>
      </c>
      <c r="B258" s="485" t="s">
        <v>906</v>
      </c>
      <c r="C258" s="485" t="s">
        <v>595</v>
      </c>
      <c r="D258" s="485" t="s">
        <v>903</v>
      </c>
      <c r="E258" s="485" t="s">
        <v>852</v>
      </c>
      <c r="F258" s="485" t="s">
        <v>899</v>
      </c>
      <c r="G258" s="488">
        <v>240</v>
      </c>
      <c r="H258" s="489"/>
    </row>
    <row r="259" spans="1:8" ht="12.75" hidden="1" outlineLevel="2">
      <c r="A259" s="485" t="s">
        <v>855</v>
      </c>
      <c r="B259" s="485" t="s">
        <v>906</v>
      </c>
      <c r="C259" s="485" t="s">
        <v>621</v>
      </c>
      <c r="D259" s="485" t="s">
        <v>622</v>
      </c>
      <c r="E259" s="485" t="s">
        <v>905</v>
      </c>
      <c r="F259" s="485" t="s">
        <v>899</v>
      </c>
      <c r="G259" s="488">
        <v>1000</v>
      </c>
      <c r="H259" s="489"/>
    </row>
    <row r="260" spans="1:8" ht="12.75" hidden="1" outlineLevel="2">
      <c r="A260" s="485" t="s">
        <v>855</v>
      </c>
      <c r="B260" s="485" t="s">
        <v>906</v>
      </c>
      <c r="C260" s="485" t="s">
        <v>633</v>
      </c>
      <c r="D260" s="485" t="s">
        <v>634</v>
      </c>
      <c r="E260" s="485" t="s">
        <v>854</v>
      </c>
      <c r="F260" s="485" t="s">
        <v>899</v>
      </c>
      <c r="G260" s="488">
        <v>7906</v>
      </c>
      <c r="H260" s="489"/>
    </row>
    <row r="261" spans="1:8" ht="12.75" hidden="1" outlineLevel="2">
      <c r="A261" s="485" t="s">
        <v>855</v>
      </c>
      <c r="B261" s="485" t="s">
        <v>906</v>
      </c>
      <c r="C261" s="485" t="s">
        <v>635</v>
      </c>
      <c r="D261" s="485" t="s">
        <v>636</v>
      </c>
      <c r="E261" s="485" t="s">
        <v>854</v>
      </c>
      <c r="F261" s="485" t="s">
        <v>899</v>
      </c>
      <c r="G261" s="488">
        <v>8769</v>
      </c>
      <c r="H261" s="489"/>
    </row>
    <row r="262" spans="1:8" ht="12.75" hidden="1" outlineLevel="2">
      <c r="A262" s="485" t="s">
        <v>855</v>
      </c>
      <c r="B262" s="485" t="s">
        <v>906</v>
      </c>
      <c r="C262" s="485" t="s">
        <v>907</v>
      </c>
      <c r="D262" s="485" t="s">
        <v>645</v>
      </c>
      <c r="E262" s="485" t="s">
        <v>854</v>
      </c>
      <c r="F262" s="485" t="s">
        <v>899</v>
      </c>
      <c r="G262" s="488">
        <v>0</v>
      </c>
      <c r="H262" s="489"/>
    </row>
    <row r="263" spans="1:8" ht="12.75" hidden="1" outlineLevel="2">
      <c r="A263" s="485" t="s">
        <v>842</v>
      </c>
      <c r="B263" s="485" t="s">
        <v>908</v>
      </c>
      <c r="C263" s="485" t="s">
        <v>484</v>
      </c>
      <c r="D263" s="485" t="s">
        <v>485</v>
      </c>
      <c r="E263" s="485" t="s">
        <v>849</v>
      </c>
      <c r="F263" s="485" t="s">
        <v>899</v>
      </c>
      <c r="G263" s="488">
        <v>267425</v>
      </c>
      <c r="H263" s="489"/>
    </row>
    <row r="264" spans="1:8" ht="12.75" hidden="1" outlineLevel="2">
      <c r="A264" s="485" t="s">
        <v>842</v>
      </c>
      <c r="B264" s="485" t="s">
        <v>908</v>
      </c>
      <c r="C264" s="485" t="s">
        <v>486</v>
      </c>
      <c r="D264" s="485" t="s">
        <v>487</v>
      </c>
      <c r="E264" s="485" t="s">
        <v>849</v>
      </c>
      <c r="F264" s="485" t="s">
        <v>899</v>
      </c>
      <c r="G264" s="488">
        <v>33637</v>
      </c>
      <c r="H264" s="489"/>
    </row>
    <row r="265" spans="1:8" ht="12.75" hidden="1" outlineLevel="2">
      <c r="A265" s="485" t="s">
        <v>842</v>
      </c>
      <c r="B265" s="485" t="s">
        <v>908</v>
      </c>
      <c r="C265" s="485" t="s">
        <v>488</v>
      </c>
      <c r="D265" s="485" t="s">
        <v>703</v>
      </c>
      <c r="E265" s="485" t="s">
        <v>849</v>
      </c>
      <c r="F265" s="485" t="s">
        <v>899</v>
      </c>
      <c r="G265" s="488">
        <v>44892</v>
      </c>
      <c r="H265" s="489"/>
    </row>
    <row r="266" spans="1:8" ht="12.75" hidden="1" outlineLevel="2">
      <c r="A266" s="485" t="s">
        <v>842</v>
      </c>
      <c r="B266" s="485" t="s">
        <v>908</v>
      </c>
      <c r="C266" s="485" t="s">
        <v>704</v>
      </c>
      <c r="D266" s="485" t="s">
        <v>705</v>
      </c>
      <c r="E266" s="485" t="s">
        <v>849</v>
      </c>
      <c r="F266" s="485" t="s">
        <v>899</v>
      </c>
      <c r="G266" s="488">
        <v>23032</v>
      </c>
      <c r="H266" s="489"/>
    </row>
    <row r="267" spans="1:8" ht="12.75" hidden="1" outlineLevel="2">
      <c r="A267" s="485" t="s">
        <v>842</v>
      </c>
      <c r="B267" s="485" t="s">
        <v>908</v>
      </c>
      <c r="C267" s="485" t="s">
        <v>706</v>
      </c>
      <c r="D267" s="485" t="s">
        <v>707</v>
      </c>
      <c r="E267" s="485" t="s">
        <v>849</v>
      </c>
      <c r="F267" s="485" t="s">
        <v>899</v>
      </c>
      <c r="G267" s="488">
        <v>19388</v>
      </c>
      <c r="H267" s="489"/>
    </row>
    <row r="268" spans="1:8" ht="12.75" hidden="1" outlineLevel="2">
      <c r="A268" s="485" t="s">
        <v>842</v>
      </c>
      <c r="B268" s="485" t="s">
        <v>908</v>
      </c>
      <c r="C268" s="485" t="s">
        <v>708</v>
      </c>
      <c r="D268" s="485" t="s">
        <v>709</v>
      </c>
      <c r="E268" s="485" t="s">
        <v>849</v>
      </c>
      <c r="F268" s="485" t="s">
        <v>899</v>
      </c>
      <c r="G268" s="488">
        <v>1847</v>
      </c>
      <c r="H268" s="489"/>
    </row>
    <row r="269" spans="1:8" ht="12.75" hidden="1" outlineLevel="2">
      <c r="A269" s="485" t="s">
        <v>842</v>
      </c>
      <c r="B269" s="485" t="s">
        <v>908</v>
      </c>
      <c r="C269" s="485" t="s">
        <v>491</v>
      </c>
      <c r="D269" s="485" t="s">
        <v>492</v>
      </c>
      <c r="E269" s="485" t="s">
        <v>844</v>
      </c>
      <c r="F269" s="485" t="s">
        <v>899</v>
      </c>
      <c r="G269" s="488">
        <v>250</v>
      </c>
      <c r="H269" s="489"/>
    </row>
    <row r="270" spans="1:8" ht="12.75" hidden="1" outlineLevel="2">
      <c r="A270" s="485" t="s">
        <v>842</v>
      </c>
      <c r="B270" s="485" t="s">
        <v>908</v>
      </c>
      <c r="C270" s="485" t="s">
        <v>493</v>
      </c>
      <c r="D270" s="485" t="s">
        <v>902</v>
      </c>
      <c r="E270" s="485" t="s">
        <v>844</v>
      </c>
      <c r="F270" s="485" t="s">
        <v>899</v>
      </c>
      <c r="G270" s="488">
        <v>0</v>
      </c>
      <c r="H270" s="489"/>
    </row>
    <row r="271" spans="1:8" ht="12.75" hidden="1" outlineLevel="2">
      <c r="A271" s="485" t="s">
        <v>842</v>
      </c>
      <c r="B271" s="485" t="s">
        <v>908</v>
      </c>
      <c r="C271" s="485" t="s">
        <v>501</v>
      </c>
      <c r="D271" s="485" t="s">
        <v>502</v>
      </c>
      <c r="E271" s="485" t="s">
        <v>844</v>
      </c>
      <c r="F271" s="485" t="s">
        <v>899</v>
      </c>
      <c r="G271" s="488">
        <v>500</v>
      </c>
      <c r="H271" s="489"/>
    </row>
    <row r="272" spans="1:8" ht="12.75" hidden="1" outlineLevel="2">
      <c r="A272" s="485" t="s">
        <v>842</v>
      </c>
      <c r="B272" s="485" t="s">
        <v>908</v>
      </c>
      <c r="C272" s="485" t="s">
        <v>503</v>
      </c>
      <c r="D272" s="485" t="s">
        <v>504</v>
      </c>
      <c r="E272" s="485" t="s">
        <v>844</v>
      </c>
      <c r="F272" s="485" t="s">
        <v>899</v>
      </c>
      <c r="G272" s="488">
        <v>500</v>
      </c>
      <c r="H272" s="489"/>
    </row>
    <row r="273" spans="1:8" ht="12.75" hidden="1" outlineLevel="2">
      <c r="A273" s="485" t="s">
        <v>842</v>
      </c>
      <c r="B273" s="485" t="s">
        <v>908</v>
      </c>
      <c r="C273" s="485" t="s">
        <v>505</v>
      </c>
      <c r="D273" s="485" t="s">
        <v>506</v>
      </c>
      <c r="E273" s="485" t="s">
        <v>844</v>
      </c>
      <c r="F273" s="485" t="s">
        <v>899</v>
      </c>
      <c r="G273" s="488">
        <v>250</v>
      </c>
      <c r="H273" s="489"/>
    </row>
    <row r="274" spans="1:8" ht="12.75" hidden="1" outlineLevel="2">
      <c r="A274" s="485" t="s">
        <v>842</v>
      </c>
      <c r="B274" s="485" t="s">
        <v>908</v>
      </c>
      <c r="C274" s="485" t="s">
        <v>507</v>
      </c>
      <c r="D274" s="485" t="s">
        <v>508</v>
      </c>
      <c r="E274" s="485" t="s">
        <v>844</v>
      </c>
      <c r="F274" s="485" t="s">
        <v>899</v>
      </c>
      <c r="G274" s="488">
        <v>1250</v>
      </c>
      <c r="H274" s="489"/>
    </row>
    <row r="275" spans="1:8" ht="12.75" hidden="1" outlineLevel="2">
      <c r="A275" s="485" t="s">
        <v>842</v>
      </c>
      <c r="B275" s="485" t="s">
        <v>908</v>
      </c>
      <c r="C275" s="485" t="s">
        <v>511</v>
      </c>
      <c r="D275" s="485" t="s">
        <v>512</v>
      </c>
      <c r="E275" s="485" t="s">
        <v>844</v>
      </c>
      <c r="F275" s="485" t="s">
        <v>899</v>
      </c>
      <c r="G275" s="488">
        <v>870</v>
      </c>
      <c r="H275" s="489"/>
    </row>
    <row r="276" spans="1:8" ht="12.75" hidden="1" outlineLevel="2">
      <c r="A276" s="485" t="s">
        <v>842</v>
      </c>
      <c r="B276" s="485" t="s">
        <v>908</v>
      </c>
      <c r="C276" s="485" t="s">
        <v>519</v>
      </c>
      <c r="D276" s="485" t="s">
        <v>520</v>
      </c>
      <c r="E276" s="485" t="s">
        <v>844</v>
      </c>
      <c r="F276" s="485" t="s">
        <v>899</v>
      </c>
      <c r="G276" s="488">
        <v>2735</v>
      </c>
      <c r="H276" s="489"/>
    </row>
    <row r="277" spans="1:8" ht="12.75" hidden="1" outlineLevel="2">
      <c r="A277" s="485" t="s">
        <v>842</v>
      </c>
      <c r="B277" s="485" t="s">
        <v>908</v>
      </c>
      <c r="C277" s="485" t="s">
        <v>530</v>
      </c>
      <c r="D277" s="485" t="s">
        <v>531</v>
      </c>
      <c r="E277" s="485" t="s">
        <v>846</v>
      </c>
      <c r="F277" s="485" t="s">
        <v>899</v>
      </c>
      <c r="G277" s="488">
        <v>500</v>
      </c>
      <c r="H277" s="489"/>
    </row>
    <row r="278" spans="1:8" ht="12.75" hidden="1" outlineLevel="2">
      <c r="A278" s="485" t="s">
        <v>842</v>
      </c>
      <c r="B278" s="485" t="s">
        <v>908</v>
      </c>
      <c r="C278" s="485" t="s">
        <v>532</v>
      </c>
      <c r="D278" s="485" t="s">
        <v>533</v>
      </c>
      <c r="E278" s="485" t="s">
        <v>846</v>
      </c>
      <c r="F278" s="485" t="s">
        <v>899</v>
      </c>
      <c r="G278" s="488">
        <v>1120</v>
      </c>
      <c r="H278" s="489"/>
    </row>
    <row r="279" spans="1:8" ht="12.75" hidden="1" outlineLevel="2">
      <c r="A279" s="485" t="s">
        <v>842</v>
      </c>
      <c r="B279" s="485" t="s">
        <v>908</v>
      </c>
      <c r="C279" s="485" t="s">
        <v>534</v>
      </c>
      <c r="D279" s="485" t="s">
        <v>535</v>
      </c>
      <c r="E279" s="485" t="s">
        <v>846</v>
      </c>
      <c r="F279" s="485" t="s">
        <v>899</v>
      </c>
      <c r="G279" s="488">
        <v>2500</v>
      </c>
      <c r="H279" s="489"/>
    </row>
    <row r="280" spans="1:8" ht="12.75" hidden="1" outlineLevel="2">
      <c r="A280" s="485" t="s">
        <v>842</v>
      </c>
      <c r="B280" s="485" t="s">
        <v>908</v>
      </c>
      <c r="C280" s="485" t="s">
        <v>536</v>
      </c>
      <c r="D280" s="485" t="s">
        <v>537</v>
      </c>
      <c r="E280" s="485" t="s">
        <v>846</v>
      </c>
      <c r="F280" s="485" t="s">
        <v>899</v>
      </c>
      <c r="G280" s="488">
        <v>500</v>
      </c>
      <c r="H280" s="489"/>
    </row>
    <row r="281" spans="1:8" ht="12.75" hidden="1" outlineLevel="2">
      <c r="A281" s="485" t="s">
        <v>842</v>
      </c>
      <c r="B281" s="485" t="s">
        <v>908</v>
      </c>
      <c r="C281" s="485" t="s">
        <v>538</v>
      </c>
      <c r="D281" s="485" t="s">
        <v>539</v>
      </c>
      <c r="E281" s="485" t="s">
        <v>846</v>
      </c>
      <c r="F281" s="485" t="s">
        <v>899</v>
      </c>
      <c r="G281" s="488">
        <v>0</v>
      </c>
      <c r="H281" s="489"/>
    </row>
    <row r="282" spans="1:8" ht="12.75" hidden="1" outlineLevel="2">
      <c r="A282" s="485" t="s">
        <v>842</v>
      </c>
      <c r="B282" s="485" t="s">
        <v>908</v>
      </c>
      <c r="C282" s="485" t="s">
        <v>548</v>
      </c>
      <c r="D282" s="485" t="s">
        <v>549</v>
      </c>
      <c r="E282" s="485" t="s">
        <v>846</v>
      </c>
      <c r="F282" s="485" t="s">
        <v>899</v>
      </c>
      <c r="G282" s="488">
        <v>550</v>
      </c>
      <c r="H282" s="489"/>
    </row>
    <row r="283" spans="1:8" ht="12.75" hidden="1" outlineLevel="2">
      <c r="A283" s="485" t="s">
        <v>842</v>
      </c>
      <c r="B283" s="485" t="s">
        <v>908</v>
      </c>
      <c r="C283" s="485" t="s">
        <v>713</v>
      </c>
      <c r="D283" s="485" t="s">
        <v>558</v>
      </c>
      <c r="E283" s="485" t="s">
        <v>846</v>
      </c>
      <c r="F283" s="485" t="s">
        <v>899</v>
      </c>
      <c r="G283" s="488">
        <v>1000</v>
      </c>
      <c r="H283" s="489"/>
    </row>
    <row r="284" spans="1:8" ht="12.75" hidden="1" outlineLevel="2">
      <c r="A284" s="485" t="s">
        <v>842</v>
      </c>
      <c r="B284" s="485" t="s">
        <v>908</v>
      </c>
      <c r="C284" s="485" t="s">
        <v>714</v>
      </c>
      <c r="D284" s="485" t="s">
        <v>559</v>
      </c>
      <c r="E284" s="485" t="s">
        <v>846</v>
      </c>
      <c r="F284" s="485" t="s">
        <v>899</v>
      </c>
      <c r="G284" s="488">
        <v>820</v>
      </c>
      <c r="H284" s="489"/>
    </row>
    <row r="285" spans="1:8" ht="12.75" hidden="1" outlineLevel="2">
      <c r="A285" s="485" t="s">
        <v>842</v>
      </c>
      <c r="B285" s="485" t="s">
        <v>908</v>
      </c>
      <c r="C285" s="485" t="s">
        <v>560</v>
      </c>
      <c r="D285" s="485" t="s">
        <v>561</v>
      </c>
      <c r="E285" s="485" t="s">
        <v>846</v>
      </c>
      <c r="F285" s="485" t="s">
        <v>899</v>
      </c>
      <c r="G285" s="488">
        <v>2500</v>
      </c>
      <c r="H285" s="489"/>
    </row>
    <row r="286" spans="1:8" ht="12.75" hidden="1" outlineLevel="2">
      <c r="A286" s="485" t="s">
        <v>842</v>
      </c>
      <c r="B286" s="485" t="s">
        <v>908</v>
      </c>
      <c r="C286" s="485" t="s">
        <v>562</v>
      </c>
      <c r="D286" s="485" t="s">
        <v>563</v>
      </c>
      <c r="E286" s="485" t="s">
        <v>846</v>
      </c>
      <c r="F286" s="485" t="s">
        <v>899</v>
      </c>
      <c r="G286" s="488">
        <v>1000</v>
      </c>
      <c r="H286" s="489"/>
    </row>
    <row r="287" spans="1:8" ht="12.75" hidden="1" outlineLevel="2">
      <c r="A287" s="485" t="s">
        <v>842</v>
      </c>
      <c r="B287" s="485" t="s">
        <v>908</v>
      </c>
      <c r="C287" s="485" t="s">
        <v>564</v>
      </c>
      <c r="D287" s="485" t="s">
        <v>565</v>
      </c>
      <c r="E287" s="485" t="s">
        <v>846</v>
      </c>
      <c r="F287" s="485" t="s">
        <v>899</v>
      </c>
      <c r="G287" s="488">
        <v>560</v>
      </c>
      <c r="H287" s="489"/>
    </row>
    <row r="288" spans="1:8" ht="12.75" hidden="1" outlineLevel="2">
      <c r="A288" s="485" t="s">
        <v>842</v>
      </c>
      <c r="B288" s="485" t="s">
        <v>908</v>
      </c>
      <c r="C288" s="485" t="s">
        <v>566</v>
      </c>
      <c r="D288" s="485" t="s">
        <v>567</v>
      </c>
      <c r="E288" s="485" t="s">
        <v>846</v>
      </c>
      <c r="F288" s="485" t="s">
        <v>899</v>
      </c>
      <c r="G288" s="488">
        <v>7500</v>
      </c>
      <c r="H288" s="489"/>
    </row>
    <row r="289" spans="1:8" ht="12.75" hidden="1" outlineLevel="2">
      <c r="A289" s="485" t="s">
        <v>842</v>
      </c>
      <c r="B289" s="485" t="s">
        <v>908</v>
      </c>
      <c r="C289" s="485" t="s">
        <v>568</v>
      </c>
      <c r="D289" s="485" t="s">
        <v>569</v>
      </c>
      <c r="E289" s="485" t="s">
        <v>846</v>
      </c>
      <c r="F289" s="485" t="s">
        <v>899</v>
      </c>
      <c r="G289" s="488">
        <v>16150</v>
      </c>
      <c r="H289" s="489"/>
    </row>
    <row r="290" spans="1:8" ht="12.75" hidden="1" outlineLevel="2">
      <c r="A290" s="485" t="s">
        <v>842</v>
      </c>
      <c r="B290" s="485" t="s">
        <v>908</v>
      </c>
      <c r="C290" s="485" t="s">
        <v>579</v>
      </c>
      <c r="D290" s="485" t="s">
        <v>580</v>
      </c>
      <c r="E290" s="485" t="s">
        <v>852</v>
      </c>
      <c r="F290" s="485" t="s">
        <v>899</v>
      </c>
      <c r="G290" s="488">
        <v>52</v>
      </c>
      <c r="H290" s="489"/>
    </row>
    <row r="291" spans="1:8" ht="12.75" hidden="1" outlineLevel="2">
      <c r="A291" s="485" t="s">
        <v>842</v>
      </c>
      <c r="B291" s="485" t="s">
        <v>908</v>
      </c>
      <c r="C291" s="485" t="s">
        <v>591</v>
      </c>
      <c r="D291" s="485" t="s">
        <v>720</v>
      </c>
      <c r="E291" s="485" t="s">
        <v>852</v>
      </c>
      <c r="F291" s="485" t="s">
        <v>899</v>
      </c>
      <c r="G291" s="488">
        <v>0</v>
      </c>
      <c r="H291" s="489"/>
    </row>
    <row r="292" spans="1:8" ht="12.75" hidden="1" outlineLevel="2">
      <c r="A292" s="485" t="s">
        <v>842</v>
      </c>
      <c r="B292" s="485" t="s">
        <v>908</v>
      </c>
      <c r="C292" s="485" t="s">
        <v>595</v>
      </c>
      <c r="D292" s="485" t="s">
        <v>903</v>
      </c>
      <c r="E292" s="485" t="s">
        <v>852</v>
      </c>
      <c r="F292" s="485" t="s">
        <v>899</v>
      </c>
      <c r="G292" s="488">
        <v>535</v>
      </c>
      <c r="H292" s="489"/>
    </row>
    <row r="293" spans="1:8" ht="12.75" hidden="1" outlineLevel="2">
      <c r="A293" s="485" t="s">
        <v>842</v>
      </c>
      <c r="B293" s="485" t="s">
        <v>908</v>
      </c>
      <c r="C293" s="485" t="s">
        <v>607</v>
      </c>
      <c r="D293" s="485" t="s">
        <v>853</v>
      </c>
      <c r="E293" s="485" t="s">
        <v>852</v>
      </c>
      <c r="F293" s="485" t="s">
        <v>899</v>
      </c>
      <c r="G293" s="488">
        <v>115</v>
      </c>
      <c r="H293" s="489"/>
    </row>
    <row r="294" spans="1:8" ht="12.75" hidden="1" outlineLevel="2">
      <c r="A294" s="485" t="s">
        <v>842</v>
      </c>
      <c r="B294" s="485" t="s">
        <v>908</v>
      </c>
      <c r="C294" s="485" t="s">
        <v>621</v>
      </c>
      <c r="D294" s="485" t="s">
        <v>622</v>
      </c>
      <c r="E294" s="485" t="s">
        <v>905</v>
      </c>
      <c r="F294" s="485" t="s">
        <v>899</v>
      </c>
      <c r="G294" s="488">
        <v>1000</v>
      </c>
      <c r="H294" s="489"/>
    </row>
    <row r="295" spans="1:8" ht="12.75" hidden="1" outlineLevel="2">
      <c r="A295" s="485" t="s">
        <v>842</v>
      </c>
      <c r="B295" s="485" t="s">
        <v>908</v>
      </c>
      <c r="C295" s="485" t="s">
        <v>633</v>
      </c>
      <c r="D295" s="485" t="s">
        <v>634</v>
      </c>
      <c r="E295" s="485" t="s">
        <v>854</v>
      </c>
      <c r="F295" s="485" t="s">
        <v>899</v>
      </c>
      <c r="G295" s="488">
        <v>7399</v>
      </c>
      <c r="H295" s="489"/>
    </row>
    <row r="296" spans="1:8" ht="12.75" hidden="1" outlineLevel="2">
      <c r="A296" s="485" t="s">
        <v>842</v>
      </c>
      <c r="B296" s="485" t="s">
        <v>908</v>
      </c>
      <c r="C296" s="485" t="s">
        <v>635</v>
      </c>
      <c r="D296" s="485" t="s">
        <v>636</v>
      </c>
      <c r="E296" s="485" t="s">
        <v>854</v>
      </c>
      <c r="F296" s="485" t="s">
        <v>899</v>
      </c>
      <c r="G296" s="488">
        <v>6418</v>
      </c>
      <c r="H296" s="489"/>
    </row>
    <row r="297" spans="1:8" ht="12.75" hidden="1" outlineLevel="2">
      <c r="A297" s="485" t="s">
        <v>842</v>
      </c>
      <c r="B297" s="485" t="s">
        <v>908</v>
      </c>
      <c r="C297" s="485" t="s">
        <v>907</v>
      </c>
      <c r="D297" s="485" t="s">
        <v>645</v>
      </c>
      <c r="E297" s="485" t="s">
        <v>854</v>
      </c>
      <c r="F297" s="485" t="s">
        <v>899</v>
      </c>
      <c r="G297" s="488">
        <v>0</v>
      </c>
      <c r="H297" s="489"/>
    </row>
    <row r="298" spans="1:8" ht="12.75" hidden="1" outlineLevel="2">
      <c r="A298" s="485" t="s">
        <v>860</v>
      </c>
      <c r="B298" s="485" t="s">
        <v>909</v>
      </c>
      <c r="C298" s="485" t="s">
        <v>484</v>
      </c>
      <c r="D298" s="485" t="s">
        <v>485</v>
      </c>
      <c r="E298" s="485" t="s">
        <v>849</v>
      </c>
      <c r="F298" s="485" t="s">
        <v>899</v>
      </c>
      <c r="G298" s="488">
        <v>203161</v>
      </c>
      <c r="H298" s="489"/>
    </row>
    <row r="299" spans="1:8" ht="12.75" hidden="1" outlineLevel="2">
      <c r="A299" s="485" t="s">
        <v>860</v>
      </c>
      <c r="B299" s="485" t="s">
        <v>909</v>
      </c>
      <c r="C299" s="485" t="s">
        <v>486</v>
      </c>
      <c r="D299" s="485" t="s">
        <v>487</v>
      </c>
      <c r="E299" s="485" t="s">
        <v>849</v>
      </c>
      <c r="F299" s="485" t="s">
        <v>899</v>
      </c>
      <c r="G299" s="488">
        <v>8000</v>
      </c>
      <c r="H299" s="489"/>
    </row>
    <row r="300" spans="1:8" ht="12.75" hidden="1" outlineLevel="2">
      <c r="A300" s="485" t="s">
        <v>860</v>
      </c>
      <c r="B300" s="485" t="s">
        <v>909</v>
      </c>
      <c r="C300" s="485" t="s">
        <v>488</v>
      </c>
      <c r="D300" s="485" t="s">
        <v>703</v>
      </c>
      <c r="E300" s="485" t="s">
        <v>849</v>
      </c>
      <c r="F300" s="485" t="s">
        <v>899</v>
      </c>
      <c r="G300" s="488">
        <v>37152</v>
      </c>
      <c r="H300" s="489"/>
    </row>
    <row r="301" spans="1:8" ht="12.75" hidden="1" outlineLevel="2">
      <c r="A301" s="485" t="s">
        <v>860</v>
      </c>
      <c r="B301" s="485" t="s">
        <v>909</v>
      </c>
      <c r="C301" s="485" t="s">
        <v>704</v>
      </c>
      <c r="D301" s="485" t="s">
        <v>705</v>
      </c>
      <c r="E301" s="485" t="s">
        <v>849</v>
      </c>
      <c r="F301" s="485" t="s">
        <v>899</v>
      </c>
      <c r="G301" s="488">
        <v>16154</v>
      </c>
      <c r="H301" s="489"/>
    </row>
    <row r="302" spans="1:8" ht="12.75" hidden="1" outlineLevel="2">
      <c r="A302" s="485" t="s">
        <v>860</v>
      </c>
      <c r="B302" s="485" t="s">
        <v>909</v>
      </c>
      <c r="C302" s="485" t="s">
        <v>706</v>
      </c>
      <c r="D302" s="485" t="s">
        <v>707</v>
      </c>
      <c r="E302" s="485" t="s">
        <v>849</v>
      </c>
      <c r="F302" s="485" t="s">
        <v>899</v>
      </c>
      <c r="G302" s="488">
        <v>14730</v>
      </c>
      <c r="H302" s="489"/>
    </row>
    <row r="303" spans="1:8" ht="12.75" hidden="1" outlineLevel="2">
      <c r="A303" s="485" t="s">
        <v>860</v>
      </c>
      <c r="B303" s="485" t="s">
        <v>909</v>
      </c>
      <c r="C303" s="485" t="s">
        <v>708</v>
      </c>
      <c r="D303" s="485" t="s">
        <v>709</v>
      </c>
      <c r="E303" s="485" t="s">
        <v>849</v>
      </c>
      <c r="F303" s="485" t="s">
        <v>899</v>
      </c>
      <c r="G303" s="488">
        <v>1447</v>
      </c>
      <c r="H303" s="489"/>
    </row>
    <row r="304" spans="1:8" ht="12.75" hidden="1" outlineLevel="2">
      <c r="A304" s="485" t="s">
        <v>860</v>
      </c>
      <c r="B304" s="485" t="s">
        <v>909</v>
      </c>
      <c r="C304" s="485" t="s">
        <v>491</v>
      </c>
      <c r="D304" s="485" t="s">
        <v>492</v>
      </c>
      <c r="E304" s="485" t="s">
        <v>844</v>
      </c>
      <c r="F304" s="485" t="s">
        <v>899</v>
      </c>
      <c r="G304" s="488">
        <v>200</v>
      </c>
      <c r="H304" s="489"/>
    </row>
    <row r="305" spans="1:8" ht="12.75" hidden="1" outlineLevel="2">
      <c r="A305" s="485" t="s">
        <v>860</v>
      </c>
      <c r="B305" s="485" t="s">
        <v>909</v>
      </c>
      <c r="C305" s="485" t="s">
        <v>493</v>
      </c>
      <c r="D305" s="485" t="s">
        <v>902</v>
      </c>
      <c r="E305" s="485" t="s">
        <v>844</v>
      </c>
      <c r="F305" s="485" t="s">
        <v>899</v>
      </c>
      <c r="G305" s="488">
        <v>1000</v>
      </c>
      <c r="H305" s="489"/>
    </row>
    <row r="306" spans="1:8" ht="12.75" hidden="1" outlineLevel="2">
      <c r="A306" s="485" t="s">
        <v>860</v>
      </c>
      <c r="B306" s="485" t="s">
        <v>909</v>
      </c>
      <c r="C306" s="485" t="s">
        <v>501</v>
      </c>
      <c r="D306" s="485" t="s">
        <v>502</v>
      </c>
      <c r="E306" s="485" t="s">
        <v>844</v>
      </c>
      <c r="F306" s="485" t="s">
        <v>899</v>
      </c>
      <c r="G306" s="488">
        <v>500</v>
      </c>
      <c r="H306" s="489"/>
    </row>
    <row r="307" spans="1:8" ht="12.75" hidden="1" outlineLevel="2">
      <c r="A307" s="485" t="s">
        <v>860</v>
      </c>
      <c r="B307" s="485" t="s">
        <v>909</v>
      </c>
      <c r="C307" s="485" t="s">
        <v>503</v>
      </c>
      <c r="D307" s="485" t="s">
        <v>504</v>
      </c>
      <c r="E307" s="485" t="s">
        <v>844</v>
      </c>
      <c r="F307" s="485" t="s">
        <v>899</v>
      </c>
      <c r="G307" s="488">
        <v>500</v>
      </c>
      <c r="H307" s="489"/>
    </row>
    <row r="308" spans="1:8" ht="12.75" hidden="1" outlineLevel="2">
      <c r="A308" s="485" t="s">
        <v>860</v>
      </c>
      <c r="B308" s="485" t="s">
        <v>909</v>
      </c>
      <c r="C308" s="485" t="s">
        <v>505</v>
      </c>
      <c r="D308" s="485" t="s">
        <v>506</v>
      </c>
      <c r="E308" s="485" t="s">
        <v>844</v>
      </c>
      <c r="F308" s="485" t="s">
        <v>899</v>
      </c>
      <c r="G308" s="488">
        <v>250</v>
      </c>
      <c r="H308" s="489"/>
    </row>
    <row r="309" spans="1:8" ht="12.75" hidden="1" outlineLevel="2">
      <c r="A309" s="485" t="s">
        <v>860</v>
      </c>
      <c r="B309" s="485" t="s">
        <v>909</v>
      </c>
      <c r="C309" s="485" t="s">
        <v>507</v>
      </c>
      <c r="D309" s="485" t="s">
        <v>508</v>
      </c>
      <c r="E309" s="485" t="s">
        <v>844</v>
      </c>
      <c r="F309" s="485" t="s">
        <v>899</v>
      </c>
      <c r="G309" s="488">
        <v>1000</v>
      </c>
      <c r="H309" s="489"/>
    </row>
    <row r="310" spans="1:8" ht="12.75" hidden="1" outlineLevel="2">
      <c r="A310" s="485" t="s">
        <v>860</v>
      </c>
      <c r="B310" s="485" t="s">
        <v>909</v>
      </c>
      <c r="C310" s="485" t="s">
        <v>511</v>
      </c>
      <c r="D310" s="485" t="s">
        <v>512</v>
      </c>
      <c r="E310" s="485" t="s">
        <v>844</v>
      </c>
      <c r="F310" s="485" t="s">
        <v>899</v>
      </c>
      <c r="G310" s="488">
        <v>720</v>
      </c>
      <c r="H310" s="489"/>
    </row>
    <row r="311" spans="1:8" ht="12.75" hidden="1" outlineLevel="2">
      <c r="A311" s="485" t="s">
        <v>860</v>
      </c>
      <c r="B311" s="485" t="s">
        <v>909</v>
      </c>
      <c r="C311" s="485" t="s">
        <v>517</v>
      </c>
      <c r="D311" s="485" t="s">
        <v>518</v>
      </c>
      <c r="E311" s="485" t="s">
        <v>844</v>
      </c>
      <c r="F311" s="485" t="s">
        <v>899</v>
      </c>
      <c r="G311" s="488">
        <v>385</v>
      </c>
      <c r="H311" s="489"/>
    </row>
    <row r="312" spans="1:8" ht="12.75" hidden="1" outlineLevel="2">
      <c r="A312" s="485" t="s">
        <v>860</v>
      </c>
      <c r="B312" s="485" t="s">
        <v>909</v>
      </c>
      <c r="C312" s="485" t="s">
        <v>519</v>
      </c>
      <c r="D312" s="485" t="s">
        <v>520</v>
      </c>
      <c r="E312" s="485" t="s">
        <v>844</v>
      </c>
      <c r="F312" s="485" t="s">
        <v>899</v>
      </c>
      <c r="G312" s="488">
        <v>0</v>
      </c>
      <c r="H312" s="489"/>
    </row>
    <row r="313" spans="1:8" ht="12.75" hidden="1" outlineLevel="2">
      <c r="A313" s="485" t="s">
        <v>860</v>
      </c>
      <c r="B313" s="485" t="s">
        <v>909</v>
      </c>
      <c r="C313" s="485" t="s">
        <v>530</v>
      </c>
      <c r="D313" s="485" t="s">
        <v>531</v>
      </c>
      <c r="E313" s="485" t="s">
        <v>846</v>
      </c>
      <c r="F313" s="485" t="s">
        <v>899</v>
      </c>
      <c r="G313" s="488">
        <v>500</v>
      </c>
      <c r="H313" s="489"/>
    </row>
    <row r="314" spans="1:8" ht="12.75" hidden="1" outlineLevel="2">
      <c r="A314" s="485" t="s">
        <v>860</v>
      </c>
      <c r="B314" s="485" t="s">
        <v>909</v>
      </c>
      <c r="C314" s="485" t="s">
        <v>532</v>
      </c>
      <c r="D314" s="485" t="s">
        <v>533</v>
      </c>
      <c r="E314" s="485" t="s">
        <v>846</v>
      </c>
      <c r="F314" s="485" t="s">
        <v>899</v>
      </c>
      <c r="G314" s="488">
        <v>2000</v>
      </c>
      <c r="H314" s="489"/>
    </row>
    <row r="315" spans="1:8" ht="12.75" hidden="1" outlineLevel="2">
      <c r="A315" s="485" t="s">
        <v>860</v>
      </c>
      <c r="B315" s="485" t="s">
        <v>909</v>
      </c>
      <c r="C315" s="485" t="s">
        <v>534</v>
      </c>
      <c r="D315" s="485" t="s">
        <v>535</v>
      </c>
      <c r="E315" s="485" t="s">
        <v>846</v>
      </c>
      <c r="F315" s="485" t="s">
        <v>899</v>
      </c>
      <c r="G315" s="488">
        <v>2000</v>
      </c>
      <c r="H315" s="489"/>
    </row>
    <row r="316" spans="1:8" ht="12.75" hidden="1" outlineLevel="2">
      <c r="A316" s="485" t="s">
        <v>860</v>
      </c>
      <c r="B316" s="485" t="s">
        <v>909</v>
      </c>
      <c r="C316" s="485" t="s">
        <v>536</v>
      </c>
      <c r="D316" s="485" t="s">
        <v>537</v>
      </c>
      <c r="E316" s="485" t="s">
        <v>846</v>
      </c>
      <c r="F316" s="485" t="s">
        <v>899</v>
      </c>
      <c r="G316" s="488">
        <v>400</v>
      </c>
      <c r="H316" s="489"/>
    </row>
    <row r="317" spans="1:8" ht="12.75" hidden="1" outlineLevel="2">
      <c r="A317" s="485" t="s">
        <v>860</v>
      </c>
      <c r="B317" s="485" t="s">
        <v>909</v>
      </c>
      <c r="C317" s="485" t="s">
        <v>713</v>
      </c>
      <c r="D317" s="485" t="s">
        <v>558</v>
      </c>
      <c r="E317" s="485" t="s">
        <v>846</v>
      </c>
      <c r="F317" s="485" t="s">
        <v>899</v>
      </c>
      <c r="G317" s="488">
        <v>1000</v>
      </c>
      <c r="H317" s="489"/>
    </row>
    <row r="318" spans="1:8" ht="12.75" hidden="1" outlineLevel="2">
      <c r="A318" s="485" t="s">
        <v>860</v>
      </c>
      <c r="B318" s="485" t="s">
        <v>909</v>
      </c>
      <c r="C318" s="485" t="s">
        <v>560</v>
      </c>
      <c r="D318" s="485" t="s">
        <v>561</v>
      </c>
      <c r="E318" s="485" t="s">
        <v>846</v>
      </c>
      <c r="F318" s="485" t="s">
        <v>899</v>
      </c>
      <c r="G318" s="488">
        <v>2000</v>
      </c>
      <c r="H318" s="489"/>
    </row>
    <row r="319" spans="1:8" ht="12.75" hidden="1" outlineLevel="2">
      <c r="A319" s="485" t="s">
        <v>860</v>
      </c>
      <c r="B319" s="485" t="s">
        <v>909</v>
      </c>
      <c r="C319" s="485" t="s">
        <v>562</v>
      </c>
      <c r="D319" s="485" t="s">
        <v>563</v>
      </c>
      <c r="E319" s="485" t="s">
        <v>846</v>
      </c>
      <c r="F319" s="485" t="s">
        <v>899</v>
      </c>
      <c r="G319" s="488">
        <v>1000</v>
      </c>
      <c r="H319" s="489"/>
    </row>
    <row r="320" spans="1:8" ht="12.75" hidden="1" outlineLevel="2">
      <c r="A320" s="485" t="s">
        <v>860</v>
      </c>
      <c r="B320" s="485" t="s">
        <v>909</v>
      </c>
      <c r="C320" s="485" t="s">
        <v>566</v>
      </c>
      <c r="D320" s="485" t="s">
        <v>567</v>
      </c>
      <c r="E320" s="485" t="s">
        <v>846</v>
      </c>
      <c r="F320" s="485" t="s">
        <v>899</v>
      </c>
      <c r="G320" s="488">
        <v>6000</v>
      </c>
      <c r="H320" s="489"/>
    </row>
    <row r="321" spans="1:8" ht="12.75" hidden="1" outlineLevel="2">
      <c r="A321" s="485" t="s">
        <v>860</v>
      </c>
      <c r="B321" s="485" t="s">
        <v>909</v>
      </c>
      <c r="C321" s="485" t="s">
        <v>579</v>
      </c>
      <c r="D321" s="485" t="s">
        <v>580</v>
      </c>
      <c r="E321" s="485" t="s">
        <v>852</v>
      </c>
      <c r="F321" s="485" t="s">
        <v>899</v>
      </c>
      <c r="G321" s="488">
        <v>205</v>
      </c>
      <c r="H321" s="489"/>
    </row>
    <row r="322" spans="1:8" ht="12.75" hidden="1" outlineLevel="2">
      <c r="A322" s="485" t="s">
        <v>860</v>
      </c>
      <c r="B322" s="485" t="s">
        <v>909</v>
      </c>
      <c r="C322" s="485" t="s">
        <v>591</v>
      </c>
      <c r="D322" s="485" t="s">
        <v>720</v>
      </c>
      <c r="E322" s="485" t="s">
        <v>852</v>
      </c>
      <c r="F322" s="485" t="s">
        <v>899</v>
      </c>
      <c r="G322" s="488">
        <v>0</v>
      </c>
      <c r="H322" s="489"/>
    </row>
    <row r="323" spans="1:8" ht="12.75" hidden="1" outlineLevel="2">
      <c r="A323" s="485" t="s">
        <v>860</v>
      </c>
      <c r="B323" s="485" t="s">
        <v>909</v>
      </c>
      <c r="C323" s="485" t="s">
        <v>595</v>
      </c>
      <c r="D323" s="485" t="s">
        <v>903</v>
      </c>
      <c r="E323" s="485" t="s">
        <v>852</v>
      </c>
      <c r="F323" s="485" t="s">
        <v>899</v>
      </c>
      <c r="G323" s="488">
        <v>0</v>
      </c>
      <c r="H323" s="489"/>
    </row>
    <row r="324" spans="1:8" ht="12.75" hidden="1" outlineLevel="2">
      <c r="A324" s="485" t="s">
        <v>860</v>
      </c>
      <c r="B324" s="485" t="s">
        <v>909</v>
      </c>
      <c r="C324" s="485" t="s">
        <v>621</v>
      </c>
      <c r="D324" s="485" t="s">
        <v>622</v>
      </c>
      <c r="E324" s="485" t="s">
        <v>905</v>
      </c>
      <c r="F324" s="485" t="s">
        <v>899</v>
      </c>
      <c r="G324" s="488">
        <v>1000</v>
      </c>
      <c r="H324" s="489"/>
    </row>
    <row r="325" spans="1:8" ht="12.75" hidden="1" outlineLevel="2">
      <c r="A325" s="485" t="s">
        <v>860</v>
      </c>
      <c r="B325" s="485" t="s">
        <v>909</v>
      </c>
      <c r="C325" s="485" t="s">
        <v>633</v>
      </c>
      <c r="D325" s="485" t="s">
        <v>634</v>
      </c>
      <c r="E325" s="485" t="s">
        <v>854</v>
      </c>
      <c r="F325" s="485" t="s">
        <v>899</v>
      </c>
      <c r="G325" s="488">
        <v>4272</v>
      </c>
      <c r="H325" s="489"/>
    </row>
    <row r="326" spans="1:8" ht="12.75" hidden="1" outlineLevel="2">
      <c r="A326" s="485" t="s">
        <v>860</v>
      </c>
      <c r="B326" s="485" t="s">
        <v>909</v>
      </c>
      <c r="C326" s="485" t="s">
        <v>635</v>
      </c>
      <c r="D326" s="485" t="s">
        <v>636</v>
      </c>
      <c r="E326" s="485" t="s">
        <v>854</v>
      </c>
      <c r="F326" s="485" t="s">
        <v>899</v>
      </c>
      <c r="G326" s="488">
        <v>4876</v>
      </c>
      <c r="H326" s="489"/>
    </row>
    <row r="327" spans="1:8" ht="12.75" hidden="1" outlineLevel="2">
      <c r="A327" s="485" t="s">
        <v>860</v>
      </c>
      <c r="B327" s="485" t="s">
        <v>909</v>
      </c>
      <c r="C327" s="485" t="s">
        <v>907</v>
      </c>
      <c r="D327" s="485" t="s">
        <v>645</v>
      </c>
      <c r="E327" s="485" t="s">
        <v>854</v>
      </c>
      <c r="F327" s="485" t="s">
        <v>899</v>
      </c>
      <c r="G327" s="488">
        <v>0</v>
      </c>
      <c r="H327" s="489"/>
    </row>
    <row r="328" spans="1:8" ht="12.75" hidden="1" outlineLevel="2">
      <c r="A328" s="485" t="s">
        <v>863</v>
      </c>
      <c r="B328" s="485" t="s">
        <v>910</v>
      </c>
      <c r="C328" s="485" t="s">
        <v>484</v>
      </c>
      <c r="D328" s="485" t="s">
        <v>485</v>
      </c>
      <c r="E328" s="485" t="s">
        <v>849</v>
      </c>
      <c r="F328" s="485" t="s">
        <v>899</v>
      </c>
      <c r="G328" s="488">
        <v>140163</v>
      </c>
      <c r="H328" s="489"/>
    </row>
    <row r="329" spans="1:8" ht="12.75" hidden="1" outlineLevel="2">
      <c r="A329" s="485" t="s">
        <v>863</v>
      </c>
      <c r="B329" s="485" t="s">
        <v>910</v>
      </c>
      <c r="C329" s="485" t="s">
        <v>486</v>
      </c>
      <c r="D329" s="485" t="s">
        <v>487</v>
      </c>
      <c r="E329" s="485" t="s">
        <v>849</v>
      </c>
      <c r="F329" s="485" t="s">
        <v>899</v>
      </c>
      <c r="G329" s="488">
        <v>7841</v>
      </c>
      <c r="H329" s="489"/>
    </row>
    <row r="330" spans="1:8" ht="12.75" hidden="1" outlineLevel="2">
      <c r="A330" s="485" t="s">
        <v>863</v>
      </c>
      <c r="B330" s="485" t="s">
        <v>910</v>
      </c>
      <c r="C330" s="485" t="s">
        <v>637</v>
      </c>
      <c r="D330" s="485" t="s">
        <v>638</v>
      </c>
      <c r="E330" s="485" t="s">
        <v>849</v>
      </c>
      <c r="F330" s="485" t="s">
        <v>899</v>
      </c>
      <c r="G330" s="488">
        <v>5688</v>
      </c>
      <c r="H330" s="489"/>
    </row>
    <row r="331" spans="1:8" ht="12.75" hidden="1" outlineLevel="2">
      <c r="A331" s="485" t="s">
        <v>863</v>
      </c>
      <c r="B331" s="485" t="s">
        <v>910</v>
      </c>
      <c r="C331" s="485" t="s">
        <v>639</v>
      </c>
      <c r="D331" s="485" t="s">
        <v>640</v>
      </c>
      <c r="E331" s="485" t="s">
        <v>849</v>
      </c>
      <c r="F331" s="485" t="s">
        <v>899</v>
      </c>
      <c r="G331" s="488">
        <v>-64048</v>
      </c>
      <c r="H331" s="489"/>
    </row>
    <row r="332" spans="1:8" ht="12.75" hidden="1" outlineLevel="2">
      <c r="A332" s="485" t="s">
        <v>863</v>
      </c>
      <c r="B332" s="485" t="s">
        <v>910</v>
      </c>
      <c r="C332" s="485" t="s">
        <v>488</v>
      </c>
      <c r="D332" s="485" t="s">
        <v>703</v>
      </c>
      <c r="E332" s="485" t="s">
        <v>849</v>
      </c>
      <c r="F332" s="485" t="s">
        <v>899</v>
      </c>
      <c r="G332" s="488">
        <v>21672</v>
      </c>
      <c r="H332" s="489"/>
    </row>
    <row r="333" spans="1:8" ht="12.75" hidden="1" outlineLevel="2">
      <c r="A333" s="485" t="s">
        <v>863</v>
      </c>
      <c r="B333" s="485" t="s">
        <v>910</v>
      </c>
      <c r="C333" s="485" t="s">
        <v>704</v>
      </c>
      <c r="D333" s="485" t="s">
        <v>705</v>
      </c>
      <c r="E333" s="485" t="s">
        <v>849</v>
      </c>
      <c r="F333" s="485" t="s">
        <v>899</v>
      </c>
      <c r="G333" s="488">
        <v>11322</v>
      </c>
      <c r="H333" s="489"/>
    </row>
    <row r="334" spans="1:8" ht="12.75" hidden="1" outlineLevel="2">
      <c r="A334" s="485" t="s">
        <v>863</v>
      </c>
      <c r="B334" s="485" t="s">
        <v>910</v>
      </c>
      <c r="C334" s="485" t="s">
        <v>706</v>
      </c>
      <c r="D334" s="485" t="s">
        <v>707</v>
      </c>
      <c r="E334" s="485" t="s">
        <v>849</v>
      </c>
      <c r="F334" s="485" t="s">
        <v>899</v>
      </c>
      <c r="G334" s="488">
        <v>10163</v>
      </c>
      <c r="H334" s="489"/>
    </row>
    <row r="335" spans="1:8" ht="12.75" hidden="1" outlineLevel="2">
      <c r="A335" s="485" t="s">
        <v>863</v>
      </c>
      <c r="B335" s="485" t="s">
        <v>910</v>
      </c>
      <c r="C335" s="485" t="s">
        <v>708</v>
      </c>
      <c r="D335" s="485" t="s">
        <v>709</v>
      </c>
      <c r="E335" s="485" t="s">
        <v>849</v>
      </c>
      <c r="F335" s="485" t="s">
        <v>899</v>
      </c>
      <c r="G335" s="488">
        <v>767</v>
      </c>
      <c r="H335" s="489"/>
    </row>
    <row r="336" spans="1:8" ht="12.75" hidden="1" outlineLevel="2">
      <c r="A336" s="485" t="s">
        <v>863</v>
      </c>
      <c r="B336" s="485" t="s">
        <v>910</v>
      </c>
      <c r="C336" s="485" t="s">
        <v>641</v>
      </c>
      <c r="D336" s="485" t="s">
        <v>850</v>
      </c>
      <c r="E336" s="485" t="s">
        <v>849</v>
      </c>
      <c r="F336" s="485" t="s">
        <v>899</v>
      </c>
      <c r="G336" s="488">
        <v>-17571</v>
      </c>
      <c r="H336" s="489"/>
    </row>
    <row r="337" spans="1:8" ht="12.75" hidden="1" outlineLevel="2">
      <c r="A337" s="485" t="s">
        <v>863</v>
      </c>
      <c r="B337" s="485" t="s">
        <v>910</v>
      </c>
      <c r="C337" s="485" t="s">
        <v>491</v>
      </c>
      <c r="D337" s="485" t="s">
        <v>492</v>
      </c>
      <c r="E337" s="485" t="s">
        <v>844</v>
      </c>
      <c r="F337" s="485" t="s">
        <v>899</v>
      </c>
      <c r="G337" s="488">
        <v>150</v>
      </c>
      <c r="H337" s="489"/>
    </row>
    <row r="338" spans="1:8" ht="12.75" hidden="1" outlineLevel="2">
      <c r="A338" s="485" t="s">
        <v>863</v>
      </c>
      <c r="B338" s="485" t="s">
        <v>910</v>
      </c>
      <c r="C338" s="485" t="s">
        <v>493</v>
      </c>
      <c r="D338" s="485" t="s">
        <v>902</v>
      </c>
      <c r="E338" s="485" t="s">
        <v>844</v>
      </c>
      <c r="F338" s="485" t="s">
        <v>899</v>
      </c>
      <c r="G338" s="488">
        <v>2170</v>
      </c>
      <c r="H338" s="489"/>
    </row>
    <row r="339" spans="1:8" ht="12.75" hidden="1" outlineLevel="2">
      <c r="A339" s="485" t="s">
        <v>863</v>
      </c>
      <c r="B339" s="485" t="s">
        <v>910</v>
      </c>
      <c r="C339" s="485" t="s">
        <v>501</v>
      </c>
      <c r="D339" s="485" t="s">
        <v>502</v>
      </c>
      <c r="E339" s="485" t="s">
        <v>844</v>
      </c>
      <c r="F339" s="485" t="s">
        <v>899</v>
      </c>
      <c r="G339" s="488">
        <v>500</v>
      </c>
      <c r="H339" s="489"/>
    </row>
    <row r="340" spans="1:8" ht="12.75" hidden="1" outlineLevel="2">
      <c r="A340" s="485" t="s">
        <v>863</v>
      </c>
      <c r="B340" s="485" t="s">
        <v>910</v>
      </c>
      <c r="C340" s="485" t="s">
        <v>503</v>
      </c>
      <c r="D340" s="485" t="s">
        <v>504</v>
      </c>
      <c r="E340" s="485" t="s">
        <v>844</v>
      </c>
      <c r="F340" s="485" t="s">
        <v>899</v>
      </c>
      <c r="G340" s="488">
        <v>500</v>
      </c>
      <c r="H340" s="489"/>
    </row>
    <row r="341" spans="1:8" ht="12.75" hidden="1" outlineLevel="2">
      <c r="A341" s="485" t="s">
        <v>863</v>
      </c>
      <c r="B341" s="485" t="s">
        <v>910</v>
      </c>
      <c r="C341" s="485" t="s">
        <v>505</v>
      </c>
      <c r="D341" s="485" t="s">
        <v>506</v>
      </c>
      <c r="E341" s="485" t="s">
        <v>844</v>
      </c>
      <c r="F341" s="485" t="s">
        <v>899</v>
      </c>
      <c r="G341" s="488">
        <v>250</v>
      </c>
      <c r="H341" s="489"/>
    </row>
    <row r="342" spans="1:8" ht="12.75" hidden="1" outlineLevel="2">
      <c r="A342" s="485" t="s">
        <v>863</v>
      </c>
      <c r="B342" s="485" t="s">
        <v>910</v>
      </c>
      <c r="C342" s="485" t="s">
        <v>507</v>
      </c>
      <c r="D342" s="485" t="s">
        <v>508</v>
      </c>
      <c r="E342" s="485" t="s">
        <v>844</v>
      </c>
      <c r="F342" s="485" t="s">
        <v>899</v>
      </c>
      <c r="G342" s="488">
        <v>750</v>
      </c>
      <c r="H342" s="489"/>
    </row>
    <row r="343" spans="1:8" ht="12.75" hidden="1" outlineLevel="2">
      <c r="A343" s="485" t="s">
        <v>863</v>
      </c>
      <c r="B343" s="485" t="s">
        <v>910</v>
      </c>
      <c r="C343" s="485" t="s">
        <v>511</v>
      </c>
      <c r="D343" s="485" t="s">
        <v>512</v>
      </c>
      <c r="E343" s="485" t="s">
        <v>844</v>
      </c>
      <c r="F343" s="485" t="s">
        <v>899</v>
      </c>
      <c r="G343" s="488">
        <v>420</v>
      </c>
      <c r="H343" s="489"/>
    </row>
    <row r="344" spans="1:8" ht="12.75" hidden="1" outlineLevel="2">
      <c r="A344" s="485" t="s">
        <v>863</v>
      </c>
      <c r="B344" s="485" t="s">
        <v>910</v>
      </c>
      <c r="C344" s="485" t="s">
        <v>530</v>
      </c>
      <c r="D344" s="485" t="s">
        <v>531</v>
      </c>
      <c r="E344" s="485" t="s">
        <v>846</v>
      </c>
      <c r="F344" s="485" t="s">
        <v>899</v>
      </c>
      <c r="G344" s="488">
        <v>500</v>
      </c>
      <c r="H344" s="489"/>
    </row>
    <row r="345" spans="1:8" ht="12.75" hidden="1" outlineLevel="2">
      <c r="A345" s="485" t="s">
        <v>863</v>
      </c>
      <c r="B345" s="485" t="s">
        <v>910</v>
      </c>
      <c r="C345" s="485" t="s">
        <v>532</v>
      </c>
      <c r="D345" s="485" t="s">
        <v>533</v>
      </c>
      <c r="E345" s="485" t="s">
        <v>846</v>
      </c>
      <c r="F345" s="485" t="s">
        <v>899</v>
      </c>
      <c r="G345" s="488">
        <v>530</v>
      </c>
      <c r="H345" s="489"/>
    </row>
    <row r="346" spans="1:8" ht="12.75" hidden="1" outlineLevel="2">
      <c r="A346" s="485" t="s">
        <v>863</v>
      </c>
      <c r="B346" s="485" t="s">
        <v>910</v>
      </c>
      <c r="C346" s="485" t="s">
        <v>534</v>
      </c>
      <c r="D346" s="485" t="s">
        <v>535</v>
      </c>
      <c r="E346" s="485" t="s">
        <v>846</v>
      </c>
      <c r="F346" s="485" t="s">
        <v>899</v>
      </c>
      <c r="G346" s="488">
        <v>1500</v>
      </c>
      <c r="H346" s="489"/>
    </row>
    <row r="347" spans="1:8" ht="12.75" hidden="1" outlineLevel="2">
      <c r="A347" s="485" t="s">
        <v>863</v>
      </c>
      <c r="B347" s="485" t="s">
        <v>910</v>
      </c>
      <c r="C347" s="485" t="s">
        <v>536</v>
      </c>
      <c r="D347" s="485" t="s">
        <v>537</v>
      </c>
      <c r="E347" s="485" t="s">
        <v>846</v>
      </c>
      <c r="F347" s="485" t="s">
        <v>899</v>
      </c>
      <c r="G347" s="488">
        <v>300</v>
      </c>
      <c r="H347" s="489"/>
    </row>
    <row r="348" spans="1:8" ht="12.75" hidden="1" outlineLevel="2">
      <c r="A348" s="485" t="s">
        <v>863</v>
      </c>
      <c r="B348" s="485" t="s">
        <v>910</v>
      </c>
      <c r="C348" s="485" t="s">
        <v>713</v>
      </c>
      <c r="D348" s="485" t="s">
        <v>558</v>
      </c>
      <c r="E348" s="485" t="s">
        <v>846</v>
      </c>
      <c r="F348" s="485" t="s">
        <v>899</v>
      </c>
      <c r="G348" s="488">
        <v>1000</v>
      </c>
      <c r="H348" s="489"/>
    </row>
    <row r="349" spans="1:8" ht="12.75" hidden="1" outlineLevel="2">
      <c r="A349" s="485" t="s">
        <v>863</v>
      </c>
      <c r="B349" s="485" t="s">
        <v>910</v>
      </c>
      <c r="C349" s="485" t="s">
        <v>560</v>
      </c>
      <c r="D349" s="485" t="s">
        <v>561</v>
      </c>
      <c r="E349" s="485" t="s">
        <v>846</v>
      </c>
      <c r="F349" s="485" t="s">
        <v>899</v>
      </c>
      <c r="G349" s="488">
        <v>1500</v>
      </c>
      <c r="H349" s="489"/>
    </row>
    <row r="350" spans="1:8" ht="12.75" hidden="1" outlineLevel="2">
      <c r="A350" s="485" t="s">
        <v>863</v>
      </c>
      <c r="B350" s="485" t="s">
        <v>910</v>
      </c>
      <c r="C350" s="485" t="s">
        <v>562</v>
      </c>
      <c r="D350" s="485" t="s">
        <v>563</v>
      </c>
      <c r="E350" s="485" t="s">
        <v>846</v>
      </c>
      <c r="F350" s="485" t="s">
        <v>899</v>
      </c>
      <c r="G350" s="488">
        <v>1000</v>
      </c>
      <c r="H350" s="489"/>
    </row>
    <row r="351" spans="1:8" ht="12.75" hidden="1" outlineLevel="2">
      <c r="A351" s="485" t="s">
        <v>863</v>
      </c>
      <c r="B351" s="485" t="s">
        <v>910</v>
      </c>
      <c r="C351" s="485" t="s">
        <v>566</v>
      </c>
      <c r="D351" s="485" t="s">
        <v>567</v>
      </c>
      <c r="E351" s="485" t="s">
        <v>846</v>
      </c>
      <c r="F351" s="485" t="s">
        <v>899</v>
      </c>
      <c r="G351" s="488">
        <v>4500</v>
      </c>
      <c r="H351" s="489"/>
    </row>
    <row r="352" spans="1:8" ht="12.75" hidden="1" outlineLevel="2">
      <c r="A352" s="485" t="s">
        <v>863</v>
      </c>
      <c r="B352" s="485" t="s">
        <v>910</v>
      </c>
      <c r="C352" s="485" t="s">
        <v>579</v>
      </c>
      <c r="D352" s="485" t="s">
        <v>580</v>
      </c>
      <c r="E352" s="485" t="s">
        <v>852</v>
      </c>
      <c r="F352" s="485" t="s">
        <v>899</v>
      </c>
      <c r="G352" s="488">
        <v>0</v>
      </c>
      <c r="H352" s="489"/>
    </row>
    <row r="353" spans="1:8" ht="12.75" hidden="1" outlineLevel="2">
      <c r="A353" s="485" t="s">
        <v>863</v>
      </c>
      <c r="B353" s="485" t="s">
        <v>910</v>
      </c>
      <c r="C353" s="485" t="s">
        <v>591</v>
      </c>
      <c r="D353" s="485" t="s">
        <v>720</v>
      </c>
      <c r="E353" s="485" t="s">
        <v>852</v>
      </c>
      <c r="F353" s="485" t="s">
        <v>899</v>
      </c>
      <c r="G353" s="488">
        <v>0</v>
      </c>
      <c r="H353" s="489"/>
    </row>
    <row r="354" spans="1:8" ht="12.75" hidden="1" outlineLevel="2">
      <c r="A354" s="485" t="s">
        <v>863</v>
      </c>
      <c r="B354" s="485" t="s">
        <v>910</v>
      </c>
      <c r="C354" s="485" t="s">
        <v>595</v>
      </c>
      <c r="D354" s="485" t="s">
        <v>903</v>
      </c>
      <c r="E354" s="485" t="s">
        <v>852</v>
      </c>
      <c r="F354" s="485" t="s">
        <v>899</v>
      </c>
      <c r="G354" s="488">
        <v>760</v>
      </c>
      <c r="H354" s="489"/>
    </row>
    <row r="355" spans="1:8" ht="12.75" hidden="1" outlineLevel="2">
      <c r="A355" s="485" t="s">
        <v>863</v>
      </c>
      <c r="B355" s="485" t="s">
        <v>910</v>
      </c>
      <c r="C355" s="485" t="s">
        <v>643</v>
      </c>
      <c r="D355" s="485" t="s">
        <v>644</v>
      </c>
      <c r="E355" s="485" t="s">
        <v>852</v>
      </c>
      <c r="F355" s="485" t="s">
        <v>899</v>
      </c>
      <c r="G355" s="488">
        <v>2780</v>
      </c>
      <c r="H355" s="489"/>
    </row>
    <row r="356" spans="1:8" ht="12.75" hidden="1" outlineLevel="2">
      <c r="A356" s="485" t="s">
        <v>863</v>
      </c>
      <c r="B356" s="485" t="s">
        <v>910</v>
      </c>
      <c r="C356" s="485" t="s">
        <v>621</v>
      </c>
      <c r="D356" s="485" t="s">
        <v>622</v>
      </c>
      <c r="E356" s="485" t="s">
        <v>905</v>
      </c>
      <c r="F356" s="485" t="s">
        <v>899</v>
      </c>
      <c r="G356" s="488">
        <v>1000</v>
      </c>
      <c r="H356" s="489"/>
    </row>
    <row r="357" spans="1:8" ht="12.75" hidden="1" outlineLevel="2">
      <c r="A357" s="485" t="s">
        <v>863</v>
      </c>
      <c r="B357" s="485" t="s">
        <v>910</v>
      </c>
      <c r="C357" s="485" t="s">
        <v>633</v>
      </c>
      <c r="D357" s="485" t="s">
        <v>634</v>
      </c>
      <c r="E357" s="485" t="s">
        <v>854</v>
      </c>
      <c r="F357" s="485" t="s">
        <v>899</v>
      </c>
      <c r="G357" s="488">
        <v>3120</v>
      </c>
      <c r="H357" s="489"/>
    </row>
    <row r="358" spans="1:8" ht="12.75" hidden="1" outlineLevel="2">
      <c r="A358" s="485" t="s">
        <v>863</v>
      </c>
      <c r="B358" s="485" t="s">
        <v>910</v>
      </c>
      <c r="C358" s="485" t="s">
        <v>635</v>
      </c>
      <c r="D358" s="485" t="s">
        <v>636</v>
      </c>
      <c r="E358" s="485" t="s">
        <v>854</v>
      </c>
      <c r="F358" s="485" t="s">
        <v>899</v>
      </c>
      <c r="G358" s="488">
        <v>3364</v>
      </c>
      <c r="H358" s="489"/>
    </row>
    <row r="359" spans="1:8" ht="12.75" hidden="1" outlineLevel="2">
      <c r="A359" s="485" t="s">
        <v>863</v>
      </c>
      <c r="B359" s="485" t="s">
        <v>910</v>
      </c>
      <c r="C359" s="485" t="s">
        <v>907</v>
      </c>
      <c r="D359" s="485" t="s">
        <v>645</v>
      </c>
      <c r="E359" s="485" t="s">
        <v>854</v>
      </c>
      <c r="F359" s="485" t="s">
        <v>899</v>
      </c>
      <c r="G359" s="488">
        <v>0</v>
      </c>
      <c r="H359" s="489"/>
    </row>
    <row r="360" spans="1:8" ht="12.75" hidden="1" outlineLevel="2">
      <c r="A360" s="485" t="s">
        <v>863</v>
      </c>
      <c r="B360" s="485" t="s">
        <v>910</v>
      </c>
      <c r="C360" s="485" t="s">
        <v>646</v>
      </c>
      <c r="D360" s="485" t="s">
        <v>858</v>
      </c>
      <c r="E360" s="485" t="s">
        <v>854</v>
      </c>
      <c r="F360" s="485" t="s">
        <v>899</v>
      </c>
      <c r="G360" s="488">
        <v>-31297</v>
      </c>
      <c r="H360" s="489"/>
    </row>
    <row r="361" spans="1:8" ht="12.75" hidden="1" outlineLevel="2">
      <c r="A361" s="485" t="s">
        <v>886</v>
      </c>
      <c r="B361" s="485" t="s">
        <v>911</v>
      </c>
      <c r="C361" s="485" t="s">
        <v>484</v>
      </c>
      <c r="D361" s="485" t="s">
        <v>485</v>
      </c>
      <c r="E361" s="485" t="s">
        <v>849</v>
      </c>
      <c r="F361" s="485" t="s">
        <v>899</v>
      </c>
      <c r="G361" s="488">
        <v>70546</v>
      </c>
      <c r="H361" s="489"/>
    </row>
    <row r="362" spans="1:8" ht="12.75" hidden="1" outlineLevel="2">
      <c r="A362" s="485" t="s">
        <v>886</v>
      </c>
      <c r="B362" s="485" t="s">
        <v>911</v>
      </c>
      <c r="C362" s="485" t="s">
        <v>488</v>
      </c>
      <c r="D362" s="485" t="s">
        <v>703</v>
      </c>
      <c r="E362" s="485" t="s">
        <v>849</v>
      </c>
      <c r="F362" s="485" t="s">
        <v>899</v>
      </c>
      <c r="G362" s="488">
        <v>11610</v>
      </c>
      <c r="H362" s="489"/>
    </row>
    <row r="363" spans="1:8" ht="12.75" hidden="1" outlineLevel="2">
      <c r="A363" s="485" t="s">
        <v>886</v>
      </c>
      <c r="B363" s="485" t="s">
        <v>911</v>
      </c>
      <c r="C363" s="485" t="s">
        <v>704</v>
      </c>
      <c r="D363" s="485" t="s">
        <v>705</v>
      </c>
      <c r="E363" s="485" t="s">
        <v>849</v>
      </c>
      <c r="F363" s="485" t="s">
        <v>899</v>
      </c>
      <c r="G363" s="488">
        <v>5397</v>
      </c>
      <c r="H363" s="489"/>
    </row>
    <row r="364" spans="1:8" ht="12.75" hidden="1" outlineLevel="2">
      <c r="A364" s="485" t="s">
        <v>886</v>
      </c>
      <c r="B364" s="485" t="s">
        <v>911</v>
      </c>
      <c r="C364" s="485" t="s">
        <v>706</v>
      </c>
      <c r="D364" s="485" t="s">
        <v>707</v>
      </c>
      <c r="E364" s="485" t="s">
        <v>849</v>
      </c>
      <c r="F364" s="485" t="s">
        <v>899</v>
      </c>
      <c r="G364" s="488">
        <v>5115</v>
      </c>
      <c r="H364" s="489"/>
    </row>
    <row r="365" spans="1:8" ht="12.75" hidden="1" outlineLevel="2">
      <c r="A365" s="485" t="s">
        <v>886</v>
      </c>
      <c r="B365" s="485" t="s">
        <v>911</v>
      </c>
      <c r="C365" s="485" t="s">
        <v>708</v>
      </c>
      <c r="D365" s="485" t="s">
        <v>709</v>
      </c>
      <c r="E365" s="485" t="s">
        <v>849</v>
      </c>
      <c r="F365" s="485" t="s">
        <v>899</v>
      </c>
      <c r="G365" s="488">
        <v>386</v>
      </c>
      <c r="H365" s="489"/>
    </row>
    <row r="366" spans="1:8" ht="12.75" hidden="1" outlineLevel="2">
      <c r="A366" s="485" t="s">
        <v>886</v>
      </c>
      <c r="B366" s="485" t="s">
        <v>911</v>
      </c>
      <c r="C366" s="485" t="s">
        <v>491</v>
      </c>
      <c r="D366" s="485" t="s">
        <v>492</v>
      </c>
      <c r="E366" s="485" t="s">
        <v>844</v>
      </c>
      <c r="F366" s="485" t="s">
        <v>899</v>
      </c>
      <c r="G366" s="488">
        <v>0</v>
      </c>
      <c r="H366" s="489"/>
    </row>
    <row r="367" spans="1:8" ht="12.75" hidden="1" outlineLevel="2">
      <c r="A367" s="485" t="s">
        <v>886</v>
      </c>
      <c r="B367" s="485" t="s">
        <v>911</v>
      </c>
      <c r="C367" s="485" t="s">
        <v>507</v>
      </c>
      <c r="D367" s="485" t="s">
        <v>508</v>
      </c>
      <c r="E367" s="485" t="s">
        <v>844</v>
      </c>
      <c r="F367" s="485" t="s">
        <v>899</v>
      </c>
      <c r="G367" s="488">
        <v>0</v>
      </c>
      <c r="H367" s="489"/>
    </row>
    <row r="368" spans="1:8" ht="12.75" hidden="1" outlineLevel="2">
      <c r="A368" s="485" t="s">
        <v>886</v>
      </c>
      <c r="B368" s="485" t="s">
        <v>911</v>
      </c>
      <c r="C368" s="485" t="s">
        <v>511</v>
      </c>
      <c r="D368" s="485" t="s">
        <v>512</v>
      </c>
      <c r="E368" s="485" t="s">
        <v>844</v>
      </c>
      <c r="F368" s="485" t="s">
        <v>899</v>
      </c>
      <c r="G368" s="488">
        <v>225</v>
      </c>
      <c r="H368" s="489"/>
    </row>
    <row r="369" spans="1:8" ht="12.75" hidden="1" outlineLevel="2">
      <c r="A369" s="485" t="s">
        <v>886</v>
      </c>
      <c r="B369" s="485" t="s">
        <v>911</v>
      </c>
      <c r="C369" s="485" t="s">
        <v>517</v>
      </c>
      <c r="D369" s="485" t="s">
        <v>518</v>
      </c>
      <c r="E369" s="485" t="s">
        <v>844</v>
      </c>
      <c r="F369" s="485" t="s">
        <v>899</v>
      </c>
      <c r="G369" s="488">
        <v>320</v>
      </c>
      <c r="H369" s="489"/>
    </row>
    <row r="370" spans="1:8" ht="12.75" hidden="1" outlineLevel="2">
      <c r="A370" s="485" t="s">
        <v>886</v>
      </c>
      <c r="B370" s="485" t="s">
        <v>911</v>
      </c>
      <c r="C370" s="485" t="s">
        <v>851</v>
      </c>
      <c r="D370" s="485" t="s">
        <v>522</v>
      </c>
      <c r="E370" s="485" t="s">
        <v>846</v>
      </c>
      <c r="F370" s="485" t="s">
        <v>899</v>
      </c>
      <c r="G370" s="488">
        <v>75000</v>
      </c>
      <c r="H370" s="489"/>
    </row>
    <row r="371" spans="1:8" ht="12.75" hidden="1" outlineLevel="2">
      <c r="A371" s="485" t="s">
        <v>886</v>
      </c>
      <c r="B371" s="485" t="s">
        <v>911</v>
      </c>
      <c r="C371" s="485" t="s">
        <v>534</v>
      </c>
      <c r="D371" s="485" t="s">
        <v>535</v>
      </c>
      <c r="E371" s="485" t="s">
        <v>846</v>
      </c>
      <c r="F371" s="485" t="s">
        <v>899</v>
      </c>
      <c r="G371" s="488">
        <v>0</v>
      </c>
      <c r="H371" s="489"/>
    </row>
    <row r="372" spans="1:8" ht="12.75" hidden="1" outlineLevel="2">
      <c r="A372" s="485" t="s">
        <v>886</v>
      </c>
      <c r="B372" s="485" t="s">
        <v>911</v>
      </c>
      <c r="C372" s="485" t="s">
        <v>566</v>
      </c>
      <c r="D372" s="485" t="s">
        <v>567</v>
      </c>
      <c r="E372" s="485" t="s">
        <v>846</v>
      </c>
      <c r="F372" s="485" t="s">
        <v>899</v>
      </c>
      <c r="G372" s="488">
        <v>0</v>
      </c>
      <c r="H372" s="489"/>
    </row>
    <row r="373" spans="1:8" ht="12.75" hidden="1" outlineLevel="2">
      <c r="A373" s="485" t="s">
        <v>886</v>
      </c>
      <c r="B373" s="485" t="s">
        <v>911</v>
      </c>
      <c r="C373" s="485" t="s">
        <v>591</v>
      </c>
      <c r="D373" s="485" t="s">
        <v>720</v>
      </c>
      <c r="E373" s="485" t="s">
        <v>852</v>
      </c>
      <c r="F373" s="485" t="s">
        <v>899</v>
      </c>
      <c r="G373" s="488">
        <v>29745</v>
      </c>
      <c r="H373" s="489"/>
    </row>
    <row r="374" spans="1:8" ht="12.75" hidden="1" outlineLevel="2">
      <c r="A374" s="485" t="s">
        <v>886</v>
      </c>
      <c r="B374" s="485" t="s">
        <v>911</v>
      </c>
      <c r="C374" s="485" t="s">
        <v>633</v>
      </c>
      <c r="D374" s="485" t="s">
        <v>634</v>
      </c>
      <c r="E374" s="485" t="s">
        <v>854</v>
      </c>
      <c r="F374" s="485" t="s">
        <v>899</v>
      </c>
      <c r="G374" s="488">
        <v>1150</v>
      </c>
      <c r="H374" s="489"/>
    </row>
    <row r="375" spans="1:8" ht="12.75" hidden="1" outlineLevel="2">
      <c r="A375" s="485" t="s">
        <v>886</v>
      </c>
      <c r="B375" s="485" t="s">
        <v>911</v>
      </c>
      <c r="C375" s="485" t="s">
        <v>635</v>
      </c>
      <c r="D375" s="485" t="s">
        <v>636</v>
      </c>
      <c r="E375" s="485" t="s">
        <v>854</v>
      </c>
      <c r="F375" s="485" t="s">
        <v>899</v>
      </c>
      <c r="G375" s="488">
        <v>1693</v>
      </c>
      <c r="H375" s="489"/>
    </row>
    <row r="376" spans="1:8" ht="12.75" hidden="1" outlineLevel="2">
      <c r="A376" s="485" t="s">
        <v>847</v>
      </c>
      <c r="B376" s="485" t="s">
        <v>912</v>
      </c>
      <c r="C376" s="485" t="s">
        <v>486</v>
      </c>
      <c r="D376" s="485" t="s">
        <v>487</v>
      </c>
      <c r="E376" s="485" t="s">
        <v>849</v>
      </c>
      <c r="F376" s="485" t="s">
        <v>899</v>
      </c>
      <c r="G376" s="488">
        <v>20317</v>
      </c>
      <c r="H376" s="489"/>
    </row>
    <row r="377" spans="1:8" ht="12.75" hidden="1" outlineLevel="2">
      <c r="A377" s="485" t="s">
        <v>847</v>
      </c>
      <c r="B377" s="485" t="s">
        <v>912</v>
      </c>
      <c r="C377" s="485" t="s">
        <v>637</v>
      </c>
      <c r="D377" s="485" t="s">
        <v>638</v>
      </c>
      <c r="E377" s="485" t="s">
        <v>849</v>
      </c>
      <c r="F377" s="485" t="s">
        <v>899</v>
      </c>
      <c r="G377" s="488">
        <v>78051</v>
      </c>
      <c r="H377" s="489"/>
    </row>
    <row r="378" spans="1:8" ht="12.75" hidden="1" outlineLevel="2">
      <c r="A378" s="485" t="s">
        <v>847</v>
      </c>
      <c r="B378" s="485" t="s">
        <v>912</v>
      </c>
      <c r="C378" s="485" t="s">
        <v>641</v>
      </c>
      <c r="D378" s="485" t="s">
        <v>850</v>
      </c>
      <c r="E378" s="485" t="s">
        <v>849</v>
      </c>
      <c r="F378" s="485" t="s">
        <v>899</v>
      </c>
      <c r="G378" s="488">
        <v>23500</v>
      </c>
      <c r="H378" s="489"/>
    </row>
    <row r="379" spans="1:8" ht="12.75" hidden="1" outlineLevel="2">
      <c r="A379" s="485" t="s">
        <v>847</v>
      </c>
      <c r="B379" s="485" t="s">
        <v>912</v>
      </c>
      <c r="C379" s="485" t="s">
        <v>491</v>
      </c>
      <c r="D379" s="485" t="s">
        <v>492</v>
      </c>
      <c r="E379" s="485" t="s">
        <v>844</v>
      </c>
      <c r="F379" s="485" t="s">
        <v>899</v>
      </c>
      <c r="G379" s="488">
        <v>250</v>
      </c>
      <c r="H379" s="489"/>
    </row>
    <row r="380" spans="1:8" ht="12.75" hidden="1" outlineLevel="2">
      <c r="A380" s="485" t="s">
        <v>847</v>
      </c>
      <c r="B380" s="485" t="s">
        <v>912</v>
      </c>
      <c r="C380" s="485" t="s">
        <v>493</v>
      </c>
      <c r="D380" s="485" t="s">
        <v>902</v>
      </c>
      <c r="E380" s="485" t="s">
        <v>844</v>
      </c>
      <c r="F380" s="485" t="s">
        <v>899</v>
      </c>
      <c r="G380" s="488">
        <v>500</v>
      </c>
      <c r="H380" s="489"/>
    </row>
    <row r="381" spans="1:8" ht="12.75" hidden="1" outlineLevel="2">
      <c r="A381" s="485" t="s">
        <v>847</v>
      </c>
      <c r="B381" s="485" t="s">
        <v>912</v>
      </c>
      <c r="C381" s="485" t="s">
        <v>495</v>
      </c>
      <c r="D381" s="485" t="s">
        <v>496</v>
      </c>
      <c r="E381" s="485" t="s">
        <v>844</v>
      </c>
      <c r="F381" s="485" t="s">
        <v>899</v>
      </c>
      <c r="G381" s="488">
        <v>15000</v>
      </c>
      <c r="H381" s="489"/>
    </row>
    <row r="382" spans="1:8" ht="12.75" hidden="1" outlineLevel="2">
      <c r="A382" s="485" t="s">
        <v>847</v>
      </c>
      <c r="B382" s="485" t="s">
        <v>912</v>
      </c>
      <c r="C382" s="485" t="s">
        <v>497</v>
      </c>
      <c r="D382" s="485" t="s">
        <v>498</v>
      </c>
      <c r="E382" s="485" t="s">
        <v>844</v>
      </c>
      <c r="F382" s="485" t="s">
        <v>899</v>
      </c>
      <c r="G382" s="488">
        <v>11395</v>
      </c>
      <c r="H382" s="489"/>
    </row>
    <row r="383" spans="1:8" ht="12.75" hidden="1" outlineLevel="2">
      <c r="A383" s="485" t="s">
        <v>847</v>
      </c>
      <c r="B383" s="485" t="s">
        <v>912</v>
      </c>
      <c r="C383" s="485" t="s">
        <v>499</v>
      </c>
      <c r="D383" s="485" t="s">
        <v>500</v>
      </c>
      <c r="E383" s="485" t="s">
        <v>844</v>
      </c>
      <c r="F383" s="485" t="s">
        <v>899</v>
      </c>
      <c r="G383" s="488">
        <v>6500</v>
      </c>
      <c r="H383" s="489"/>
    </row>
    <row r="384" spans="1:8" ht="12.75" hidden="1" outlineLevel="2">
      <c r="A384" s="485" t="s">
        <v>847</v>
      </c>
      <c r="B384" s="485" t="s">
        <v>912</v>
      </c>
      <c r="C384" s="485" t="s">
        <v>501</v>
      </c>
      <c r="D384" s="485" t="s">
        <v>502</v>
      </c>
      <c r="E384" s="485" t="s">
        <v>844</v>
      </c>
      <c r="F384" s="485" t="s">
        <v>899</v>
      </c>
      <c r="G384" s="488">
        <v>500</v>
      </c>
      <c r="H384" s="489"/>
    </row>
    <row r="385" spans="1:8" ht="12.75" hidden="1" outlineLevel="2">
      <c r="A385" s="485" t="s">
        <v>847</v>
      </c>
      <c r="B385" s="485" t="s">
        <v>912</v>
      </c>
      <c r="C385" s="485" t="s">
        <v>503</v>
      </c>
      <c r="D385" s="485" t="s">
        <v>504</v>
      </c>
      <c r="E385" s="485" t="s">
        <v>844</v>
      </c>
      <c r="F385" s="485" t="s">
        <v>899</v>
      </c>
      <c r="G385" s="488">
        <v>500</v>
      </c>
      <c r="H385" s="489"/>
    </row>
    <row r="386" spans="1:8" ht="12.75" hidden="1" outlineLevel="2">
      <c r="A386" s="485" t="s">
        <v>847</v>
      </c>
      <c r="B386" s="485" t="s">
        <v>912</v>
      </c>
      <c r="C386" s="485" t="s">
        <v>505</v>
      </c>
      <c r="D386" s="485" t="s">
        <v>506</v>
      </c>
      <c r="E386" s="485" t="s">
        <v>844</v>
      </c>
      <c r="F386" s="485" t="s">
        <v>899</v>
      </c>
      <c r="G386" s="488">
        <v>250</v>
      </c>
      <c r="H386" s="489"/>
    </row>
    <row r="387" spans="1:8" ht="12.75" hidden="1" outlineLevel="2">
      <c r="A387" s="485" t="s">
        <v>847</v>
      </c>
      <c r="B387" s="485" t="s">
        <v>912</v>
      </c>
      <c r="C387" s="485" t="s">
        <v>507</v>
      </c>
      <c r="D387" s="485" t="s">
        <v>508</v>
      </c>
      <c r="E387" s="485" t="s">
        <v>844</v>
      </c>
      <c r="F387" s="485" t="s">
        <v>899</v>
      </c>
      <c r="G387" s="488">
        <v>1250</v>
      </c>
      <c r="H387" s="489"/>
    </row>
    <row r="388" spans="1:8" ht="12.75" hidden="1" outlineLevel="2">
      <c r="A388" s="485" t="s">
        <v>847</v>
      </c>
      <c r="B388" s="485" t="s">
        <v>912</v>
      </c>
      <c r="C388" s="485" t="s">
        <v>511</v>
      </c>
      <c r="D388" s="485" t="s">
        <v>512</v>
      </c>
      <c r="E388" s="485" t="s">
        <v>844</v>
      </c>
      <c r="F388" s="485" t="s">
        <v>899</v>
      </c>
      <c r="G388" s="488">
        <v>3320</v>
      </c>
      <c r="H388" s="489"/>
    </row>
    <row r="389" spans="1:8" ht="12.75" hidden="1" outlineLevel="2">
      <c r="A389" s="485" t="s">
        <v>847</v>
      </c>
      <c r="B389" s="485" t="s">
        <v>912</v>
      </c>
      <c r="C389" s="485" t="s">
        <v>515</v>
      </c>
      <c r="D389" s="485" t="s">
        <v>516</v>
      </c>
      <c r="E389" s="485" t="s">
        <v>844</v>
      </c>
      <c r="F389" s="485" t="s">
        <v>899</v>
      </c>
      <c r="G389" s="488">
        <v>365</v>
      </c>
      <c r="H389" s="489"/>
    </row>
    <row r="390" spans="1:8" ht="12.75" hidden="1" outlineLevel="2">
      <c r="A390" s="485" t="s">
        <v>847</v>
      </c>
      <c r="B390" s="485" t="s">
        <v>912</v>
      </c>
      <c r="C390" s="485" t="s">
        <v>530</v>
      </c>
      <c r="D390" s="485" t="s">
        <v>531</v>
      </c>
      <c r="E390" s="485" t="s">
        <v>846</v>
      </c>
      <c r="F390" s="485" t="s">
        <v>899</v>
      </c>
      <c r="G390" s="488">
        <v>500</v>
      </c>
      <c r="H390" s="489"/>
    </row>
    <row r="391" spans="1:8" ht="12.75" hidden="1" outlineLevel="2">
      <c r="A391" s="485" t="s">
        <v>847</v>
      </c>
      <c r="B391" s="485" t="s">
        <v>912</v>
      </c>
      <c r="C391" s="485" t="s">
        <v>532</v>
      </c>
      <c r="D391" s="485" t="s">
        <v>533</v>
      </c>
      <c r="E391" s="485" t="s">
        <v>846</v>
      </c>
      <c r="F391" s="485" t="s">
        <v>899</v>
      </c>
      <c r="G391" s="488">
        <v>1000</v>
      </c>
      <c r="H391" s="489"/>
    </row>
    <row r="392" spans="1:8" ht="12.75" hidden="1" outlineLevel="2">
      <c r="A392" s="485" t="s">
        <v>847</v>
      </c>
      <c r="B392" s="485" t="s">
        <v>912</v>
      </c>
      <c r="C392" s="485" t="s">
        <v>534</v>
      </c>
      <c r="D392" s="485" t="s">
        <v>535</v>
      </c>
      <c r="E392" s="485" t="s">
        <v>846</v>
      </c>
      <c r="F392" s="485" t="s">
        <v>899</v>
      </c>
      <c r="G392" s="488">
        <v>2500</v>
      </c>
      <c r="H392" s="489"/>
    </row>
    <row r="393" spans="1:8" ht="12.75" hidden="1" outlineLevel="2">
      <c r="A393" s="485" t="s">
        <v>847</v>
      </c>
      <c r="B393" s="485" t="s">
        <v>912</v>
      </c>
      <c r="C393" s="485" t="s">
        <v>536</v>
      </c>
      <c r="D393" s="485" t="s">
        <v>537</v>
      </c>
      <c r="E393" s="485" t="s">
        <v>846</v>
      </c>
      <c r="F393" s="485" t="s">
        <v>899</v>
      </c>
      <c r="G393" s="488">
        <v>500</v>
      </c>
      <c r="H393" s="489"/>
    </row>
    <row r="394" spans="1:8" ht="12.75" hidden="1" outlineLevel="2">
      <c r="A394" s="485" t="s">
        <v>847</v>
      </c>
      <c r="B394" s="485" t="s">
        <v>912</v>
      </c>
      <c r="C394" s="485" t="s">
        <v>538</v>
      </c>
      <c r="D394" s="485" t="s">
        <v>539</v>
      </c>
      <c r="E394" s="485" t="s">
        <v>846</v>
      </c>
      <c r="F394" s="485" t="s">
        <v>899</v>
      </c>
      <c r="G394" s="488">
        <v>135</v>
      </c>
      <c r="H394" s="489"/>
    </row>
    <row r="395" spans="1:8" ht="12.75" hidden="1" outlineLevel="2">
      <c r="A395" s="485" t="s">
        <v>847</v>
      </c>
      <c r="B395" s="485" t="s">
        <v>912</v>
      </c>
      <c r="C395" s="485" t="s">
        <v>544</v>
      </c>
      <c r="D395" s="485" t="s">
        <v>545</v>
      </c>
      <c r="E395" s="485" t="s">
        <v>846</v>
      </c>
      <c r="F395" s="485" t="s">
        <v>899</v>
      </c>
      <c r="G395" s="488">
        <v>0</v>
      </c>
      <c r="H395" s="489"/>
    </row>
    <row r="396" spans="1:8" ht="12.75" hidden="1" outlineLevel="2">
      <c r="A396" s="485" t="s">
        <v>847</v>
      </c>
      <c r="B396" s="485" t="s">
        <v>912</v>
      </c>
      <c r="C396" s="485" t="s">
        <v>546</v>
      </c>
      <c r="D396" s="485" t="s">
        <v>547</v>
      </c>
      <c r="E396" s="485" t="s">
        <v>846</v>
      </c>
      <c r="F396" s="485" t="s">
        <v>899</v>
      </c>
      <c r="G396" s="488">
        <v>0</v>
      </c>
      <c r="H396" s="489"/>
    </row>
    <row r="397" spans="1:8" ht="12.75" hidden="1" outlineLevel="2">
      <c r="A397" s="485" t="s">
        <v>847</v>
      </c>
      <c r="B397" s="485" t="s">
        <v>912</v>
      </c>
      <c r="C397" s="485" t="s">
        <v>550</v>
      </c>
      <c r="D397" s="485" t="s">
        <v>551</v>
      </c>
      <c r="E397" s="485" t="s">
        <v>846</v>
      </c>
      <c r="F397" s="485" t="s">
        <v>899</v>
      </c>
      <c r="G397" s="488">
        <v>0</v>
      </c>
      <c r="H397" s="489"/>
    </row>
    <row r="398" spans="1:8" ht="12.75" hidden="1" outlineLevel="2">
      <c r="A398" s="485" t="s">
        <v>847</v>
      </c>
      <c r="B398" s="485" t="s">
        <v>912</v>
      </c>
      <c r="C398" s="485" t="s">
        <v>554</v>
      </c>
      <c r="D398" s="485" t="s">
        <v>555</v>
      </c>
      <c r="E398" s="485" t="s">
        <v>846</v>
      </c>
      <c r="F398" s="485" t="s">
        <v>899</v>
      </c>
      <c r="G398" s="488">
        <v>5000</v>
      </c>
      <c r="H398" s="489"/>
    </row>
    <row r="399" spans="1:8" ht="12.75" hidden="1" outlineLevel="2">
      <c r="A399" s="485" t="s">
        <v>847</v>
      </c>
      <c r="B399" s="485" t="s">
        <v>912</v>
      </c>
      <c r="C399" s="485" t="s">
        <v>556</v>
      </c>
      <c r="D399" s="485" t="s">
        <v>557</v>
      </c>
      <c r="E399" s="485" t="s">
        <v>846</v>
      </c>
      <c r="F399" s="485" t="s">
        <v>899</v>
      </c>
      <c r="G399" s="488">
        <v>0</v>
      </c>
      <c r="H399" s="489"/>
    </row>
    <row r="400" spans="1:8" ht="12.75" hidden="1" outlineLevel="2">
      <c r="A400" s="485" t="s">
        <v>847</v>
      </c>
      <c r="B400" s="485" t="s">
        <v>912</v>
      </c>
      <c r="C400" s="485" t="s">
        <v>713</v>
      </c>
      <c r="D400" s="485" t="s">
        <v>558</v>
      </c>
      <c r="E400" s="485" t="s">
        <v>846</v>
      </c>
      <c r="F400" s="485" t="s">
        <v>899</v>
      </c>
      <c r="G400" s="488">
        <v>6000</v>
      </c>
      <c r="H400" s="489"/>
    </row>
    <row r="401" spans="1:8" ht="12.75" hidden="1" outlineLevel="2">
      <c r="A401" s="485" t="s">
        <v>847</v>
      </c>
      <c r="B401" s="485" t="s">
        <v>912</v>
      </c>
      <c r="C401" s="485" t="s">
        <v>714</v>
      </c>
      <c r="D401" s="485" t="s">
        <v>559</v>
      </c>
      <c r="E401" s="485" t="s">
        <v>846</v>
      </c>
      <c r="F401" s="485" t="s">
        <v>899</v>
      </c>
      <c r="G401" s="488">
        <v>22100</v>
      </c>
      <c r="H401" s="489"/>
    </row>
    <row r="402" spans="1:8" ht="12.75" hidden="1" outlineLevel="2">
      <c r="A402" s="485" t="s">
        <v>847</v>
      </c>
      <c r="B402" s="485" t="s">
        <v>912</v>
      </c>
      <c r="C402" s="485" t="s">
        <v>560</v>
      </c>
      <c r="D402" s="485" t="s">
        <v>561</v>
      </c>
      <c r="E402" s="485" t="s">
        <v>846</v>
      </c>
      <c r="F402" s="485" t="s">
        <v>899</v>
      </c>
      <c r="G402" s="488">
        <v>2500</v>
      </c>
      <c r="H402" s="489"/>
    </row>
    <row r="403" spans="1:8" ht="12.75" hidden="1" outlineLevel="2">
      <c r="A403" s="485" t="s">
        <v>847</v>
      </c>
      <c r="B403" s="485" t="s">
        <v>912</v>
      </c>
      <c r="C403" s="485" t="s">
        <v>562</v>
      </c>
      <c r="D403" s="485" t="s">
        <v>563</v>
      </c>
      <c r="E403" s="485" t="s">
        <v>846</v>
      </c>
      <c r="F403" s="485" t="s">
        <v>899</v>
      </c>
      <c r="G403" s="488">
        <v>1000</v>
      </c>
      <c r="H403" s="489"/>
    </row>
    <row r="404" spans="1:8" ht="12.75" hidden="1" outlineLevel="2">
      <c r="A404" s="485" t="s">
        <v>847</v>
      </c>
      <c r="B404" s="485" t="s">
        <v>912</v>
      </c>
      <c r="C404" s="485" t="s">
        <v>566</v>
      </c>
      <c r="D404" s="485" t="s">
        <v>567</v>
      </c>
      <c r="E404" s="485" t="s">
        <v>846</v>
      </c>
      <c r="F404" s="485" t="s">
        <v>899</v>
      </c>
      <c r="G404" s="488">
        <v>7500</v>
      </c>
      <c r="H404" s="489"/>
    </row>
    <row r="405" spans="1:8" ht="12.75" hidden="1" outlineLevel="2">
      <c r="A405" s="485" t="s">
        <v>847</v>
      </c>
      <c r="B405" s="485" t="s">
        <v>912</v>
      </c>
      <c r="C405" s="485" t="s">
        <v>568</v>
      </c>
      <c r="D405" s="485" t="s">
        <v>569</v>
      </c>
      <c r="E405" s="485" t="s">
        <v>846</v>
      </c>
      <c r="F405" s="485" t="s">
        <v>899</v>
      </c>
      <c r="G405" s="488">
        <v>42314</v>
      </c>
      <c r="H405" s="489"/>
    </row>
    <row r="406" spans="1:8" ht="12.75" hidden="1" outlineLevel="2">
      <c r="A406" s="485" t="s">
        <v>847</v>
      </c>
      <c r="B406" s="485" t="s">
        <v>912</v>
      </c>
      <c r="C406" s="485" t="s">
        <v>591</v>
      </c>
      <c r="D406" s="485" t="s">
        <v>720</v>
      </c>
      <c r="E406" s="485" t="s">
        <v>852</v>
      </c>
      <c r="F406" s="485" t="s">
        <v>899</v>
      </c>
      <c r="G406" s="488">
        <v>27605</v>
      </c>
      <c r="H406" s="489"/>
    </row>
    <row r="407" spans="1:8" ht="12.75" hidden="1" outlineLevel="2">
      <c r="A407" s="485" t="s">
        <v>847</v>
      </c>
      <c r="B407" s="485" t="s">
        <v>912</v>
      </c>
      <c r="C407" s="485" t="s">
        <v>595</v>
      </c>
      <c r="D407" s="485" t="s">
        <v>903</v>
      </c>
      <c r="E407" s="485" t="s">
        <v>852</v>
      </c>
      <c r="F407" s="485" t="s">
        <v>899</v>
      </c>
      <c r="G407" s="488">
        <v>150</v>
      </c>
      <c r="H407" s="489"/>
    </row>
    <row r="408" spans="1:8" ht="12.75" hidden="1" outlineLevel="2">
      <c r="A408" s="485" t="s">
        <v>847</v>
      </c>
      <c r="B408" s="485" t="s">
        <v>912</v>
      </c>
      <c r="C408" s="485" t="s">
        <v>643</v>
      </c>
      <c r="D408" s="485" t="s">
        <v>644</v>
      </c>
      <c r="E408" s="485" t="s">
        <v>852</v>
      </c>
      <c r="F408" s="485" t="s">
        <v>899</v>
      </c>
      <c r="G408" s="488">
        <v>38139</v>
      </c>
      <c r="H408" s="489"/>
    </row>
    <row r="409" spans="1:8" ht="12.75" hidden="1" outlineLevel="2">
      <c r="A409" s="485" t="s">
        <v>847</v>
      </c>
      <c r="B409" s="485" t="s">
        <v>912</v>
      </c>
      <c r="C409" s="485" t="s">
        <v>607</v>
      </c>
      <c r="D409" s="485" t="s">
        <v>853</v>
      </c>
      <c r="E409" s="485" t="s">
        <v>852</v>
      </c>
      <c r="F409" s="485" t="s">
        <v>899</v>
      </c>
      <c r="G409" s="488">
        <v>0</v>
      </c>
      <c r="H409" s="489"/>
    </row>
    <row r="410" spans="1:8" ht="12.75" hidden="1" outlineLevel="2">
      <c r="A410" s="485" t="s">
        <v>847</v>
      </c>
      <c r="B410" s="485" t="s">
        <v>912</v>
      </c>
      <c r="C410" s="485" t="s">
        <v>621</v>
      </c>
      <c r="D410" s="485" t="s">
        <v>622</v>
      </c>
      <c r="E410" s="485" t="s">
        <v>905</v>
      </c>
      <c r="F410" s="485" t="s">
        <v>899</v>
      </c>
      <c r="G410" s="488">
        <v>1000</v>
      </c>
      <c r="H410" s="489"/>
    </row>
    <row r="411" spans="1:8" ht="12.75" hidden="1" outlineLevel="2">
      <c r="A411" s="485" t="s">
        <v>842</v>
      </c>
      <c r="B411" s="485" t="s">
        <v>908</v>
      </c>
      <c r="C411" s="485" t="s">
        <v>484</v>
      </c>
      <c r="D411" s="485" t="s">
        <v>485</v>
      </c>
      <c r="E411" s="485" t="s">
        <v>849</v>
      </c>
      <c r="F411" s="485" t="s">
        <v>899</v>
      </c>
      <c r="G411" s="488">
        <v>67491</v>
      </c>
      <c r="H411" s="489"/>
    </row>
    <row r="412" spans="1:8" ht="12.75" hidden="1" outlineLevel="2">
      <c r="A412" s="485" t="s">
        <v>842</v>
      </c>
      <c r="B412" s="485" t="s">
        <v>908</v>
      </c>
      <c r="C412" s="485" t="s">
        <v>639</v>
      </c>
      <c r="D412" s="485" t="s">
        <v>640</v>
      </c>
      <c r="E412" s="485" t="s">
        <v>849</v>
      </c>
      <c r="F412" s="485" t="s">
        <v>899</v>
      </c>
      <c r="G412" s="488">
        <v>-53498</v>
      </c>
      <c r="H412" s="489"/>
    </row>
    <row r="413" spans="1:8" ht="12.75" hidden="1" outlineLevel="2">
      <c r="A413" s="485" t="s">
        <v>842</v>
      </c>
      <c r="B413" s="485" t="s">
        <v>908</v>
      </c>
      <c r="C413" s="485" t="s">
        <v>488</v>
      </c>
      <c r="D413" s="485" t="s">
        <v>703</v>
      </c>
      <c r="E413" s="485" t="s">
        <v>849</v>
      </c>
      <c r="F413" s="485" t="s">
        <v>899</v>
      </c>
      <c r="G413" s="488">
        <v>15480</v>
      </c>
      <c r="H413" s="489"/>
    </row>
    <row r="414" spans="1:8" ht="12.75" hidden="1" outlineLevel="2">
      <c r="A414" s="485" t="s">
        <v>842</v>
      </c>
      <c r="B414" s="485" t="s">
        <v>908</v>
      </c>
      <c r="C414" s="485" t="s">
        <v>704</v>
      </c>
      <c r="D414" s="485" t="s">
        <v>705</v>
      </c>
      <c r="E414" s="485" t="s">
        <v>849</v>
      </c>
      <c r="F414" s="485" t="s">
        <v>899</v>
      </c>
      <c r="G414" s="488">
        <v>5163</v>
      </c>
      <c r="H414" s="489"/>
    </row>
    <row r="415" spans="1:8" ht="12.75" hidden="1" outlineLevel="2">
      <c r="A415" s="485" t="s">
        <v>842</v>
      </c>
      <c r="B415" s="485" t="s">
        <v>908</v>
      </c>
      <c r="C415" s="485" t="s">
        <v>706</v>
      </c>
      <c r="D415" s="485" t="s">
        <v>707</v>
      </c>
      <c r="E415" s="485" t="s">
        <v>849</v>
      </c>
      <c r="F415" s="485" t="s">
        <v>899</v>
      </c>
      <c r="G415" s="488">
        <v>4893</v>
      </c>
      <c r="H415" s="489"/>
    </row>
    <row r="416" spans="1:8" ht="12.75" hidden="1" outlineLevel="2">
      <c r="A416" s="485" t="s">
        <v>842</v>
      </c>
      <c r="B416" s="485" t="s">
        <v>908</v>
      </c>
      <c r="C416" s="485" t="s">
        <v>708</v>
      </c>
      <c r="D416" s="485" t="s">
        <v>709</v>
      </c>
      <c r="E416" s="485" t="s">
        <v>849</v>
      </c>
      <c r="F416" s="485" t="s">
        <v>899</v>
      </c>
      <c r="G416" s="488">
        <v>1243</v>
      </c>
      <c r="H416" s="489"/>
    </row>
    <row r="417" spans="1:8" ht="12.75" hidden="1" outlineLevel="2">
      <c r="A417" s="485" t="s">
        <v>842</v>
      </c>
      <c r="B417" s="485" t="s">
        <v>908</v>
      </c>
      <c r="C417" s="485" t="s">
        <v>641</v>
      </c>
      <c r="D417" s="485" t="s">
        <v>850</v>
      </c>
      <c r="E417" s="485" t="s">
        <v>849</v>
      </c>
      <c r="F417" s="485" t="s">
        <v>899</v>
      </c>
      <c r="G417" s="488">
        <v>-16108</v>
      </c>
      <c r="H417" s="489"/>
    </row>
    <row r="418" spans="1:8" ht="12.75" hidden="1" outlineLevel="2">
      <c r="A418" s="485" t="s">
        <v>842</v>
      </c>
      <c r="B418" s="485" t="s">
        <v>908</v>
      </c>
      <c r="C418" s="485" t="s">
        <v>491</v>
      </c>
      <c r="D418" s="485" t="s">
        <v>492</v>
      </c>
      <c r="E418" s="485" t="s">
        <v>844</v>
      </c>
      <c r="F418" s="485" t="s">
        <v>899</v>
      </c>
      <c r="G418" s="488">
        <v>100</v>
      </c>
      <c r="H418" s="489"/>
    </row>
    <row r="419" spans="1:8" ht="12.75" hidden="1" outlineLevel="2">
      <c r="A419" s="485" t="s">
        <v>842</v>
      </c>
      <c r="B419" s="485" t="s">
        <v>908</v>
      </c>
      <c r="C419" s="485" t="s">
        <v>505</v>
      </c>
      <c r="D419" s="485" t="s">
        <v>506</v>
      </c>
      <c r="E419" s="485" t="s">
        <v>844</v>
      </c>
      <c r="F419" s="485" t="s">
        <v>899</v>
      </c>
      <c r="G419" s="488">
        <v>100</v>
      </c>
      <c r="H419" s="489"/>
    </row>
    <row r="420" spans="1:8" ht="12.75" hidden="1" outlineLevel="2">
      <c r="A420" s="485" t="s">
        <v>842</v>
      </c>
      <c r="B420" s="485" t="s">
        <v>908</v>
      </c>
      <c r="C420" s="485" t="s">
        <v>507</v>
      </c>
      <c r="D420" s="485" t="s">
        <v>508</v>
      </c>
      <c r="E420" s="485" t="s">
        <v>844</v>
      </c>
      <c r="F420" s="485" t="s">
        <v>899</v>
      </c>
      <c r="G420" s="488">
        <v>250</v>
      </c>
      <c r="H420" s="489"/>
    </row>
    <row r="421" spans="1:8" ht="12.75" hidden="1" outlineLevel="2">
      <c r="A421" s="485" t="s">
        <v>842</v>
      </c>
      <c r="B421" s="485" t="s">
        <v>908</v>
      </c>
      <c r="C421" s="485" t="s">
        <v>511</v>
      </c>
      <c r="D421" s="485" t="s">
        <v>512</v>
      </c>
      <c r="E421" s="485" t="s">
        <v>844</v>
      </c>
      <c r="F421" s="485" t="s">
        <v>899</v>
      </c>
      <c r="G421" s="488">
        <v>300</v>
      </c>
      <c r="H421" s="489"/>
    </row>
    <row r="422" spans="1:9" ht="12.75" hidden="1" outlineLevel="2">
      <c r="A422" s="485" t="s">
        <v>842</v>
      </c>
      <c r="B422" s="485" t="s">
        <v>908</v>
      </c>
      <c r="C422" s="485" t="s">
        <v>534</v>
      </c>
      <c r="D422" s="485" t="s">
        <v>535</v>
      </c>
      <c r="E422" s="485" t="s">
        <v>846</v>
      </c>
      <c r="F422" s="485" t="s">
        <v>899</v>
      </c>
      <c r="G422" s="488">
        <v>500</v>
      </c>
      <c r="H422" s="489"/>
      <c r="I422" s="140" t="str">
        <f>B422</f>
        <v>5671_01</v>
      </c>
    </row>
    <row r="423" spans="1:9" ht="12.75" hidden="1" outlineLevel="2">
      <c r="A423" s="485" t="s">
        <v>842</v>
      </c>
      <c r="B423" s="485" t="s">
        <v>908</v>
      </c>
      <c r="C423" s="485" t="s">
        <v>536</v>
      </c>
      <c r="D423" s="485" t="s">
        <v>537</v>
      </c>
      <c r="E423" s="485" t="s">
        <v>846</v>
      </c>
      <c r="F423" s="485" t="s">
        <v>899</v>
      </c>
      <c r="G423" s="488">
        <v>100</v>
      </c>
      <c r="H423" s="489"/>
      <c r="I423" s="140" t="str">
        <f>B431</f>
        <v>5671_01</v>
      </c>
    </row>
    <row r="424" spans="1:9" ht="12.75" hidden="1" outlineLevel="2">
      <c r="A424" s="485" t="s">
        <v>842</v>
      </c>
      <c r="B424" s="485" t="s">
        <v>908</v>
      </c>
      <c r="C424" s="485" t="s">
        <v>560</v>
      </c>
      <c r="D424" s="485" t="s">
        <v>561</v>
      </c>
      <c r="E424" s="485" t="s">
        <v>846</v>
      </c>
      <c r="F424" s="485" t="s">
        <v>899</v>
      </c>
      <c r="G424" s="488">
        <v>500</v>
      </c>
      <c r="H424" s="489"/>
      <c r="I424" s="140" t="str">
        <f>B435</f>
        <v>5674_01</v>
      </c>
    </row>
    <row r="425" spans="1:9" ht="12.75" hidden="1" outlineLevel="2">
      <c r="A425" s="485" t="s">
        <v>842</v>
      </c>
      <c r="B425" s="485" t="s">
        <v>908</v>
      </c>
      <c r="C425" s="485" t="s">
        <v>566</v>
      </c>
      <c r="D425" s="485" t="s">
        <v>567</v>
      </c>
      <c r="E425" s="485" t="s">
        <v>846</v>
      </c>
      <c r="F425" s="485" t="s">
        <v>899</v>
      </c>
      <c r="G425" s="488">
        <v>1500</v>
      </c>
      <c r="H425" s="489"/>
      <c r="I425" s="140" t="str">
        <f>B452</f>
        <v>5676_02</v>
      </c>
    </row>
    <row r="426" spans="1:9" ht="12.75" hidden="1" outlineLevel="2">
      <c r="A426" s="485" t="s">
        <v>842</v>
      </c>
      <c r="B426" s="485" t="s">
        <v>908</v>
      </c>
      <c r="C426" s="485" t="s">
        <v>621</v>
      </c>
      <c r="D426" s="485" t="s">
        <v>622</v>
      </c>
      <c r="E426" s="485" t="s">
        <v>905</v>
      </c>
      <c r="F426" s="485" t="s">
        <v>899</v>
      </c>
      <c r="G426" s="488">
        <v>1000</v>
      </c>
      <c r="H426" s="489"/>
      <c r="I426" s="140" t="str">
        <f>B481</f>
        <v>5677_01</v>
      </c>
    </row>
    <row r="427" spans="1:8" ht="12.75" hidden="1" outlineLevel="2">
      <c r="A427" s="485" t="s">
        <v>842</v>
      </c>
      <c r="B427" s="485" t="s">
        <v>908</v>
      </c>
      <c r="C427" s="485" t="s">
        <v>633</v>
      </c>
      <c r="D427" s="485" t="s">
        <v>634</v>
      </c>
      <c r="E427" s="485" t="s">
        <v>854</v>
      </c>
      <c r="F427" s="485" t="s">
        <v>899</v>
      </c>
      <c r="G427" s="488">
        <v>1100</v>
      </c>
      <c r="H427" s="489"/>
    </row>
    <row r="428" spans="1:8" ht="12.75" hidden="1" outlineLevel="2">
      <c r="A428" s="485" t="s">
        <v>842</v>
      </c>
      <c r="B428" s="485" t="s">
        <v>908</v>
      </c>
      <c r="C428" s="485" t="s">
        <v>635</v>
      </c>
      <c r="D428" s="485" t="s">
        <v>636</v>
      </c>
      <c r="E428" s="485" t="s">
        <v>854</v>
      </c>
      <c r="F428" s="485" t="s">
        <v>899</v>
      </c>
      <c r="G428" s="488">
        <v>0</v>
      </c>
      <c r="H428" s="489"/>
    </row>
    <row r="429" spans="1:8" ht="12.75" hidden="1" outlineLevel="2">
      <c r="A429" s="485" t="s">
        <v>842</v>
      </c>
      <c r="B429" s="485" t="s">
        <v>908</v>
      </c>
      <c r="C429" s="485" t="s">
        <v>907</v>
      </c>
      <c r="D429" s="485" t="s">
        <v>645</v>
      </c>
      <c r="E429" s="485" t="s">
        <v>854</v>
      </c>
      <c r="F429" s="485" t="s">
        <v>899</v>
      </c>
      <c r="G429" s="488">
        <v>0</v>
      </c>
      <c r="H429" s="489"/>
    </row>
    <row r="430" spans="1:8" ht="12.75" hidden="1" outlineLevel="2">
      <c r="A430" s="485" t="s">
        <v>842</v>
      </c>
      <c r="B430" s="485" t="s">
        <v>908</v>
      </c>
      <c r="C430" s="485" t="s">
        <v>646</v>
      </c>
      <c r="D430" s="485" t="s">
        <v>858</v>
      </c>
      <c r="E430" s="485" t="s">
        <v>854</v>
      </c>
      <c r="F430" s="485" t="s">
        <v>899</v>
      </c>
      <c r="G430" s="488">
        <v>-26142</v>
      </c>
      <c r="H430" s="489"/>
    </row>
    <row r="431" spans="1:8" ht="12.75" hidden="1" outlineLevel="2">
      <c r="A431" s="485" t="s">
        <v>842</v>
      </c>
      <c r="B431" s="485" t="s">
        <v>908</v>
      </c>
      <c r="C431" s="485" t="s">
        <v>637</v>
      </c>
      <c r="D431" s="485" t="s">
        <v>638</v>
      </c>
      <c r="E431" s="485" t="s">
        <v>849</v>
      </c>
      <c r="F431" s="485" t="s">
        <v>899</v>
      </c>
      <c r="G431" s="488">
        <v>50831</v>
      </c>
      <c r="H431" s="489"/>
    </row>
    <row r="432" spans="1:8" ht="12.75" hidden="1" outlineLevel="2">
      <c r="A432" s="485" t="s">
        <v>842</v>
      </c>
      <c r="B432" s="485" t="s">
        <v>908</v>
      </c>
      <c r="C432" s="485" t="s">
        <v>511</v>
      </c>
      <c r="D432" s="485" t="s">
        <v>512</v>
      </c>
      <c r="E432" s="485" t="s">
        <v>844</v>
      </c>
      <c r="F432" s="485" t="s">
        <v>899</v>
      </c>
      <c r="G432" s="488">
        <v>0</v>
      </c>
      <c r="H432" s="489"/>
    </row>
    <row r="433" spans="1:8" ht="12.75" hidden="1" outlineLevel="2">
      <c r="A433" s="485" t="s">
        <v>842</v>
      </c>
      <c r="B433" s="485" t="s">
        <v>908</v>
      </c>
      <c r="C433" s="485" t="s">
        <v>566</v>
      </c>
      <c r="D433" s="485" t="s">
        <v>567</v>
      </c>
      <c r="E433" s="485" t="s">
        <v>846</v>
      </c>
      <c r="F433" s="485" t="s">
        <v>899</v>
      </c>
      <c r="G433" s="488">
        <v>0</v>
      </c>
      <c r="H433" s="489"/>
    </row>
    <row r="434" spans="1:8" ht="12.75" hidden="1" outlineLevel="2">
      <c r="A434" s="485" t="s">
        <v>842</v>
      </c>
      <c r="B434" s="485" t="s">
        <v>908</v>
      </c>
      <c r="C434" s="485" t="s">
        <v>643</v>
      </c>
      <c r="D434" s="485" t="s">
        <v>644</v>
      </c>
      <c r="E434" s="485" t="s">
        <v>852</v>
      </c>
      <c r="F434" s="485" t="s">
        <v>899</v>
      </c>
      <c r="G434" s="488">
        <v>26782</v>
      </c>
      <c r="H434" s="489"/>
    </row>
    <row r="435" spans="1:8" ht="12.75" hidden="1" outlineLevel="2">
      <c r="A435" s="485" t="s">
        <v>886</v>
      </c>
      <c r="B435" s="485" t="s">
        <v>898</v>
      </c>
      <c r="C435" s="485" t="s">
        <v>484</v>
      </c>
      <c r="D435" s="485" t="s">
        <v>485</v>
      </c>
      <c r="E435" s="485" t="s">
        <v>849</v>
      </c>
      <c r="F435" s="485" t="s">
        <v>899</v>
      </c>
      <c r="G435" s="488">
        <v>65909</v>
      </c>
      <c r="H435" s="489"/>
    </row>
    <row r="436" spans="1:8" ht="12.75" hidden="1" outlineLevel="2">
      <c r="A436" s="485" t="s">
        <v>886</v>
      </c>
      <c r="B436" s="485" t="s">
        <v>898</v>
      </c>
      <c r="C436" s="485" t="s">
        <v>488</v>
      </c>
      <c r="D436" s="485" t="s">
        <v>703</v>
      </c>
      <c r="E436" s="485" t="s">
        <v>849</v>
      </c>
      <c r="F436" s="485" t="s">
        <v>899</v>
      </c>
      <c r="G436" s="488">
        <v>15480</v>
      </c>
      <c r="H436" s="489"/>
    </row>
    <row r="437" spans="1:8" ht="12.75" hidden="1" outlineLevel="2">
      <c r="A437" s="485" t="s">
        <v>886</v>
      </c>
      <c r="B437" s="485" t="s">
        <v>898</v>
      </c>
      <c r="C437" s="485" t="s">
        <v>704</v>
      </c>
      <c r="D437" s="485" t="s">
        <v>705</v>
      </c>
      <c r="E437" s="485" t="s">
        <v>849</v>
      </c>
      <c r="F437" s="485" t="s">
        <v>899</v>
      </c>
      <c r="G437" s="488">
        <v>5042</v>
      </c>
      <c r="H437" s="489"/>
    </row>
    <row r="438" spans="1:8" ht="12.75" hidden="1" outlineLevel="2">
      <c r="A438" s="485" t="s">
        <v>886</v>
      </c>
      <c r="B438" s="485" t="s">
        <v>898</v>
      </c>
      <c r="C438" s="485" t="s">
        <v>706</v>
      </c>
      <c r="D438" s="485" t="s">
        <v>707</v>
      </c>
      <c r="E438" s="485" t="s">
        <v>849</v>
      </c>
      <c r="F438" s="485" t="s">
        <v>899</v>
      </c>
      <c r="G438" s="488">
        <v>4778</v>
      </c>
      <c r="H438" s="489"/>
    </row>
    <row r="439" spans="1:8" ht="12.75" hidden="1" outlineLevel="2">
      <c r="A439" s="485" t="s">
        <v>886</v>
      </c>
      <c r="B439" s="485" t="s">
        <v>898</v>
      </c>
      <c r="C439" s="485" t="s">
        <v>708</v>
      </c>
      <c r="D439" s="485" t="s">
        <v>709</v>
      </c>
      <c r="E439" s="485" t="s">
        <v>849</v>
      </c>
      <c r="F439" s="485" t="s">
        <v>899</v>
      </c>
      <c r="G439" s="488">
        <v>515</v>
      </c>
      <c r="H439" s="489"/>
    </row>
    <row r="440" spans="1:8" ht="12.75" hidden="1" outlineLevel="2">
      <c r="A440" s="485" t="s">
        <v>886</v>
      </c>
      <c r="B440" s="485" t="s">
        <v>898</v>
      </c>
      <c r="C440" s="485" t="s">
        <v>491</v>
      </c>
      <c r="D440" s="485" t="s">
        <v>492</v>
      </c>
      <c r="E440" s="485" t="s">
        <v>844</v>
      </c>
      <c r="F440" s="485" t="s">
        <v>899</v>
      </c>
      <c r="G440" s="488">
        <v>100</v>
      </c>
      <c r="H440" s="489"/>
    </row>
    <row r="441" spans="1:8" ht="12.75" hidden="1" outlineLevel="2">
      <c r="A441" s="485" t="s">
        <v>886</v>
      </c>
      <c r="B441" s="485" t="s">
        <v>898</v>
      </c>
      <c r="C441" s="485" t="s">
        <v>493</v>
      </c>
      <c r="D441" s="485" t="s">
        <v>902</v>
      </c>
      <c r="E441" s="485" t="s">
        <v>844</v>
      </c>
      <c r="F441" s="485" t="s">
        <v>899</v>
      </c>
      <c r="G441" s="488">
        <v>0</v>
      </c>
      <c r="H441" s="489"/>
    </row>
    <row r="442" spans="1:8" ht="12.75" hidden="1" outlineLevel="2">
      <c r="A442" s="485" t="s">
        <v>886</v>
      </c>
      <c r="B442" s="485" t="s">
        <v>898</v>
      </c>
      <c r="C442" s="485" t="s">
        <v>505</v>
      </c>
      <c r="D442" s="485" t="s">
        <v>506</v>
      </c>
      <c r="E442" s="485" t="s">
        <v>844</v>
      </c>
      <c r="F442" s="485" t="s">
        <v>899</v>
      </c>
      <c r="G442" s="488">
        <v>100</v>
      </c>
      <c r="H442" s="489"/>
    </row>
    <row r="443" spans="1:8" ht="12.75" hidden="1" outlineLevel="2">
      <c r="A443" s="485" t="s">
        <v>886</v>
      </c>
      <c r="B443" s="485" t="s">
        <v>898</v>
      </c>
      <c r="C443" s="485" t="s">
        <v>507</v>
      </c>
      <c r="D443" s="485" t="s">
        <v>508</v>
      </c>
      <c r="E443" s="485" t="s">
        <v>844</v>
      </c>
      <c r="F443" s="485" t="s">
        <v>899</v>
      </c>
      <c r="G443" s="488">
        <v>250</v>
      </c>
      <c r="H443" s="489"/>
    </row>
    <row r="444" spans="1:8" ht="12.75" hidden="1" outlineLevel="2">
      <c r="A444" s="485" t="s">
        <v>886</v>
      </c>
      <c r="B444" s="485" t="s">
        <v>898</v>
      </c>
      <c r="C444" s="485" t="s">
        <v>511</v>
      </c>
      <c r="D444" s="485" t="s">
        <v>512</v>
      </c>
      <c r="E444" s="485" t="s">
        <v>844</v>
      </c>
      <c r="F444" s="485" t="s">
        <v>899</v>
      </c>
      <c r="G444" s="488">
        <v>300</v>
      </c>
      <c r="H444" s="489"/>
    </row>
    <row r="445" spans="1:8" ht="12.75" hidden="1" outlineLevel="2">
      <c r="A445" s="485" t="s">
        <v>886</v>
      </c>
      <c r="B445" s="485" t="s">
        <v>898</v>
      </c>
      <c r="C445" s="485" t="s">
        <v>534</v>
      </c>
      <c r="D445" s="485" t="s">
        <v>535</v>
      </c>
      <c r="E445" s="485" t="s">
        <v>846</v>
      </c>
      <c r="F445" s="485" t="s">
        <v>899</v>
      </c>
      <c r="G445" s="488">
        <v>500</v>
      </c>
      <c r="H445" s="489"/>
    </row>
    <row r="446" spans="1:8" ht="12.75" hidden="1" outlineLevel="2">
      <c r="A446" s="485" t="s">
        <v>886</v>
      </c>
      <c r="B446" s="485" t="s">
        <v>898</v>
      </c>
      <c r="C446" s="485" t="s">
        <v>536</v>
      </c>
      <c r="D446" s="485" t="s">
        <v>537</v>
      </c>
      <c r="E446" s="485" t="s">
        <v>846</v>
      </c>
      <c r="F446" s="485" t="s">
        <v>899</v>
      </c>
      <c r="G446" s="488">
        <v>100</v>
      </c>
      <c r="H446" s="489"/>
    </row>
    <row r="447" spans="1:8" ht="12.75" hidden="1" outlineLevel="2">
      <c r="A447" s="485" t="s">
        <v>886</v>
      </c>
      <c r="B447" s="485" t="s">
        <v>898</v>
      </c>
      <c r="C447" s="485" t="s">
        <v>560</v>
      </c>
      <c r="D447" s="485" t="s">
        <v>561</v>
      </c>
      <c r="E447" s="485" t="s">
        <v>846</v>
      </c>
      <c r="F447" s="485" t="s">
        <v>899</v>
      </c>
      <c r="G447" s="488">
        <v>500</v>
      </c>
      <c r="H447" s="489"/>
    </row>
    <row r="448" spans="1:8" ht="12.75" hidden="1" outlineLevel="2">
      <c r="A448" s="485" t="s">
        <v>886</v>
      </c>
      <c r="B448" s="485" t="s">
        <v>898</v>
      </c>
      <c r="C448" s="485" t="s">
        <v>566</v>
      </c>
      <c r="D448" s="485" t="s">
        <v>567</v>
      </c>
      <c r="E448" s="485" t="s">
        <v>846</v>
      </c>
      <c r="F448" s="485" t="s">
        <v>899</v>
      </c>
      <c r="G448" s="488">
        <v>1500</v>
      </c>
      <c r="H448" s="489"/>
    </row>
    <row r="449" spans="1:8" ht="12.75" hidden="1" outlineLevel="2">
      <c r="A449" s="485" t="s">
        <v>886</v>
      </c>
      <c r="B449" s="485" t="s">
        <v>898</v>
      </c>
      <c r="C449" s="485" t="s">
        <v>621</v>
      </c>
      <c r="D449" s="485" t="s">
        <v>622</v>
      </c>
      <c r="E449" s="485" t="s">
        <v>905</v>
      </c>
      <c r="F449" s="485" t="s">
        <v>899</v>
      </c>
      <c r="G449" s="488">
        <v>1000</v>
      </c>
      <c r="H449" s="489"/>
    </row>
    <row r="450" spans="1:8" ht="12.75" hidden="1" outlineLevel="2">
      <c r="A450" s="485" t="s">
        <v>886</v>
      </c>
      <c r="B450" s="485" t="s">
        <v>898</v>
      </c>
      <c r="C450" s="485" t="s">
        <v>633</v>
      </c>
      <c r="D450" s="485" t="s">
        <v>634</v>
      </c>
      <c r="E450" s="485" t="s">
        <v>854</v>
      </c>
      <c r="F450" s="485" t="s">
        <v>899</v>
      </c>
      <c r="G450" s="488">
        <v>1074</v>
      </c>
      <c r="H450" s="489"/>
    </row>
    <row r="451" spans="1:8" ht="12.75" hidden="1" outlineLevel="2">
      <c r="A451" s="485" t="s">
        <v>886</v>
      </c>
      <c r="B451" s="485" t="s">
        <v>898</v>
      </c>
      <c r="C451" s="485" t="s">
        <v>635</v>
      </c>
      <c r="D451" s="485" t="s">
        <v>636</v>
      </c>
      <c r="E451" s="485" t="s">
        <v>854</v>
      </c>
      <c r="F451" s="485" t="s">
        <v>899</v>
      </c>
      <c r="G451" s="488">
        <v>0</v>
      </c>
      <c r="H451" s="489"/>
    </row>
    <row r="452" spans="1:8" ht="12.75" hidden="1" outlineLevel="2">
      <c r="A452" s="485" t="s">
        <v>847</v>
      </c>
      <c r="B452" s="485" t="s">
        <v>912</v>
      </c>
      <c r="C452" s="485" t="s">
        <v>484</v>
      </c>
      <c r="D452" s="485" t="s">
        <v>485</v>
      </c>
      <c r="E452" s="485" t="s">
        <v>849</v>
      </c>
      <c r="F452" s="485" t="s">
        <v>899</v>
      </c>
      <c r="G452" s="488">
        <v>195876</v>
      </c>
      <c r="H452" s="489"/>
    </row>
    <row r="453" spans="1:8" ht="12.75" hidden="1" outlineLevel="2">
      <c r="A453" s="485" t="s">
        <v>847</v>
      </c>
      <c r="B453" s="485" t="s">
        <v>912</v>
      </c>
      <c r="C453" s="485" t="s">
        <v>639</v>
      </c>
      <c r="D453" s="485" t="s">
        <v>640</v>
      </c>
      <c r="E453" s="485" t="s">
        <v>849</v>
      </c>
      <c r="F453" s="485" t="s">
        <v>899</v>
      </c>
      <c r="G453" s="488">
        <v>-67762</v>
      </c>
      <c r="H453" s="489"/>
    </row>
    <row r="454" spans="1:8" ht="12.75" hidden="1" outlineLevel="2">
      <c r="A454" s="485" t="s">
        <v>847</v>
      </c>
      <c r="B454" s="485" t="s">
        <v>912</v>
      </c>
      <c r="C454" s="485" t="s">
        <v>488</v>
      </c>
      <c r="D454" s="485" t="s">
        <v>703</v>
      </c>
      <c r="E454" s="485" t="s">
        <v>849</v>
      </c>
      <c r="F454" s="485" t="s">
        <v>899</v>
      </c>
      <c r="G454" s="488">
        <v>46440</v>
      </c>
      <c r="H454" s="489"/>
    </row>
    <row r="455" spans="1:8" ht="12.75" hidden="1" outlineLevel="2">
      <c r="A455" s="485" t="s">
        <v>847</v>
      </c>
      <c r="B455" s="485" t="s">
        <v>912</v>
      </c>
      <c r="C455" s="485" t="s">
        <v>704</v>
      </c>
      <c r="D455" s="485" t="s">
        <v>705</v>
      </c>
      <c r="E455" s="485" t="s">
        <v>849</v>
      </c>
      <c r="F455" s="485" t="s">
        <v>899</v>
      </c>
      <c r="G455" s="488">
        <v>14984</v>
      </c>
      <c r="H455" s="489"/>
    </row>
    <row r="456" spans="1:8" ht="12.75" hidden="1" outlineLevel="2">
      <c r="A456" s="485" t="s">
        <v>847</v>
      </c>
      <c r="B456" s="485" t="s">
        <v>912</v>
      </c>
      <c r="C456" s="485" t="s">
        <v>706</v>
      </c>
      <c r="D456" s="485" t="s">
        <v>707</v>
      </c>
      <c r="E456" s="485" t="s">
        <v>849</v>
      </c>
      <c r="F456" s="485" t="s">
        <v>899</v>
      </c>
      <c r="G456" s="488">
        <v>14201</v>
      </c>
      <c r="H456" s="489"/>
    </row>
    <row r="457" spans="1:8" ht="12.75" hidden="1" outlineLevel="2">
      <c r="A457" s="485" t="s">
        <v>847</v>
      </c>
      <c r="B457" s="485" t="s">
        <v>912</v>
      </c>
      <c r="C457" s="485" t="s">
        <v>708</v>
      </c>
      <c r="D457" s="485" t="s">
        <v>709</v>
      </c>
      <c r="E457" s="485" t="s">
        <v>849</v>
      </c>
      <c r="F457" s="485" t="s">
        <v>899</v>
      </c>
      <c r="G457" s="488">
        <v>9745</v>
      </c>
      <c r="H457" s="489"/>
    </row>
    <row r="458" spans="1:8" ht="12.75" hidden="1" outlineLevel="2">
      <c r="A458" s="485" t="s">
        <v>847</v>
      </c>
      <c r="B458" s="485" t="s">
        <v>912</v>
      </c>
      <c r="C458" s="485" t="s">
        <v>641</v>
      </c>
      <c r="D458" s="485" t="s">
        <v>850</v>
      </c>
      <c r="E458" s="485" t="s">
        <v>849</v>
      </c>
      <c r="F458" s="485" t="s">
        <v>899</v>
      </c>
      <c r="G458" s="488">
        <v>-20403</v>
      </c>
      <c r="H458" s="489"/>
    </row>
    <row r="459" spans="1:8" ht="12.75" hidden="1" outlineLevel="2">
      <c r="A459" s="485" t="s">
        <v>847</v>
      </c>
      <c r="B459" s="485" t="s">
        <v>912</v>
      </c>
      <c r="C459" s="485" t="s">
        <v>491</v>
      </c>
      <c r="D459" s="485" t="s">
        <v>492</v>
      </c>
      <c r="E459" s="485" t="s">
        <v>844</v>
      </c>
      <c r="F459" s="485" t="s">
        <v>899</v>
      </c>
      <c r="G459" s="488">
        <v>300</v>
      </c>
      <c r="H459" s="489"/>
    </row>
    <row r="460" spans="1:8" ht="12.75" hidden="1" outlineLevel="2">
      <c r="A460" s="485" t="s">
        <v>847</v>
      </c>
      <c r="B460" s="485" t="s">
        <v>912</v>
      </c>
      <c r="C460" s="485" t="s">
        <v>493</v>
      </c>
      <c r="D460" s="485" t="s">
        <v>902</v>
      </c>
      <c r="E460" s="485" t="s">
        <v>844</v>
      </c>
      <c r="F460" s="485" t="s">
        <v>899</v>
      </c>
      <c r="G460" s="488">
        <v>0</v>
      </c>
      <c r="H460" s="489"/>
    </row>
    <row r="461" spans="1:8" ht="12.75" hidden="1" outlineLevel="2">
      <c r="A461" s="485" t="s">
        <v>847</v>
      </c>
      <c r="B461" s="485" t="s">
        <v>912</v>
      </c>
      <c r="C461" s="485" t="s">
        <v>505</v>
      </c>
      <c r="D461" s="485" t="s">
        <v>506</v>
      </c>
      <c r="E461" s="485" t="s">
        <v>844</v>
      </c>
      <c r="F461" s="485" t="s">
        <v>899</v>
      </c>
      <c r="G461" s="488">
        <v>300</v>
      </c>
      <c r="H461" s="489"/>
    </row>
    <row r="462" spans="1:8" ht="12.75" hidden="1" outlineLevel="2">
      <c r="A462" s="485" t="s">
        <v>847</v>
      </c>
      <c r="B462" s="485" t="s">
        <v>912</v>
      </c>
      <c r="C462" s="485" t="s">
        <v>507</v>
      </c>
      <c r="D462" s="485" t="s">
        <v>508</v>
      </c>
      <c r="E462" s="485" t="s">
        <v>844</v>
      </c>
      <c r="F462" s="485" t="s">
        <v>899</v>
      </c>
      <c r="G462" s="488">
        <v>750</v>
      </c>
      <c r="H462" s="489"/>
    </row>
    <row r="463" spans="1:8" ht="12.75" hidden="1" outlineLevel="2">
      <c r="A463" s="485" t="s">
        <v>847</v>
      </c>
      <c r="B463" s="485" t="s">
        <v>912</v>
      </c>
      <c r="C463" s="485" t="s">
        <v>511</v>
      </c>
      <c r="D463" s="485" t="s">
        <v>512</v>
      </c>
      <c r="E463" s="485" t="s">
        <v>844</v>
      </c>
      <c r="F463" s="485" t="s">
        <v>899</v>
      </c>
      <c r="G463" s="488">
        <v>900</v>
      </c>
      <c r="H463" s="489"/>
    </row>
    <row r="464" spans="1:8" ht="12.75" hidden="1" outlineLevel="2">
      <c r="A464" s="485" t="s">
        <v>847</v>
      </c>
      <c r="B464" s="485" t="s">
        <v>912</v>
      </c>
      <c r="C464" s="485" t="s">
        <v>534</v>
      </c>
      <c r="D464" s="485" t="s">
        <v>535</v>
      </c>
      <c r="E464" s="485" t="s">
        <v>846</v>
      </c>
      <c r="F464" s="485" t="s">
        <v>899</v>
      </c>
      <c r="G464" s="488">
        <v>1500</v>
      </c>
      <c r="H464" s="489"/>
    </row>
    <row r="465" spans="1:8" ht="12.75" hidden="1" outlineLevel="2">
      <c r="A465" s="485" t="s">
        <v>847</v>
      </c>
      <c r="B465" s="485" t="s">
        <v>912</v>
      </c>
      <c r="C465" s="485" t="s">
        <v>536</v>
      </c>
      <c r="D465" s="485" t="s">
        <v>537</v>
      </c>
      <c r="E465" s="485" t="s">
        <v>846</v>
      </c>
      <c r="F465" s="485" t="s">
        <v>899</v>
      </c>
      <c r="G465" s="488">
        <v>300</v>
      </c>
      <c r="H465" s="489"/>
    </row>
    <row r="466" spans="1:8" ht="12.75" hidden="1" outlineLevel="2">
      <c r="A466" s="485" t="s">
        <v>847</v>
      </c>
      <c r="B466" s="485" t="s">
        <v>912</v>
      </c>
      <c r="C466" s="485" t="s">
        <v>560</v>
      </c>
      <c r="D466" s="485" t="s">
        <v>561</v>
      </c>
      <c r="E466" s="485" t="s">
        <v>846</v>
      </c>
      <c r="F466" s="485" t="s">
        <v>899</v>
      </c>
      <c r="G466" s="488">
        <v>1500</v>
      </c>
      <c r="H466" s="489"/>
    </row>
    <row r="467" spans="1:8" ht="12.75" hidden="1" outlineLevel="2">
      <c r="A467" s="485" t="s">
        <v>847</v>
      </c>
      <c r="B467" s="485" t="s">
        <v>912</v>
      </c>
      <c r="C467" s="485" t="s">
        <v>566</v>
      </c>
      <c r="D467" s="485" t="s">
        <v>567</v>
      </c>
      <c r="E467" s="485" t="s">
        <v>846</v>
      </c>
      <c r="F467" s="485" t="s">
        <v>899</v>
      </c>
      <c r="G467" s="488">
        <v>4500</v>
      </c>
      <c r="H467" s="489"/>
    </row>
    <row r="468" spans="1:8" ht="12.75" hidden="1" outlineLevel="2">
      <c r="A468" s="485" t="s">
        <v>847</v>
      </c>
      <c r="B468" s="485" t="s">
        <v>912</v>
      </c>
      <c r="C468" s="485" t="s">
        <v>621</v>
      </c>
      <c r="D468" s="485" t="s">
        <v>622</v>
      </c>
      <c r="E468" s="485" t="s">
        <v>905</v>
      </c>
      <c r="F468" s="485" t="s">
        <v>899</v>
      </c>
      <c r="G468" s="488">
        <v>3000</v>
      </c>
      <c r="H468" s="489"/>
    </row>
    <row r="469" spans="1:8" ht="12.75" hidden="1" outlineLevel="2">
      <c r="A469" s="485" t="s">
        <v>847</v>
      </c>
      <c r="B469" s="485" t="s">
        <v>912</v>
      </c>
      <c r="C469" s="485" t="s">
        <v>623</v>
      </c>
      <c r="D469" s="485" t="s">
        <v>913</v>
      </c>
      <c r="E469" s="485" t="s">
        <v>905</v>
      </c>
      <c r="F469" s="485" t="s">
        <v>899</v>
      </c>
      <c r="G469" s="488">
        <v>22000</v>
      </c>
      <c r="H469" s="489"/>
    </row>
    <row r="470" spans="1:8" ht="12.75" hidden="1" outlineLevel="2">
      <c r="A470" s="485" t="s">
        <v>847</v>
      </c>
      <c r="B470" s="485" t="s">
        <v>912</v>
      </c>
      <c r="C470" s="485" t="s">
        <v>633</v>
      </c>
      <c r="D470" s="485" t="s">
        <v>634</v>
      </c>
      <c r="E470" s="485" t="s">
        <v>854</v>
      </c>
      <c r="F470" s="485" t="s">
        <v>899</v>
      </c>
      <c r="G470" s="488">
        <v>3193</v>
      </c>
      <c r="H470" s="489"/>
    </row>
    <row r="471" spans="1:8" ht="12.75" hidden="1" outlineLevel="2">
      <c r="A471" s="485" t="s">
        <v>847</v>
      </c>
      <c r="B471" s="485" t="s">
        <v>912</v>
      </c>
      <c r="C471" s="485" t="s">
        <v>635</v>
      </c>
      <c r="D471" s="485" t="s">
        <v>636</v>
      </c>
      <c r="E471" s="485" t="s">
        <v>854</v>
      </c>
      <c r="F471" s="485" t="s">
        <v>899</v>
      </c>
      <c r="G471" s="488">
        <v>0</v>
      </c>
      <c r="H471" s="489"/>
    </row>
    <row r="472" spans="1:8" ht="12.75" hidden="1" outlineLevel="2">
      <c r="A472" s="485" t="s">
        <v>847</v>
      </c>
      <c r="B472" s="485" t="s">
        <v>912</v>
      </c>
      <c r="C472" s="485" t="s">
        <v>646</v>
      </c>
      <c r="D472" s="485" t="s">
        <v>858</v>
      </c>
      <c r="E472" s="485" t="s">
        <v>854</v>
      </c>
      <c r="F472" s="485" t="s">
        <v>899</v>
      </c>
      <c r="G472" s="488">
        <v>-33112</v>
      </c>
      <c r="H472" s="489"/>
    </row>
    <row r="473" spans="1:8" ht="12.75" outlineLevel="1" collapsed="1">
      <c r="A473" s="485"/>
      <c r="B473" s="485"/>
      <c r="C473" s="485"/>
      <c r="D473" s="485"/>
      <c r="E473" s="485"/>
      <c r="F473" s="490" t="s">
        <v>833</v>
      </c>
      <c r="G473" s="488">
        <f>SUBTOTAL(9,G189:G472)</f>
        <v>2499228</v>
      </c>
      <c r="H473" s="489"/>
    </row>
    <row r="474" spans="1:8" ht="12.75" hidden="1" outlineLevel="2">
      <c r="A474" s="485" t="s">
        <v>914</v>
      </c>
      <c r="B474" s="485" t="s">
        <v>915</v>
      </c>
      <c r="C474" s="485" t="s">
        <v>482</v>
      </c>
      <c r="D474" s="485" t="s">
        <v>862</v>
      </c>
      <c r="E474" s="485" t="s">
        <v>849</v>
      </c>
      <c r="F474" s="485" t="s">
        <v>916</v>
      </c>
      <c r="G474" s="488">
        <v>0</v>
      </c>
      <c r="H474" s="489"/>
    </row>
    <row r="475" spans="1:8" ht="12.75" hidden="1" outlineLevel="2">
      <c r="A475" s="485" t="s">
        <v>914</v>
      </c>
      <c r="B475" s="485" t="s">
        <v>915</v>
      </c>
      <c r="C475" s="485" t="s">
        <v>484</v>
      </c>
      <c r="D475" s="485" t="s">
        <v>485</v>
      </c>
      <c r="E475" s="485" t="s">
        <v>849</v>
      </c>
      <c r="F475" s="485" t="s">
        <v>916</v>
      </c>
      <c r="G475" s="488">
        <v>403237</v>
      </c>
      <c r="H475" s="489"/>
    </row>
    <row r="476" spans="1:8" ht="12.75" hidden="1" outlineLevel="2">
      <c r="A476" s="485" t="s">
        <v>914</v>
      </c>
      <c r="B476" s="485" t="s">
        <v>915</v>
      </c>
      <c r="C476" s="485" t="s">
        <v>486</v>
      </c>
      <c r="D476" s="485" t="s">
        <v>487</v>
      </c>
      <c r="E476" s="485" t="s">
        <v>849</v>
      </c>
      <c r="F476" s="485" t="s">
        <v>916</v>
      </c>
      <c r="G476" s="488">
        <v>3500</v>
      </c>
      <c r="H476" s="489"/>
    </row>
    <row r="477" spans="1:8" ht="12.75" hidden="1" outlineLevel="2">
      <c r="A477" s="485" t="s">
        <v>914</v>
      </c>
      <c r="B477" s="485" t="s">
        <v>915</v>
      </c>
      <c r="C477" s="485" t="s">
        <v>639</v>
      </c>
      <c r="D477" s="485" t="s">
        <v>640</v>
      </c>
      <c r="E477" s="485" t="s">
        <v>849</v>
      </c>
      <c r="F477" s="485" t="s">
        <v>916</v>
      </c>
      <c r="G477" s="488">
        <v>-47484</v>
      </c>
      <c r="H477" s="489"/>
    </row>
    <row r="478" spans="1:8" ht="12.75" hidden="1" outlineLevel="2">
      <c r="A478" s="485" t="s">
        <v>914</v>
      </c>
      <c r="B478" s="485" t="s">
        <v>915</v>
      </c>
      <c r="C478" s="485" t="s">
        <v>488</v>
      </c>
      <c r="D478" s="485" t="s">
        <v>703</v>
      </c>
      <c r="E478" s="485" t="s">
        <v>849</v>
      </c>
      <c r="F478" s="485" t="s">
        <v>916</v>
      </c>
      <c r="G478" s="488">
        <v>77400</v>
      </c>
      <c r="H478" s="489"/>
    </row>
    <row r="479" spans="1:8" ht="12.75" hidden="1" outlineLevel="2">
      <c r="A479" s="485" t="s">
        <v>914</v>
      </c>
      <c r="B479" s="485" t="s">
        <v>915</v>
      </c>
      <c r="C479" s="485" t="s">
        <v>704</v>
      </c>
      <c r="D479" s="485" t="s">
        <v>705</v>
      </c>
      <c r="E479" s="485" t="s">
        <v>849</v>
      </c>
      <c r="F479" s="485" t="s">
        <v>916</v>
      </c>
      <c r="G479" s="488">
        <v>31115</v>
      </c>
      <c r="H479" s="489"/>
    </row>
    <row r="480" spans="1:8" ht="12.75" hidden="1" outlineLevel="2">
      <c r="A480" s="485" t="s">
        <v>914</v>
      </c>
      <c r="B480" s="485" t="s">
        <v>915</v>
      </c>
      <c r="C480" s="485" t="s">
        <v>706</v>
      </c>
      <c r="D480" s="485" t="s">
        <v>707</v>
      </c>
      <c r="E480" s="485" t="s">
        <v>849</v>
      </c>
      <c r="F480" s="485" t="s">
        <v>916</v>
      </c>
      <c r="G480" s="488">
        <v>29235</v>
      </c>
      <c r="H480" s="489"/>
    </row>
    <row r="481" spans="1:8" ht="12.75" hidden="1" outlineLevel="2">
      <c r="A481" s="485" t="s">
        <v>914</v>
      </c>
      <c r="B481" s="485" t="s">
        <v>915</v>
      </c>
      <c r="C481" s="485" t="s">
        <v>708</v>
      </c>
      <c r="D481" s="485" t="s">
        <v>709</v>
      </c>
      <c r="E481" s="485" t="s">
        <v>849</v>
      </c>
      <c r="F481" s="485" t="s">
        <v>916</v>
      </c>
      <c r="G481" s="488">
        <v>2257</v>
      </c>
      <c r="H481" s="489"/>
    </row>
    <row r="482" spans="1:8" ht="12.75" hidden="1" outlineLevel="2">
      <c r="A482" s="485" t="s">
        <v>914</v>
      </c>
      <c r="B482" s="485" t="s">
        <v>915</v>
      </c>
      <c r="C482" s="485" t="s">
        <v>641</v>
      </c>
      <c r="D482" s="485" t="s">
        <v>850</v>
      </c>
      <c r="E482" s="485" t="s">
        <v>849</v>
      </c>
      <c r="F482" s="485" t="s">
        <v>916</v>
      </c>
      <c r="G482" s="488">
        <v>-14297</v>
      </c>
      <c r="H482" s="489"/>
    </row>
    <row r="483" spans="1:8" ht="12.75" hidden="1" outlineLevel="2">
      <c r="A483" s="485" t="s">
        <v>914</v>
      </c>
      <c r="B483" s="485" t="s">
        <v>915</v>
      </c>
      <c r="C483" s="485" t="s">
        <v>491</v>
      </c>
      <c r="D483" s="485" t="s">
        <v>492</v>
      </c>
      <c r="E483" s="485" t="s">
        <v>844</v>
      </c>
      <c r="F483" s="485" t="s">
        <v>916</v>
      </c>
      <c r="G483" s="488">
        <v>250</v>
      </c>
      <c r="H483" s="489"/>
    </row>
    <row r="484" spans="1:8" ht="12.75" hidden="1" outlineLevel="2">
      <c r="A484" s="485" t="s">
        <v>914</v>
      </c>
      <c r="B484" s="485" t="s">
        <v>915</v>
      </c>
      <c r="C484" s="485" t="s">
        <v>493</v>
      </c>
      <c r="D484" s="485" t="s">
        <v>902</v>
      </c>
      <c r="E484" s="485" t="s">
        <v>844</v>
      </c>
      <c r="F484" s="485" t="s">
        <v>916</v>
      </c>
      <c r="G484" s="488">
        <v>2065</v>
      </c>
      <c r="H484" s="489"/>
    </row>
    <row r="485" spans="1:8" ht="12.75" hidden="1" outlineLevel="2">
      <c r="A485" s="485" t="s">
        <v>914</v>
      </c>
      <c r="B485" s="485" t="s">
        <v>915</v>
      </c>
      <c r="C485" s="485" t="s">
        <v>501</v>
      </c>
      <c r="D485" s="485" t="s">
        <v>502</v>
      </c>
      <c r="E485" s="485" t="s">
        <v>844</v>
      </c>
      <c r="F485" s="485" t="s">
        <v>916</v>
      </c>
      <c r="G485" s="488">
        <v>500</v>
      </c>
      <c r="H485" s="489"/>
    </row>
    <row r="486" spans="1:8" ht="12.75" hidden="1" outlineLevel="2">
      <c r="A486" s="485" t="s">
        <v>914</v>
      </c>
      <c r="B486" s="485" t="s">
        <v>915</v>
      </c>
      <c r="C486" s="485" t="s">
        <v>503</v>
      </c>
      <c r="D486" s="485" t="s">
        <v>504</v>
      </c>
      <c r="E486" s="485" t="s">
        <v>844</v>
      </c>
      <c r="F486" s="485" t="s">
        <v>916</v>
      </c>
      <c r="G486" s="488">
        <v>500</v>
      </c>
      <c r="H486" s="489"/>
    </row>
    <row r="487" spans="1:8" ht="12.75" hidden="1" outlineLevel="2">
      <c r="A487" s="485" t="s">
        <v>914</v>
      </c>
      <c r="B487" s="485" t="s">
        <v>915</v>
      </c>
      <c r="C487" s="485" t="s">
        <v>505</v>
      </c>
      <c r="D487" s="485" t="s">
        <v>506</v>
      </c>
      <c r="E487" s="485" t="s">
        <v>844</v>
      </c>
      <c r="F487" s="485" t="s">
        <v>916</v>
      </c>
      <c r="G487" s="488">
        <v>250</v>
      </c>
      <c r="H487" s="489"/>
    </row>
    <row r="488" spans="1:8" ht="12.75" hidden="1" outlineLevel="2">
      <c r="A488" s="485" t="s">
        <v>914</v>
      </c>
      <c r="B488" s="485" t="s">
        <v>915</v>
      </c>
      <c r="C488" s="485" t="s">
        <v>507</v>
      </c>
      <c r="D488" s="485" t="s">
        <v>508</v>
      </c>
      <c r="E488" s="485" t="s">
        <v>844</v>
      </c>
      <c r="F488" s="485" t="s">
        <v>916</v>
      </c>
      <c r="G488" s="488">
        <v>1250</v>
      </c>
      <c r="H488" s="489"/>
    </row>
    <row r="489" spans="1:8" ht="12.75" hidden="1" outlineLevel="2">
      <c r="A489" s="485" t="s">
        <v>914</v>
      </c>
      <c r="B489" s="485" t="s">
        <v>915</v>
      </c>
      <c r="C489" s="485" t="s">
        <v>511</v>
      </c>
      <c r="D489" s="485" t="s">
        <v>512</v>
      </c>
      <c r="E489" s="485" t="s">
        <v>844</v>
      </c>
      <c r="F489" s="485" t="s">
        <v>916</v>
      </c>
      <c r="G489" s="488">
        <v>1500</v>
      </c>
      <c r="H489" s="489"/>
    </row>
    <row r="490" spans="1:8" ht="12.75" hidden="1" outlineLevel="2">
      <c r="A490" s="485" t="s">
        <v>914</v>
      </c>
      <c r="B490" s="485" t="s">
        <v>915</v>
      </c>
      <c r="C490" s="485" t="s">
        <v>519</v>
      </c>
      <c r="D490" s="485" t="s">
        <v>520</v>
      </c>
      <c r="E490" s="485" t="s">
        <v>844</v>
      </c>
      <c r="F490" s="485" t="s">
        <v>916</v>
      </c>
      <c r="G490" s="488">
        <v>0</v>
      </c>
      <c r="H490" s="489"/>
    </row>
    <row r="491" spans="1:8" ht="12.75" hidden="1" outlineLevel="2">
      <c r="A491" s="485" t="s">
        <v>914</v>
      </c>
      <c r="B491" s="485" t="s">
        <v>915</v>
      </c>
      <c r="C491" s="485" t="s">
        <v>851</v>
      </c>
      <c r="D491" s="485" t="s">
        <v>522</v>
      </c>
      <c r="E491" s="485" t="s">
        <v>846</v>
      </c>
      <c r="F491" s="485" t="s">
        <v>916</v>
      </c>
      <c r="G491" s="488">
        <v>20000</v>
      </c>
      <c r="H491" s="489"/>
    </row>
    <row r="492" spans="1:8" ht="12.75" hidden="1" outlineLevel="2">
      <c r="A492" s="485" t="s">
        <v>914</v>
      </c>
      <c r="B492" s="485" t="s">
        <v>915</v>
      </c>
      <c r="C492" s="485" t="s">
        <v>532</v>
      </c>
      <c r="D492" s="485" t="s">
        <v>533</v>
      </c>
      <c r="E492" s="485" t="s">
        <v>846</v>
      </c>
      <c r="F492" s="485" t="s">
        <v>916</v>
      </c>
      <c r="G492" s="488">
        <v>1000</v>
      </c>
      <c r="H492" s="489"/>
    </row>
    <row r="493" spans="1:8" ht="12.75" hidden="1" outlineLevel="2">
      <c r="A493" s="485" t="s">
        <v>914</v>
      </c>
      <c r="B493" s="485" t="s">
        <v>915</v>
      </c>
      <c r="C493" s="485" t="s">
        <v>534</v>
      </c>
      <c r="D493" s="485" t="s">
        <v>535</v>
      </c>
      <c r="E493" s="485" t="s">
        <v>846</v>
      </c>
      <c r="F493" s="485" t="s">
        <v>916</v>
      </c>
      <c r="G493" s="488">
        <v>2500</v>
      </c>
      <c r="H493" s="489"/>
    </row>
    <row r="494" spans="1:8" ht="12.75" hidden="1" outlineLevel="2">
      <c r="A494" s="485" t="s">
        <v>914</v>
      </c>
      <c r="B494" s="485" t="s">
        <v>915</v>
      </c>
      <c r="C494" s="485" t="s">
        <v>536</v>
      </c>
      <c r="D494" s="485" t="s">
        <v>537</v>
      </c>
      <c r="E494" s="485" t="s">
        <v>846</v>
      </c>
      <c r="F494" s="485" t="s">
        <v>916</v>
      </c>
      <c r="G494" s="488">
        <v>500</v>
      </c>
      <c r="H494" s="489"/>
    </row>
    <row r="495" spans="1:8" ht="12.75" hidden="1" outlineLevel="2">
      <c r="A495" s="485" t="s">
        <v>914</v>
      </c>
      <c r="B495" s="485" t="s">
        <v>915</v>
      </c>
      <c r="C495" s="485" t="s">
        <v>550</v>
      </c>
      <c r="D495" s="485" t="s">
        <v>551</v>
      </c>
      <c r="E495" s="485" t="s">
        <v>846</v>
      </c>
      <c r="F495" s="485" t="s">
        <v>916</v>
      </c>
      <c r="G495" s="488">
        <v>12590</v>
      </c>
      <c r="H495" s="489"/>
    </row>
    <row r="496" spans="1:8" ht="12.75" hidden="1" outlineLevel="2">
      <c r="A496" s="485" t="s">
        <v>914</v>
      </c>
      <c r="B496" s="485" t="s">
        <v>915</v>
      </c>
      <c r="C496" s="485" t="s">
        <v>713</v>
      </c>
      <c r="D496" s="485" t="s">
        <v>558</v>
      </c>
      <c r="E496" s="485" t="s">
        <v>846</v>
      </c>
      <c r="F496" s="485" t="s">
        <v>916</v>
      </c>
      <c r="G496" s="488">
        <v>1000</v>
      </c>
      <c r="H496" s="489"/>
    </row>
    <row r="497" spans="1:8" ht="12.75" hidden="1" outlineLevel="2">
      <c r="A497" s="485" t="s">
        <v>914</v>
      </c>
      <c r="B497" s="485" t="s">
        <v>915</v>
      </c>
      <c r="C497" s="485" t="s">
        <v>560</v>
      </c>
      <c r="D497" s="485" t="s">
        <v>561</v>
      </c>
      <c r="E497" s="485" t="s">
        <v>846</v>
      </c>
      <c r="F497" s="485" t="s">
        <v>916</v>
      </c>
      <c r="G497" s="488">
        <v>2500</v>
      </c>
      <c r="H497" s="489"/>
    </row>
    <row r="498" spans="1:8" ht="12.75" hidden="1" outlineLevel="2">
      <c r="A498" s="485" t="s">
        <v>914</v>
      </c>
      <c r="B498" s="485" t="s">
        <v>915</v>
      </c>
      <c r="C498" s="485" t="s">
        <v>562</v>
      </c>
      <c r="D498" s="485" t="s">
        <v>563</v>
      </c>
      <c r="E498" s="485" t="s">
        <v>846</v>
      </c>
      <c r="F498" s="485" t="s">
        <v>916</v>
      </c>
      <c r="G498" s="488">
        <v>1000</v>
      </c>
      <c r="H498" s="489"/>
    </row>
    <row r="499" spans="1:8" ht="12.75" hidden="1" outlineLevel="2">
      <c r="A499" s="485" t="s">
        <v>914</v>
      </c>
      <c r="B499" s="485" t="s">
        <v>915</v>
      </c>
      <c r="C499" s="485" t="s">
        <v>566</v>
      </c>
      <c r="D499" s="485" t="s">
        <v>567</v>
      </c>
      <c r="E499" s="485" t="s">
        <v>846</v>
      </c>
      <c r="F499" s="485" t="s">
        <v>916</v>
      </c>
      <c r="G499" s="488">
        <v>7500</v>
      </c>
      <c r="H499" s="489"/>
    </row>
    <row r="500" spans="1:8" ht="12.75" hidden="1" outlineLevel="2">
      <c r="A500" s="485" t="s">
        <v>914</v>
      </c>
      <c r="B500" s="485" t="s">
        <v>915</v>
      </c>
      <c r="C500" s="485" t="s">
        <v>568</v>
      </c>
      <c r="D500" s="485" t="s">
        <v>569</v>
      </c>
      <c r="E500" s="485" t="s">
        <v>846</v>
      </c>
      <c r="F500" s="485" t="s">
        <v>916</v>
      </c>
      <c r="G500" s="488">
        <v>0</v>
      </c>
      <c r="H500" s="489"/>
    </row>
    <row r="501" spans="1:8" ht="12.75" hidden="1" outlineLevel="2">
      <c r="A501" s="485" t="s">
        <v>914</v>
      </c>
      <c r="B501" s="485" t="s">
        <v>915</v>
      </c>
      <c r="C501" s="485" t="s">
        <v>589</v>
      </c>
      <c r="D501" s="485" t="s">
        <v>590</v>
      </c>
      <c r="E501" s="485" t="s">
        <v>852</v>
      </c>
      <c r="F501" s="485" t="s">
        <v>916</v>
      </c>
      <c r="G501" s="488">
        <v>29000</v>
      </c>
      <c r="H501" s="489"/>
    </row>
    <row r="502" spans="1:8" ht="12.75" hidden="1" outlineLevel="2">
      <c r="A502" s="485" t="s">
        <v>914</v>
      </c>
      <c r="B502" s="485" t="s">
        <v>915</v>
      </c>
      <c r="C502" s="485" t="s">
        <v>595</v>
      </c>
      <c r="D502" s="485" t="s">
        <v>903</v>
      </c>
      <c r="E502" s="485" t="s">
        <v>852</v>
      </c>
      <c r="F502" s="485" t="s">
        <v>916</v>
      </c>
      <c r="G502" s="488">
        <v>125</v>
      </c>
      <c r="H502" s="489"/>
    </row>
    <row r="503" spans="1:8" ht="12.75" hidden="1" outlineLevel="2">
      <c r="A503" s="485" t="s">
        <v>914</v>
      </c>
      <c r="B503" s="485" t="s">
        <v>915</v>
      </c>
      <c r="C503" s="485" t="s">
        <v>613</v>
      </c>
      <c r="D503" s="485" t="s">
        <v>614</v>
      </c>
      <c r="E503" s="485" t="s">
        <v>852</v>
      </c>
      <c r="F503" s="485" t="s">
        <v>916</v>
      </c>
      <c r="G503" s="488">
        <v>0</v>
      </c>
      <c r="H503" s="489"/>
    </row>
    <row r="504" spans="1:8" ht="12.75" hidden="1" outlineLevel="2">
      <c r="A504" s="485" t="s">
        <v>914</v>
      </c>
      <c r="B504" s="485" t="s">
        <v>915</v>
      </c>
      <c r="C504" s="485" t="s">
        <v>621</v>
      </c>
      <c r="D504" s="485" t="s">
        <v>622</v>
      </c>
      <c r="E504" s="485" t="s">
        <v>905</v>
      </c>
      <c r="F504" s="485" t="s">
        <v>916</v>
      </c>
      <c r="G504" s="488">
        <v>1000</v>
      </c>
      <c r="H504" s="489"/>
    </row>
    <row r="505" spans="1:8" ht="12.75" hidden="1" outlineLevel="2">
      <c r="A505" s="485" t="s">
        <v>914</v>
      </c>
      <c r="B505" s="485" t="s">
        <v>915</v>
      </c>
      <c r="C505" s="485" t="s">
        <v>623</v>
      </c>
      <c r="D505" s="485" t="s">
        <v>913</v>
      </c>
      <c r="E505" s="485" t="s">
        <v>905</v>
      </c>
      <c r="F505" s="485" t="s">
        <v>916</v>
      </c>
      <c r="G505" s="488">
        <v>22000</v>
      </c>
      <c r="H505" s="489"/>
    </row>
    <row r="506" spans="1:8" ht="12.75" hidden="1" outlineLevel="2">
      <c r="A506" s="485" t="s">
        <v>914</v>
      </c>
      <c r="B506" s="485" t="s">
        <v>915</v>
      </c>
      <c r="C506" s="485" t="s">
        <v>633</v>
      </c>
      <c r="D506" s="485" t="s">
        <v>634</v>
      </c>
      <c r="E506" s="485" t="s">
        <v>854</v>
      </c>
      <c r="F506" s="485" t="s">
        <v>916</v>
      </c>
      <c r="G506" s="488">
        <v>8880</v>
      </c>
      <c r="H506" s="489"/>
    </row>
    <row r="507" spans="1:8" ht="12.75" hidden="1" outlineLevel="2">
      <c r="A507" s="485" t="s">
        <v>914</v>
      </c>
      <c r="B507" s="485" t="s">
        <v>915</v>
      </c>
      <c r="C507" s="485" t="s">
        <v>635</v>
      </c>
      <c r="D507" s="485" t="s">
        <v>636</v>
      </c>
      <c r="E507" s="485" t="s">
        <v>854</v>
      </c>
      <c r="F507" s="485" t="s">
        <v>916</v>
      </c>
      <c r="G507" s="488">
        <v>9678</v>
      </c>
      <c r="H507" s="489"/>
    </row>
    <row r="508" spans="1:8" ht="12.75" hidden="1" outlineLevel="2">
      <c r="A508" s="485" t="s">
        <v>914</v>
      </c>
      <c r="B508" s="485" t="s">
        <v>915</v>
      </c>
      <c r="C508" s="485" t="s">
        <v>907</v>
      </c>
      <c r="D508" s="485" t="s">
        <v>645</v>
      </c>
      <c r="E508" s="485" t="s">
        <v>854</v>
      </c>
      <c r="F508" s="485" t="s">
        <v>916</v>
      </c>
      <c r="G508" s="488">
        <v>0</v>
      </c>
      <c r="H508" s="489"/>
    </row>
    <row r="509" spans="1:8" ht="12.75" hidden="1" outlineLevel="2">
      <c r="A509" s="485" t="s">
        <v>914</v>
      </c>
      <c r="B509" s="485" t="s">
        <v>915</v>
      </c>
      <c r="C509" s="485" t="s">
        <v>917</v>
      </c>
      <c r="D509" s="485" t="s">
        <v>918</v>
      </c>
      <c r="E509" s="485" t="s">
        <v>854</v>
      </c>
      <c r="F509" s="485" t="s">
        <v>916</v>
      </c>
      <c r="G509" s="488">
        <v>0</v>
      </c>
      <c r="H509" s="489"/>
    </row>
    <row r="510" spans="1:8" ht="12.75" hidden="1" outlineLevel="2">
      <c r="A510" s="485" t="s">
        <v>914</v>
      </c>
      <c r="B510" s="485" t="s">
        <v>915</v>
      </c>
      <c r="C510" s="485" t="s">
        <v>919</v>
      </c>
      <c r="D510" s="485" t="s">
        <v>920</v>
      </c>
      <c r="E510" s="485" t="s">
        <v>854</v>
      </c>
      <c r="F510" s="485" t="s">
        <v>916</v>
      </c>
      <c r="G510" s="488">
        <v>0</v>
      </c>
      <c r="H510" s="489"/>
    </row>
    <row r="511" spans="1:8" ht="12.75" hidden="1" outlineLevel="2">
      <c r="A511" s="485" t="s">
        <v>914</v>
      </c>
      <c r="B511" s="485" t="s">
        <v>915</v>
      </c>
      <c r="C511" s="485" t="s">
        <v>646</v>
      </c>
      <c r="D511" s="485" t="s">
        <v>858</v>
      </c>
      <c r="E511" s="485" t="s">
        <v>854</v>
      </c>
      <c r="F511" s="485" t="s">
        <v>916</v>
      </c>
      <c r="G511" s="488">
        <v>-23203</v>
      </c>
      <c r="H511" s="489"/>
    </row>
    <row r="512" spans="1:8" ht="12.75" hidden="1" outlineLevel="2">
      <c r="A512" s="485" t="s">
        <v>914</v>
      </c>
      <c r="B512" s="485" t="s">
        <v>915</v>
      </c>
      <c r="C512" s="485" t="s">
        <v>482</v>
      </c>
      <c r="D512" s="485" t="s">
        <v>862</v>
      </c>
      <c r="E512" s="485" t="s">
        <v>849</v>
      </c>
      <c r="F512" s="485" t="s">
        <v>916</v>
      </c>
      <c r="G512" s="488">
        <v>0</v>
      </c>
      <c r="H512" s="489"/>
    </row>
    <row r="513" spans="1:8" ht="12.75" hidden="1" outlineLevel="2">
      <c r="A513" s="485" t="s">
        <v>914</v>
      </c>
      <c r="B513" s="485" t="s">
        <v>915</v>
      </c>
      <c r="C513" s="485" t="s">
        <v>484</v>
      </c>
      <c r="D513" s="485" t="s">
        <v>485</v>
      </c>
      <c r="E513" s="485" t="s">
        <v>849</v>
      </c>
      <c r="F513" s="485" t="s">
        <v>916</v>
      </c>
      <c r="G513" s="488">
        <v>62856</v>
      </c>
      <c r="H513" s="489"/>
    </row>
    <row r="514" spans="1:8" ht="12.75" hidden="1" outlineLevel="2">
      <c r="A514" s="485" t="s">
        <v>914</v>
      </c>
      <c r="B514" s="485" t="s">
        <v>915</v>
      </c>
      <c r="C514" s="485" t="s">
        <v>486</v>
      </c>
      <c r="D514" s="485" t="s">
        <v>487</v>
      </c>
      <c r="E514" s="485" t="s">
        <v>849</v>
      </c>
      <c r="F514" s="485" t="s">
        <v>916</v>
      </c>
      <c r="G514" s="488">
        <v>0</v>
      </c>
      <c r="H514" s="489"/>
    </row>
    <row r="515" spans="1:8" ht="12.75" hidden="1" outlineLevel="2">
      <c r="A515" s="485" t="s">
        <v>914</v>
      </c>
      <c r="B515" s="485" t="s">
        <v>915</v>
      </c>
      <c r="C515" s="485" t="s">
        <v>639</v>
      </c>
      <c r="D515" s="485" t="s">
        <v>640</v>
      </c>
      <c r="E515" s="485" t="s">
        <v>849</v>
      </c>
      <c r="F515" s="485" t="s">
        <v>916</v>
      </c>
      <c r="G515" s="488">
        <v>-56052</v>
      </c>
      <c r="H515" s="489"/>
    </row>
    <row r="516" spans="1:8" ht="12.75" hidden="1" outlineLevel="2">
      <c r="A516" s="485" t="s">
        <v>914</v>
      </c>
      <c r="B516" s="485" t="s">
        <v>915</v>
      </c>
      <c r="C516" s="485" t="s">
        <v>488</v>
      </c>
      <c r="D516" s="485" t="s">
        <v>703</v>
      </c>
      <c r="E516" s="485" t="s">
        <v>849</v>
      </c>
      <c r="F516" s="485" t="s">
        <v>916</v>
      </c>
      <c r="G516" s="488">
        <v>15480</v>
      </c>
      <c r="H516" s="489"/>
    </row>
    <row r="517" spans="1:8" ht="12.75" hidden="1" outlineLevel="2">
      <c r="A517" s="485" t="s">
        <v>914</v>
      </c>
      <c r="B517" s="485" t="s">
        <v>915</v>
      </c>
      <c r="C517" s="485" t="s">
        <v>704</v>
      </c>
      <c r="D517" s="485" t="s">
        <v>705</v>
      </c>
      <c r="E517" s="485" t="s">
        <v>849</v>
      </c>
      <c r="F517" s="485" t="s">
        <v>916</v>
      </c>
      <c r="G517" s="488">
        <v>4808</v>
      </c>
      <c r="H517" s="489"/>
    </row>
    <row r="518" spans="1:8" ht="12.75" hidden="1" outlineLevel="2">
      <c r="A518" s="485" t="s">
        <v>914</v>
      </c>
      <c r="B518" s="485" t="s">
        <v>915</v>
      </c>
      <c r="C518" s="485" t="s">
        <v>706</v>
      </c>
      <c r="D518" s="485" t="s">
        <v>707</v>
      </c>
      <c r="E518" s="485" t="s">
        <v>849</v>
      </c>
      <c r="F518" s="485" t="s">
        <v>916</v>
      </c>
      <c r="G518" s="488">
        <v>4557</v>
      </c>
      <c r="H518" s="489"/>
    </row>
    <row r="519" spans="1:8" ht="12.75" hidden="1" outlineLevel="2">
      <c r="A519" s="485" t="s">
        <v>914</v>
      </c>
      <c r="B519" s="485" t="s">
        <v>915</v>
      </c>
      <c r="C519" s="485" t="s">
        <v>708</v>
      </c>
      <c r="D519" s="485" t="s">
        <v>709</v>
      </c>
      <c r="E519" s="485" t="s">
        <v>849</v>
      </c>
      <c r="F519" s="485" t="s">
        <v>916</v>
      </c>
      <c r="G519" s="488">
        <v>515</v>
      </c>
      <c r="H519" s="489"/>
    </row>
    <row r="520" spans="1:8" ht="12.75" hidden="1" outlineLevel="2">
      <c r="A520" s="485" t="s">
        <v>914</v>
      </c>
      <c r="B520" s="485" t="s">
        <v>915</v>
      </c>
      <c r="C520" s="485" t="s">
        <v>641</v>
      </c>
      <c r="D520" s="485" t="s">
        <v>850</v>
      </c>
      <c r="E520" s="485" t="s">
        <v>849</v>
      </c>
      <c r="F520" s="485" t="s">
        <v>916</v>
      </c>
      <c r="G520" s="488">
        <v>-16877</v>
      </c>
      <c r="H520" s="489"/>
    </row>
    <row r="521" spans="1:8" ht="12.75" hidden="1" outlineLevel="2">
      <c r="A521" s="485" t="s">
        <v>914</v>
      </c>
      <c r="B521" s="485" t="s">
        <v>915</v>
      </c>
      <c r="C521" s="485" t="s">
        <v>491</v>
      </c>
      <c r="D521" s="485" t="s">
        <v>492</v>
      </c>
      <c r="E521" s="485" t="s">
        <v>844</v>
      </c>
      <c r="F521" s="485" t="s">
        <v>916</v>
      </c>
      <c r="G521" s="488">
        <v>100</v>
      </c>
      <c r="H521" s="489"/>
    </row>
    <row r="522" spans="1:8" ht="12.75" hidden="1" outlineLevel="2">
      <c r="A522" s="485" t="s">
        <v>914</v>
      </c>
      <c r="B522" s="485" t="s">
        <v>915</v>
      </c>
      <c r="C522" s="485" t="s">
        <v>493</v>
      </c>
      <c r="D522" s="485" t="s">
        <v>902</v>
      </c>
      <c r="E522" s="485" t="s">
        <v>844</v>
      </c>
      <c r="F522" s="485" t="s">
        <v>916</v>
      </c>
      <c r="G522" s="488">
        <v>0</v>
      </c>
      <c r="H522" s="489"/>
    </row>
    <row r="523" spans="1:8" ht="12.75" hidden="1" outlineLevel="2">
      <c r="A523" s="485" t="s">
        <v>914</v>
      </c>
      <c r="B523" s="485" t="s">
        <v>915</v>
      </c>
      <c r="C523" s="485" t="s">
        <v>505</v>
      </c>
      <c r="D523" s="485" t="s">
        <v>506</v>
      </c>
      <c r="E523" s="485" t="s">
        <v>844</v>
      </c>
      <c r="F523" s="485" t="s">
        <v>916</v>
      </c>
      <c r="G523" s="488">
        <v>100</v>
      </c>
      <c r="H523" s="489"/>
    </row>
    <row r="524" spans="1:8" ht="12.75" hidden="1" outlineLevel="2">
      <c r="A524" s="485" t="s">
        <v>914</v>
      </c>
      <c r="B524" s="485" t="s">
        <v>915</v>
      </c>
      <c r="C524" s="485" t="s">
        <v>507</v>
      </c>
      <c r="D524" s="485" t="s">
        <v>508</v>
      </c>
      <c r="E524" s="485" t="s">
        <v>844</v>
      </c>
      <c r="F524" s="485" t="s">
        <v>916</v>
      </c>
      <c r="G524" s="488">
        <v>250</v>
      </c>
      <c r="H524" s="489"/>
    </row>
    <row r="525" spans="1:8" ht="12.75" hidden="1" outlineLevel="2">
      <c r="A525" s="485" t="s">
        <v>914</v>
      </c>
      <c r="B525" s="485" t="s">
        <v>915</v>
      </c>
      <c r="C525" s="485" t="s">
        <v>511</v>
      </c>
      <c r="D525" s="485" t="s">
        <v>512</v>
      </c>
      <c r="E525" s="485" t="s">
        <v>844</v>
      </c>
      <c r="F525" s="485" t="s">
        <v>916</v>
      </c>
      <c r="G525" s="488">
        <v>300</v>
      </c>
      <c r="H525" s="489"/>
    </row>
    <row r="526" spans="1:8" ht="12.75" hidden="1" outlineLevel="2">
      <c r="A526" s="485" t="s">
        <v>914</v>
      </c>
      <c r="B526" s="485" t="s">
        <v>915</v>
      </c>
      <c r="C526" s="485" t="s">
        <v>534</v>
      </c>
      <c r="D526" s="485" t="s">
        <v>535</v>
      </c>
      <c r="E526" s="485" t="s">
        <v>846</v>
      </c>
      <c r="F526" s="485" t="s">
        <v>916</v>
      </c>
      <c r="G526" s="488">
        <v>500</v>
      </c>
      <c r="H526" s="489"/>
    </row>
    <row r="527" spans="1:8" ht="12.75" hidden="1" outlineLevel="2">
      <c r="A527" s="485" t="s">
        <v>914</v>
      </c>
      <c r="B527" s="485" t="s">
        <v>915</v>
      </c>
      <c r="C527" s="485" t="s">
        <v>536</v>
      </c>
      <c r="D527" s="485" t="s">
        <v>537</v>
      </c>
      <c r="E527" s="485" t="s">
        <v>846</v>
      </c>
      <c r="F527" s="485" t="s">
        <v>916</v>
      </c>
      <c r="G527" s="488">
        <v>100</v>
      </c>
      <c r="H527" s="489"/>
    </row>
    <row r="528" spans="1:8" ht="12.75" hidden="1" outlineLevel="2">
      <c r="A528" s="485" t="s">
        <v>914</v>
      </c>
      <c r="B528" s="485" t="s">
        <v>915</v>
      </c>
      <c r="C528" s="485" t="s">
        <v>560</v>
      </c>
      <c r="D528" s="485" t="s">
        <v>561</v>
      </c>
      <c r="E528" s="485" t="s">
        <v>846</v>
      </c>
      <c r="F528" s="485" t="s">
        <v>916</v>
      </c>
      <c r="G528" s="488">
        <v>500</v>
      </c>
      <c r="H528" s="489"/>
    </row>
    <row r="529" spans="1:8" ht="12.75" hidden="1" outlineLevel="2">
      <c r="A529" s="485" t="s">
        <v>914</v>
      </c>
      <c r="B529" s="485" t="s">
        <v>915</v>
      </c>
      <c r="C529" s="485" t="s">
        <v>566</v>
      </c>
      <c r="D529" s="485" t="s">
        <v>567</v>
      </c>
      <c r="E529" s="485" t="s">
        <v>846</v>
      </c>
      <c r="F529" s="485" t="s">
        <v>916</v>
      </c>
      <c r="G529" s="488">
        <v>1500</v>
      </c>
      <c r="H529" s="489"/>
    </row>
    <row r="530" spans="1:8" ht="12.75" hidden="1" outlineLevel="2">
      <c r="A530" s="485" t="s">
        <v>914</v>
      </c>
      <c r="B530" s="485" t="s">
        <v>915</v>
      </c>
      <c r="C530" s="485" t="s">
        <v>621</v>
      </c>
      <c r="D530" s="485" t="s">
        <v>622</v>
      </c>
      <c r="E530" s="485" t="s">
        <v>905</v>
      </c>
      <c r="F530" s="485" t="s">
        <v>916</v>
      </c>
      <c r="G530" s="488">
        <v>1000</v>
      </c>
      <c r="H530" s="489"/>
    </row>
    <row r="531" spans="1:8" ht="12.75" hidden="1" outlineLevel="2">
      <c r="A531" s="485" t="s">
        <v>914</v>
      </c>
      <c r="B531" s="485" t="s">
        <v>915</v>
      </c>
      <c r="C531" s="485" t="s">
        <v>633</v>
      </c>
      <c r="D531" s="485" t="s">
        <v>634</v>
      </c>
      <c r="E531" s="485" t="s">
        <v>854</v>
      </c>
      <c r="F531" s="485" t="s">
        <v>916</v>
      </c>
      <c r="G531" s="488">
        <v>1025</v>
      </c>
      <c r="H531" s="489"/>
    </row>
    <row r="532" spans="1:8" ht="12.75" hidden="1" outlineLevel="2">
      <c r="A532" s="485" t="s">
        <v>914</v>
      </c>
      <c r="B532" s="485" t="s">
        <v>915</v>
      </c>
      <c r="C532" s="485" t="s">
        <v>635</v>
      </c>
      <c r="D532" s="485" t="s">
        <v>636</v>
      </c>
      <c r="E532" s="485" t="s">
        <v>854</v>
      </c>
      <c r="F532" s="485" t="s">
        <v>916</v>
      </c>
      <c r="G532" s="488">
        <v>0</v>
      </c>
      <c r="H532" s="489"/>
    </row>
    <row r="533" spans="1:8" ht="12.75" hidden="1" outlineLevel="2">
      <c r="A533" s="485" t="s">
        <v>914</v>
      </c>
      <c r="B533" s="485" t="s">
        <v>915</v>
      </c>
      <c r="C533" s="485" t="s">
        <v>646</v>
      </c>
      <c r="D533" s="485" t="s">
        <v>858</v>
      </c>
      <c r="E533" s="485" t="s">
        <v>854</v>
      </c>
      <c r="F533" s="485" t="s">
        <v>916</v>
      </c>
      <c r="G533" s="488">
        <v>-27390</v>
      </c>
      <c r="H533" s="489"/>
    </row>
    <row r="534" spans="1:8" ht="12.75" outlineLevel="1" collapsed="1">
      <c r="A534" s="491"/>
      <c r="B534" s="491"/>
      <c r="C534" s="491"/>
      <c r="D534" s="491"/>
      <c r="E534" s="491"/>
      <c r="F534" s="492" t="s">
        <v>834</v>
      </c>
      <c r="G534" s="493">
        <f>SUBTOTAL(9,G474:G533)</f>
        <v>580620</v>
      </c>
      <c r="H534" s="489"/>
    </row>
    <row r="535" ht="12.75" outlineLevel="1">
      <c r="G535" s="494"/>
    </row>
    <row r="536" spans="6:8" ht="12.75" outlineLevel="1">
      <c r="F536" s="495" t="s">
        <v>921</v>
      </c>
      <c r="G536" s="494">
        <f>SUBTOTAL(9,G2:G535)</f>
        <v>8418689</v>
      </c>
      <c r="H536" s="494"/>
    </row>
    <row r="540" spans="6:7" ht="12.75">
      <c r="F540" s="140" t="s">
        <v>829</v>
      </c>
      <c r="G540" s="489">
        <f>G42</f>
        <v>1478481</v>
      </c>
    </row>
    <row r="541" spans="6:7" ht="12.75">
      <c r="F541" s="140" t="s">
        <v>830</v>
      </c>
      <c r="G541" s="489">
        <f>G136</f>
        <v>535268</v>
      </c>
    </row>
    <row r="542" spans="6:7" ht="12.75">
      <c r="F542" s="140" t="s">
        <v>831</v>
      </c>
      <c r="G542" s="489">
        <f>G166</f>
        <v>1172787</v>
      </c>
    </row>
    <row r="543" spans="6:7" ht="12.75">
      <c r="F543" s="140" t="s">
        <v>832</v>
      </c>
      <c r="G543" s="489">
        <f>G188</f>
        <v>463757</v>
      </c>
    </row>
    <row r="544" spans="6:7" ht="12.75">
      <c r="F544" s="140" t="s">
        <v>834</v>
      </c>
      <c r="G544" s="489">
        <f>G534</f>
        <v>580620</v>
      </c>
    </row>
    <row r="545" spans="6:7" ht="12.75">
      <c r="F545" s="140" t="s">
        <v>833</v>
      </c>
      <c r="G545" s="489">
        <f>G473</f>
        <v>2499228</v>
      </c>
    </row>
    <row r="546" spans="6:7" ht="12.75">
      <c r="F546" s="496" t="s">
        <v>922</v>
      </c>
      <c r="G546" s="497">
        <f>G120+G98</f>
        <v>1688548</v>
      </c>
    </row>
    <row r="547" ht="12.75">
      <c r="G547" s="489">
        <f>SUM(G540:G546)</f>
        <v>8418689</v>
      </c>
    </row>
    <row r="549" ht="12.75">
      <c r="G549" s="489"/>
    </row>
    <row r="552" ht="12.75">
      <c r="F552" s="498" t="s">
        <v>923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7"/>
  <sheetViews>
    <sheetView showGridLines="0" workbookViewId="0" topLeftCell="A1"/>
  </sheetViews>
  <sheetFormatPr defaultColWidth="9.140625" defaultRowHeight="12.75"/>
  <cols>
    <col min="1" max="1" width="37.7109375" style="0" customWidth="1"/>
    <col min="2" max="2" width="12.8515625" style="0" bestFit="1" customWidth="1"/>
    <col min="3" max="3" width="13.00390625" style="0" hidden="1" customWidth="1"/>
    <col min="4" max="4" width="1.8515625" style="96" hidden="1" customWidth="1"/>
    <col min="5" max="5" width="13.57421875" style="0" hidden="1" customWidth="1"/>
    <col min="6" max="6" width="14.00390625" style="0" bestFit="1" customWidth="1"/>
    <col min="7" max="7" width="12.7109375" style="0" customWidth="1"/>
    <col min="8" max="8" width="13.140625" style="0" customWidth="1"/>
    <col min="9" max="9" width="11.421875" style="0" hidden="1" customWidth="1"/>
    <col min="12" max="12" width="31.140625" style="0" bestFit="1" customWidth="1"/>
  </cols>
  <sheetData>
    <row r="1" s="46" customFormat="1" ht="18">
      <c r="A1" s="46" t="s">
        <v>282</v>
      </c>
    </row>
    <row r="2" s="46" customFormat="1" ht="18">
      <c r="A2" s="46" t="s">
        <v>397</v>
      </c>
    </row>
    <row r="3" s="166" customFormat="1" ht="15.75">
      <c r="A3" s="166" t="s">
        <v>345</v>
      </c>
    </row>
    <row r="4" s="79" customFormat="1" ht="11.25">
      <c r="A4" s="79">
        <v>40843</v>
      </c>
    </row>
    <row r="6" spans="1:7" ht="25.5">
      <c r="A6" s="26" t="s">
        <v>256</v>
      </c>
      <c r="B6" s="19" t="s">
        <v>283</v>
      </c>
      <c r="C6" s="19" t="s">
        <v>344</v>
      </c>
      <c r="D6" s="20"/>
      <c r="E6" s="19" t="s">
        <v>291</v>
      </c>
      <c r="F6" s="19" t="s">
        <v>298</v>
      </c>
      <c r="G6" s="19" t="s">
        <v>395</v>
      </c>
    </row>
    <row r="7" spans="1:13" ht="12.75">
      <c r="A7" s="159" t="s">
        <v>284</v>
      </c>
      <c r="B7" s="139">
        <v>473000</v>
      </c>
      <c r="C7" s="139">
        <v>0</v>
      </c>
      <c r="D7" s="139"/>
      <c r="E7" s="139">
        <f>'Fin Plan 1 - Reference Only'!H22-'Fin Plan 1 - Reference Only'!I22</f>
        <v>174061.76</v>
      </c>
      <c r="F7" s="139">
        <f>B7+C7+E7</f>
        <v>647061.76</v>
      </c>
      <c r="G7" s="139">
        <f>'Attach F'!F18</f>
        <v>687863.8</v>
      </c>
      <c r="H7" s="33"/>
      <c r="I7" s="139"/>
      <c r="M7" s="83"/>
    </row>
    <row r="8" spans="1:13" ht="12.75">
      <c r="A8" s="86" t="s">
        <v>347</v>
      </c>
      <c r="B8" s="155"/>
      <c r="C8" s="155">
        <v>3258000</v>
      </c>
      <c r="D8" s="155"/>
      <c r="E8" s="155"/>
      <c r="F8" s="155">
        <f>B8+C8+E8</f>
        <v>3258000</v>
      </c>
      <c r="G8" s="155"/>
      <c r="H8" s="33"/>
      <c r="M8" s="83"/>
    </row>
    <row r="9" spans="1:13" ht="12.75">
      <c r="A9" s="80" t="s">
        <v>348</v>
      </c>
      <c r="B9" s="117">
        <f>B8+B7</f>
        <v>473000</v>
      </c>
      <c r="C9" s="117">
        <f>C8+C7</f>
        <v>3258000</v>
      </c>
      <c r="D9" s="117"/>
      <c r="E9" s="117">
        <f>E8+E7</f>
        <v>174061.76</v>
      </c>
      <c r="F9" s="117">
        <f>F8+F7</f>
        <v>3905061.76</v>
      </c>
      <c r="G9" s="117">
        <f>G8+G7</f>
        <v>687863.8</v>
      </c>
      <c r="H9" s="33"/>
      <c r="M9" s="83"/>
    </row>
    <row r="10" spans="1:13" ht="12.75">
      <c r="A10" s="80"/>
      <c r="B10" s="33"/>
      <c r="C10" s="81"/>
      <c r="D10" s="82"/>
      <c r="E10" s="2"/>
      <c r="F10" s="33"/>
      <c r="G10" s="33"/>
      <c r="M10" s="83"/>
    </row>
    <row r="11" spans="1:13" ht="14.25">
      <c r="A11" s="80" t="s">
        <v>285</v>
      </c>
      <c r="B11" s="33">
        <v>7107188</v>
      </c>
      <c r="C11" s="81">
        <v>-230</v>
      </c>
      <c r="D11" s="84"/>
      <c r="E11" s="33">
        <f>'Attach C'!C15</f>
        <v>698579</v>
      </c>
      <c r="F11" s="33">
        <f>B11+C11+E11</f>
        <v>7805537</v>
      </c>
      <c r="G11" s="33">
        <f>'Attach C'!F15</f>
        <v>8368689</v>
      </c>
      <c r="H11" s="33"/>
      <c r="M11" s="83"/>
    </row>
    <row r="12" spans="1:13" ht="14.25">
      <c r="A12" s="80"/>
      <c r="B12" s="33"/>
      <c r="C12" s="81"/>
      <c r="D12" s="84"/>
      <c r="E12" s="33"/>
      <c r="F12" s="33"/>
      <c r="G12" s="33"/>
      <c r="M12" s="83"/>
    </row>
    <row r="13" spans="1:13" ht="12.75">
      <c r="A13" s="85" t="s">
        <v>286</v>
      </c>
      <c r="B13" s="156">
        <v>34845463.633314736</v>
      </c>
      <c r="C13" s="156">
        <f>'Projects - Reference Only'!H125</f>
        <v>-9728019.055524554</v>
      </c>
      <c r="D13" s="156"/>
      <c r="E13" s="156">
        <f>'Projects - Reference Only'!F125</f>
        <v>39560584</v>
      </c>
      <c r="F13" s="156">
        <v>65578028.577790186</v>
      </c>
      <c r="G13" s="156">
        <f>'Attach D'!F15</f>
        <v>30025046.25</v>
      </c>
      <c r="H13" s="33"/>
      <c r="I13" s="445">
        <f>G13-'Projects - Reference Only'!K125</f>
        <v>0.3500000014901161</v>
      </c>
      <c r="L13" s="32"/>
      <c r="M13" s="32"/>
    </row>
    <row r="14" spans="1:8" ht="13.5">
      <c r="A14" s="86" t="s">
        <v>287</v>
      </c>
      <c r="B14" s="155">
        <v>-8500000</v>
      </c>
      <c r="C14" s="155">
        <f>-B14</f>
        <v>8500000</v>
      </c>
      <c r="D14" s="157"/>
      <c r="E14" s="155">
        <v>0</v>
      </c>
      <c r="F14" s="155">
        <v>0</v>
      </c>
      <c r="G14" s="155">
        <v>0</v>
      </c>
      <c r="H14" s="33"/>
    </row>
    <row r="15" spans="1:8" ht="12.75">
      <c r="A15" s="80" t="s">
        <v>288</v>
      </c>
      <c r="B15" s="2">
        <f>B14+B13</f>
        <v>26345463.633314736</v>
      </c>
      <c r="C15" s="2">
        <f>C14+C13</f>
        <v>-1228019.055524554</v>
      </c>
      <c r="D15" s="4"/>
      <c r="E15" s="2">
        <f>E14+E13</f>
        <v>39560584</v>
      </c>
      <c r="F15" s="2">
        <f>F14+F13</f>
        <v>65578028.577790186</v>
      </c>
      <c r="G15" s="2">
        <f>G14+G13</f>
        <v>30025046.25</v>
      </c>
      <c r="H15" s="33"/>
    </row>
    <row r="16" spans="1:7" ht="12.75">
      <c r="A16" s="80"/>
      <c r="B16" s="33"/>
      <c r="C16" s="81"/>
      <c r="D16" s="82"/>
      <c r="E16" s="33"/>
      <c r="F16" s="33"/>
      <c r="G16" s="33"/>
    </row>
    <row r="17" spans="1:7" ht="12.75">
      <c r="A17" s="80" t="s">
        <v>289</v>
      </c>
      <c r="B17" s="33">
        <v>0</v>
      </c>
      <c r="C17" s="81">
        <v>0</v>
      </c>
      <c r="D17" s="82"/>
      <c r="E17" s="33">
        <v>0</v>
      </c>
      <c r="F17" s="33">
        <f>B17+C17+E17</f>
        <v>0</v>
      </c>
      <c r="G17" s="33">
        <f>C17+D17+F17</f>
        <v>0</v>
      </c>
    </row>
    <row r="18" spans="1:7" ht="12.75">
      <c r="A18" s="80"/>
      <c r="B18" s="33"/>
      <c r="C18" s="81"/>
      <c r="D18" s="82"/>
      <c r="E18" s="33"/>
      <c r="F18" s="33"/>
      <c r="G18" s="33"/>
    </row>
    <row r="19" spans="1:7" ht="12.75">
      <c r="A19" s="87" t="s">
        <v>290</v>
      </c>
      <c r="B19" s="90">
        <v>3325580.4395710006</v>
      </c>
      <c r="C19" s="88">
        <f>F19-B19</f>
        <v>1777556.072178997</v>
      </c>
      <c r="D19" s="89"/>
      <c r="E19" s="90"/>
      <c r="F19" s="90">
        <f>'Fin Plan 1 - Reference Only'!I31</f>
        <v>5103136.511749998</v>
      </c>
      <c r="G19" s="90">
        <f>'Fin Plan 1 - Reference Only'!J31</f>
        <v>6980535.492739998</v>
      </c>
    </row>
    <row r="20" spans="1:13" s="32" customFormat="1" ht="12.75">
      <c r="A20" s="91" t="s">
        <v>131</v>
      </c>
      <c r="B20" s="92">
        <f>B9+B11+B15+B19</f>
        <v>37251232.07288574</v>
      </c>
      <c r="C20" s="92">
        <f>C9+C11+C15+C19</f>
        <v>3807307.016654443</v>
      </c>
      <c r="D20" s="93"/>
      <c r="E20" s="92">
        <f>E9+E11+E15+E19</f>
        <v>40433224.76</v>
      </c>
      <c r="F20" s="92">
        <f>F9+F11+F15+F19</f>
        <v>82391763.84954019</v>
      </c>
      <c r="G20" s="92">
        <f>G9+G11+G15+G19</f>
        <v>46062134.542739995</v>
      </c>
      <c r="H20" s="154"/>
      <c r="L20"/>
      <c r="M20"/>
    </row>
    <row r="21" spans="6:7" ht="12.75">
      <c r="F21" s="33"/>
      <c r="G21" s="33"/>
    </row>
    <row r="22" spans="6:7" ht="12.75">
      <c r="F22" s="158"/>
      <c r="G22" s="158"/>
    </row>
    <row r="23" ht="12.75">
      <c r="B23" s="33"/>
    </row>
    <row r="24" spans="1:4" ht="12.75">
      <c r="A24" s="94"/>
      <c r="B24" s="94"/>
      <c r="C24" s="94"/>
      <c r="D24" s="95"/>
    </row>
    <row r="25" spans="1:6" ht="12.75">
      <c r="A25" s="500"/>
      <c r="B25" s="500"/>
      <c r="C25" s="500"/>
      <c r="D25" s="500"/>
      <c r="E25" s="500"/>
      <c r="F25" s="500"/>
    </row>
    <row r="26" spans="1:6" ht="26.25" customHeight="1">
      <c r="A26" s="501"/>
      <c r="B26" s="501"/>
      <c r="C26" s="501"/>
      <c r="D26" s="501"/>
      <c r="E26" s="501"/>
      <c r="F26" s="501"/>
    </row>
    <row r="27" spans="1:7" ht="12.75">
      <c r="A27" s="149"/>
      <c r="B27" s="96"/>
      <c r="C27" s="96"/>
      <c r="E27" s="96"/>
      <c r="F27" s="96"/>
      <c r="G27" s="96"/>
    </row>
  </sheetData>
  <mergeCells count="2">
    <mergeCell ref="A25:F25"/>
    <mergeCell ref="A26:F26"/>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D47"/>
  <sheetViews>
    <sheetView showGridLines="0" workbookViewId="0" topLeftCell="A1"/>
  </sheetViews>
  <sheetFormatPr defaultColWidth="9.140625" defaultRowHeight="12.75"/>
  <cols>
    <col min="1" max="1" width="56.421875" style="52" customWidth="1"/>
    <col min="2" max="2" width="15.140625" style="53" customWidth="1"/>
    <col min="3" max="3" width="10.7109375" style="49" hidden="1" customWidth="1"/>
    <col min="4" max="4" width="20.8515625" style="49" hidden="1" customWidth="1"/>
    <col min="5" max="7" width="17.00390625" style="49" customWidth="1"/>
    <col min="8" max="8" width="17.00390625" style="49" hidden="1" customWidth="1"/>
    <col min="9" max="11" width="15.140625" style="49" hidden="1" customWidth="1"/>
    <col min="12" max="12" width="0.42578125" style="23" hidden="1" customWidth="1"/>
    <col min="13" max="13" width="0.42578125" style="24" hidden="1" customWidth="1"/>
    <col min="14" max="14" width="0.42578125" style="51" hidden="1" customWidth="1"/>
    <col min="15" max="18" width="0.42578125" style="23" hidden="1" customWidth="1"/>
    <col min="19" max="20" width="9.140625" style="23" hidden="1" customWidth="1"/>
    <col min="21" max="21" width="32.57421875" style="23" hidden="1" customWidth="1"/>
    <col min="22" max="22" width="10.7109375" style="23" hidden="1" customWidth="1"/>
    <col min="23" max="23" width="9.140625" style="23" hidden="1" customWidth="1"/>
    <col min="24" max="24" width="13.421875" style="23" hidden="1" customWidth="1"/>
    <col min="25" max="25" width="9.140625" style="23" hidden="1" customWidth="1"/>
    <col min="26" max="28" width="9.140625" style="23" customWidth="1"/>
    <col min="29" max="29" width="30.421875" style="23" customWidth="1"/>
    <col min="30" max="30" width="10.7109375" style="23" bestFit="1" customWidth="1"/>
    <col min="31" max="258" width="9.140625" style="23" customWidth="1"/>
    <col min="259" max="259" width="54.28125" style="23" customWidth="1"/>
    <col min="260" max="260" width="12.57421875" style="23" customWidth="1"/>
    <col min="261" max="261" width="13.00390625" style="23" customWidth="1"/>
    <col min="262" max="262" width="14.57421875" style="23" customWidth="1"/>
    <col min="263" max="263" width="12.00390625" style="23" customWidth="1"/>
    <col min="264" max="267" width="15.140625" style="23" customWidth="1"/>
    <col min="268" max="274" width="9.140625" style="23" hidden="1" customWidth="1"/>
    <col min="275" max="514" width="9.140625" style="23" customWidth="1"/>
    <col min="515" max="515" width="54.28125" style="23" customWidth="1"/>
    <col min="516" max="516" width="12.57421875" style="23" customWidth="1"/>
    <col min="517" max="517" width="13.00390625" style="23" customWidth="1"/>
    <col min="518" max="518" width="14.57421875" style="23" customWidth="1"/>
    <col min="519" max="519" width="12.00390625" style="23" customWidth="1"/>
    <col min="520" max="523" width="15.140625" style="23" customWidth="1"/>
    <col min="524" max="530" width="9.140625" style="23" hidden="1" customWidth="1"/>
    <col min="531" max="770" width="9.140625" style="23" customWidth="1"/>
    <col min="771" max="771" width="54.28125" style="23" customWidth="1"/>
    <col min="772" max="772" width="12.57421875" style="23" customWidth="1"/>
    <col min="773" max="773" width="13.00390625" style="23" customWidth="1"/>
    <col min="774" max="774" width="14.57421875" style="23" customWidth="1"/>
    <col min="775" max="775" width="12.00390625" style="23" customWidth="1"/>
    <col min="776" max="779" width="15.140625" style="23" customWidth="1"/>
    <col min="780" max="786" width="9.140625" style="23" hidden="1" customWidth="1"/>
    <col min="787" max="1026" width="9.140625" style="23" customWidth="1"/>
    <col min="1027" max="1027" width="54.28125" style="23" customWidth="1"/>
    <col min="1028" max="1028" width="12.57421875" style="23" customWidth="1"/>
    <col min="1029" max="1029" width="13.00390625" style="23" customWidth="1"/>
    <col min="1030" max="1030" width="14.57421875" style="23" customWidth="1"/>
    <col min="1031" max="1031" width="12.00390625" style="23" customWidth="1"/>
    <col min="1032" max="1035" width="15.140625" style="23" customWidth="1"/>
    <col min="1036" max="1042" width="9.140625" style="23" hidden="1" customWidth="1"/>
    <col min="1043" max="1282" width="9.140625" style="23" customWidth="1"/>
    <col min="1283" max="1283" width="54.28125" style="23" customWidth="1"/>
    <col min="1284" max="1284" width="12.57421875" style="23" customWidth="1"/>
    <col min="1285" max="1285" width="13.00390625" style="23" customWidth="1"/>
    <col min="1286" max="1286" width="14.57421875" style="23" customWidth="1"/>
    <col min="1287" max="1287" width="12.00390625" style="23" customWidth="1"/>
    <col min="1288" max="1291" width="15.140625" style="23" customWidth="1"/>
    <col min="1292" max="1298" width="9.140625" style="23" hidden="1" customWidth="1"/>
    <col min="1299" max="1538" width="9.140625" style="23" customWidth="1"/>
    <col min="1539" max="1539" width="54.28125" style="23" customWidth="1"/>
    <col min="1540" max="1540" width="12.57421875" style="23" customWidth="1"/>
    <col min="1541" max="1541" width="13.00390625" style="23" customWidth="1"/>
    <col min="1542" max="1542" width="14.57421875" style="23" customWidth="1"/>
    <col min="1543" max="1543" width="12.00390625" style="23" customWidth="1"/>
    <col min="1544" max="1547" width="15.140625" style="23" customWidth="1"/>
    <col min="1548" max="1554" width="9.140625" style="23" hidden="1" customWidth="1"/>
    <col min="1555" max="1794" width="9.140625" style="23" customWidth="1"/>
    <col min="1795" max="1795" width="54.28125" style="23" customWidth="1"/>
    <col min="1796" max="1796" width="12.57421875" style="23" customWidth="1"/>
    <col min="1797" max="1797" width="13.00390625" style="23" customWidth="1"/>
    <col min="1798" max="1798" width="14.57421875" style="23" customWidth="1"/>
    <col min="1799" max="1799" width="12.00390625" style="23" customWidth="1"/>
    <col min="1800" max="1803" width="15.140625" style="23" customWidth="1"/>
    <col min="1804" max="1810" width="9.140625" style="23" hidden="1" customWidth="1"/>
    <col min="1811" max="2050" width="9.140625" style="23" customWidth="1"/>
    <col min="2051" max="2051" width="54.28125" style="23" customWidth="1"/>
    <col min="2052" max="2052" width="12.57421875" style="23" customWidth="1"/>
    <col min="2053" max="2053" width="13.00390625" style="23" customWidth="1"/>
    <col min="2054" max="2054" width="14.57421875" style="23" customWidth="1"/>
    <col min="2055" max="2055" width="12.00390625" style="23" customWidth="1"/>
    <col min="2056" max="2059" width="15.140625" style="23" customWidth="1"/>
    <col min="2060" max="2066" width="9.140625" style="23" hidden="1" customWidth="1"/>
    <col min="2067" max="2306" width="9.140625" style="23" customWidth="1"/>
    <col min="2307" max="2307" width="54.28125" style="23" customWidth="1"/>
    <col min="2308" max="2308" width="12.57421875" style="23" customWidth="1"/>
    <col min="2309" max="2309" width="13.00390625" style="23" customWidth="1"/>
    <col min="2310" max="2310" width="14.57421875" style="23" customWidth="1"/>
    <col min="2311" max="2311" width="12.00390625" style="23" customWidth="1"/>
    <col min="2312" max="2315" width="15.140625" style="23" customWidth="1"/>
    <col min="2316" max="2322" width="9.140625" style="23" hidden="1" customWidth="1"/>
    <col min="2323" max="2562" width="9.140625" style="23" customWidth="1"/>
    <col min="2563" max="2563" width="54.28125" style="23" customWidth="1"/>
    <col min="2564" max="2564" width="12.57421875" style="23" customWidth="1"/>
    <col min="2565" max="2565" width="13.00390625" style="23" customWidth="1"/>
    <col min="2566" max="2566" width="14.57421875" style="23" customWidth="1"/>
    <col min="2567" max="2567" width="12.00390625" style="23" customWidth="1"/>
    <col min="2568" max="2571" width="15.140625" style="23" customWidth="1"/>
    <col min="2572" max="2578" width="9.140625" style="23" hidden="1" customWidth="1"/>
    <col min="2579" max="2818" width="9.140625" style="23" customWidth="1"/>
    <col min="2819" max="2819" width="54.28125" style="23" customWidth="1"/>
    <col min="2820" max="2820" width="12.57421875" style="23" customWidth="1"/>
    <col min="2821" max="2821" width="13.00390625" style="23" customWidth="1"/>
    <col min="2822" max="2822" width="14.57421875" style="23" customWidth="1"/>
    <col min="2823" max="2823" width="12.00390625" style="23" customWidth="1"/>
    <col min="2824" max="2827" width="15.140625" style="23" customWidth="1"/>
    <col min="2828" max="2834" width="9.140625" style="23" hidden="1" customWidth="1"/>
    <col min="2835" max="3074" width="9.140625" style="23" customWidth="1"/>
    <col min="3075" max="3075" width="54.28125" style="23" customWidth="1"/>
    <col min="3076" max="3076" width="12.57421875" style="23" customWidth="1"/>
    <col min="3077" max="3077" width="13.00390625" style="23" customWidth="1"/>
    <col min="3078" max="3078" width="14.57421875" style="23" customWidth="1"/>
    <col min="3079" max="3079" width="12.00390625" style="23" customWidth="1"/>
    <col min="3080" max="3083" width="15.140625" style="23" customWidth="1"/>
    <col min="3084" max="3090" width="9.140625" style="23" hidden="1" customWidth="1"/>
    <col min="3091" max="3330" width="9.140625" style="23" customWidth="1"/>
    <col min="3331" max="3331" width="54.28125" style="23" customWidth="1"/>
    <col min="3332" max="3332" width="12.57421875" style="23" customWidth="1"/>
    <col min="3333" max="3333" width="13.00390625" style="23" customWidth="1"/>
    <col min="3334" max="3334" width="14.57421875" style="23" customWidth="1"/>
    <col min="3335" max="3335" width="12.00390625" style="23" customWidth="1"/>
    <col min="3336" max="3339" width="15.140625" style="23" customWidth="1"/>
    <col min="3340" max="3346" width="9.140625" style="23" hidden="1" customWidth="1"/>
    <col min="3347" max="3586" width="9.140625" style="23" customWidth="1"/>
    <col min="3587" max="3587" width="54.28125" style="23" customWidth="1"/>
    <col min="3588" max="3588" width="12.57421875" style="23" customWidth="1"/>
    <col min="3589" max="3589" width="13.00390625" style="23" customWidth="1"/>
    <col min="3590" max="3590" width="14.57421875" style="23" customWidth="1"/>
    <col min="3591" max="3591" width="12.00390625" style="23" customWidth="1"/>
    <col min="3592" max="3595" width="15.140625" style="23" customWidth="1"/>
    <col min="3596" max="3602" width="9.140625" style="23" hidden="1" customWidth="1"/>
    <col min="3603" max="3842" width="9.140625" style="23" customWidth="1"/>
    <col min="3843" max="3843" width="54.28125" style="23" customWidth="1"/>
    <col min="3844" max="3844" width="12.57421875" style="23" customWidth="1"/>
    <col min="3845" max="3845" width="13.00390625" style="23" customWidth="1"/>
    <col min="3846" max="3846" width="14.57421875" style="23" customWidth="1"/>
    <col min="3847" max="3847" width="12.00390625" style="23" customWidth="1"/>
    <col min="3848" max="3851" width="15.140625" style="23" customWidth="1"/>
    <col min="3852" max="3858" width="9.140625" style="23" hidden="1" customWidth="1"/>
    <col min="3859" max="4098" width="9.140625" style="23" customWidth="1"/>
    <col min="4099" max="4099" width="54.28125" style="23" customWidth="1"/>
    <col min="4100" max="4100" width="12.57421875" style="23" customWidth="1"/>
    <col min="4101" max="4101" width="13.00390625" style="23" customWidth="1"/>
    <col min="4102" max="4102" width="14.57421875" style="23" customWidth="1"/>
    <col min="4103" max="4103" width="12.00390625" style="23" customWidth="1"/>
    <col min="4104" max="4107" width="15.140625" style="23" customWidth="1"/>
    <col min="4108" max="4114" width="9.140625" style="23" hidden="1" customWidth="1"/>
    <col min="4115" max="4354" width="9.140625" style="23" customWidth="1"/>
    <col min="4355" max="4355" width="54.28125" style="23" customWidth="1"/>
    <col min="4356" max="4356" width="12.57421875" style="23" customWidth="1"/>
    <col min="4357" max="4357" width="13.00390625" style="23" customWidth="1"/>
    <col min="4358" max="4358" width="14.57421875" style="23" customWidth="1"/>
    <col min="4359" max="4359" width="12.00390625" style="23" customWidth="1"/>
    <col min="4360" max="4363" width="15.140625" style="23" customWidth="1"/>
    <col min="4364" max="4370" width="9.140625" style="23" hidden="1" customWidth="1"/>
    <col min="4371" max="4610" width="9.140625" style="23" customWidth="1"/>
    <col min="4611" max="4611" width="54.28125" style="23" customWidth="1"/>
    <col min="4612" max="4612" width="12.57421875" style="23" customWidth="1"/>
    <col min="4613" max="4613" width="13.00390625" style="23" customWidth="1"/>
    <col min="4614" max="4614" width="14.57421875" style="23" customWidth="1"/>
    <col min="4615" max="4615" width="12.00390625" style="23" customWidth="1"/>
    <col min="4616" max="4619" width="15.140625" style="23" customWidth="1"/>
    <col min="4620" max="4626" width="9.140625" style="23" hidden="1" customWidth="1"/>
    <col min="4627" max="4866" width="9.140625" style="23" customWidth="1"/>
    <col min="4867" max="4867" width="54.28125" style="23" customWidth="1"/>
    <col min="4868" max="4868" width="12.57421875" style="23" customWidth="1"/>
    <col min="4869" max="4869" width="13.00390625" style="23" customWidth="1"/>
    <col min="4870" max="4870" width="14.57421875" style="23" customWidth="1"/>
    <col min="4871" max="4871" width="12.00390625" style="23" customWidth="1"/>
    <col min="4872" max="4875" width="15.140625" style="23" customWidth="1"/>
    <col min="4876" max="4882" width="9.140625" style="23" hidden="1" customWidth="1"/>
    <col min="4883" max="5122" width="9.140625" style="23" customWidth="1"/>
    <col min="5123" max="5123" width="54.28125" style="23" customWidth="1"/>
    <col min="5124" max="5124" width="12.57421875" style="23" customWidth="1"/>
    <col min="5125" max="5125" width="13.00390625" style="23" customWidth="1"/>
    <col min="5126" max="5126" width="14.57421875" style="23" customWidth="1"/>
    <col min="5127" max="5127" width="12.00390625" style="23" customWidth="1"/>
    <col min="5128" max="5131" width="15.140625" style="23" customWidth="1"/>
    <col min="5132" max="5138" width="9.140625" style="23" hidden="1" customWidth="1"/>
    <col min="5139" max="5378" width="9.140625" style="23" customWidth="1"/>
    <col min="5379" max="5379" width="54.28125" style="23" customWidth="1"/>
    <col min="5380" max="5380" width="12.57421875" style="23" customWidth="1"/>
    <col min="5381" max="5381" width="13.00390625" style="23" customWidth="1"/>
    <col min="5382" max="5382" width="14.57421875" style="23" customWidth="1"/>
    <col min="5383" max="5383" width="12.00390625" style="23" customWidth="1"/>
    <col min="5384" max="5387" width="15.140625" style="23" customWidth="1"/>
    <col min="5388" max="5394" width="9.140625" style="23" hidden="1" customWidth="1"/>
    <col min="5395" max="5634" width="9.140625" style="23" customWidth="1"/>
    <col min="5635" max="5635" width="54.28125" style="23" customWidth="1"/>
    <col min="5636" max="5636" width="12.57421875" style="23" customWidth="1"/>
    <col min="5637" max="5637" width="13.00390625" style="23" customWidth="1"/>
    <col min="5638" max="5638" width="14.57421875" style="23" customWidth="1"/>
    <col min="5639" max="5639" width="12.00390625" style="23" customWidth="1"/>
    <col min="5640" max="5643" width="15.140625" style="23" customWidth="1"/>
    <col min="5644" max="5650" width="9.140625" style="23" hidden="1" customWidth="1"/>
    <col min="5651" max="5890" width="9.140625" style="23" customWidth="1"/>
    <col min="5891" max="5891" width="54.28125" style="23" customWidth="1"/>
    <col min="5892" max="5892" width="12.57421875" style="23" customWidth="1"/>
    <col min="5893" max="5893" width="13.00390625" style="23" customWidth="1"/>
    <col min="5894" max="5894" width="14.57421875" style="23" customWidth="1"/>
    <col min="5895" max="5895" width="12.00390625" style="23" customWidth="1"/>
    <col min="5896" max="5899" width="15.140625" style="23" customWidth="1"/>
    <col min="5900" max="5906" width="9.140625" style="23" hidden="1" customWidth="1"/>
    <col min="5907" max="6146" width="9.140625" style="23" customWidth="1"/>
    <col min="6147" max="6147" width="54.28125" style="23" customWidth="1"/>
    <col min="6148" max="6148" width="12.57421875" style="23" customWidth="1"/>
    <col min="6149" max="6149" width="13.00390625" style="23" customWidth="1"/>
    <col min="6150" max="6150" width="14.57421875" style="23" customWidth="1"/>
    <col min="6151" max="6151" width="12.00390625" style="23" customWidth="1"/>
    <col min="6152" max="6155" width="15.140625" style="23" customWidth="1"/>
    <col min="6156" max="6162" width="9.140625" style="23" hidden="1" customWidth="1"/>
    <col min="6163" max="6402" width="9.140625" style="23" customWidth="1"/>
    <col min="6403" max="6403" width="54.28125" style="23" customWidth="1"/>
    <col min="6404" max="6404" width="12.57421875" style="23" customWidth="1"/>
    <col min="6405" max="6405" width="13.00390625" style="23" customWidth="1"/>
    <col min="6406" max="6406" width="14.57421875" style="23" customWidth="1"/>
    <col min="6407" max="6407" width="12.00390625" style="23" customWidth="1"/>
    <col min="6408" max="6411" width="15.140625" style="23" customWidth="1"/>
    <col min="6412" max="6418" width="9.140625" style="23" hidden="1" customWidth="1"/>
    <col min="6419" max="6658" width="9.140625" style="23" customWidth="1"/>
    <col min="6659" max="6659" width="54.28125" style="23" customWidth="1"/>
    <col min="6660" max="6660" width="12.57421875" style="23" customWidth="1"/>
    <col min="6661" max="6661" width="13.00390625" style="23" customWidth="1"/>
    <col min="6662" max="6662" width="14.57421875" style="23" customWidth="1"/>
    <col min="6663" max="6663" width="12.00390625" style="23" customWidth="1"/>
    <col min="6664" max="6667" width="15.140625" style="23" customWidth="1"/>
    <col min="6668" max="6674" width="9.140625" style="23" hidden="1" customWidth="1"/>
    <col min="6675" max="6914" width="9.140625" style="23" customWidth="1"/>
    <col min="6915" max="6915" width="54.28125" style="23" customWidth="1"/>
    <col min="6916" max="6916" width="12.57421875" style="23" customWidth="1"/>
    <col min="6917" max="6917" width="13.00390625" style="23" customWidth="1"/>
    <col min="6918" max="6918" width="14.57421875" style="23" customWidth="1"/>
    <col min="6919" max="6919" width="12.00390625" style="23" customWidth="1"/>
    <col min="6920" max="6923" width="15.140625" style="23" customWidth="1"/>
    <col min="6924" max="6930" width="9.140625" style="23" hidden="1" customWidth="1"/>
    <col min="6931" max="7170" width="9.140625" style="23" customWidth="1"/>
    <col min="7171" max="7171" width="54.28125" style="23" customWidth="1"/>
    <col min="7172" max="7172" width="12.57421875" style="23" customWidth="1"/>
    <col min="7173" max="7173" width="13.00390625" style="23" customWidth="1"/>
    <col min="7174" max="7174" width="14.57421875" style="23" customWidth="1"/>
    <col min="7175" max="7175" width="12.00390625" style="23" customWidth="1"/>
    <col min="7176" max="7179" width="15.140625" style="23" customWidth="1"/>
    <col min="7180" max="7186" width="9.140625" style="23" hidden="1" customWidth="1"/>
    <col min="7187" max="7426" width="9.140625" style="23" customWidth="1"/>
    <col min="7427" max="7427" width="54.28125" style="23" customWidth="1"/>
    <col min="7428" max="7428" width="12.57421875" style="23" customWidth="1"/>
    <col min="7429" max="7429" width="13.00390625" style="23" customWidth="1"/>
    <col min="7430" max="7430" width="14.57421875" style="23" customWidth="1"/>
    <col min="7431" max="7431" width="12.00390625" style="23" customWidth="1"/>
    <col min="7432" max="7435" width="15.140625" style="23" customWidth="1"/>
    <col min="7436" max="7442" width="9.140625" style="23" hidden="1" customWidth="1"/>
    <col min="7443" max="7682" width="9.140625" style="23" customWidth="1"/>
    <col min="7683" max="7683" width="54.28125" style="23" customWidth="1"/>
    <col min="7684" max="7684" width="12.57421875" style="23" customWidth="1"/>
    <col min="7685" max="7685" width="13.00390625" style="23" customWidth="1"/>
    <col min="7686" max="7686" width="14.57421875" style="23" customWidth="1"/>
    <col min="7687" max="7687" width="12.00390625" style="23" customWidth="1"/>
    <col min="7688" max="7691" width="15.140625" style="23" customWidth="1"/>
    <col min="7692" max="7698" width="9.140625" style="23" hidden="1" customWidth="1"/>
    <col min="7699" max="7938" width="9.140625" style="23" customWidth="1"/>
    <col min="7939" max="7939" width="54.28125" style="23" customWidth="1"/>
    <col min="7940" max="7940" width="12.57421875" style="23" customWidth="1"/>
    <col min="7941" max="7941" width="13.00390625" style="23" customWidth="1"/>
    <col min="7942" max="7942" width="14.57421875" style="23" customWidth="1"/>
    <col min="7943" max="7943" width="12.00390625" style="23" customWidth="1"/>
    <col min="7944" max="7947" width="15.140625" style="23" customWidth="1"/>
    <col min="7948" max="7954" width="9.140625" style="23" hidden="1" customWidth="1"/>
    <col min="7955" max="8194" width="9.140625" style="23" customWidth="1"/>
    <col min="8195" max="8195" width="54.28125" style="23" customWidth="1"/>
    <col min="8196" max="8196" width="12.57421875" style="23" customWidth="1"/>
    <col min="8197" max="8197" width="13.00390625" style="23" customWidth="1"/>
    <col min="8198" max="8198" width="14.57421875" style="23" customWidth="1"/>
    <col min="8199" max="8199" width="12.00390625" style="23" customWidth="1"/>
    <col min="8200" max="8203" width="15.140625" style="23" customWidth="1"/>
    <col min="8204" max="8210" width="9.140625" style="23" hidden="1" customWidth="1"/>
    <col min="8211" max="8450" width="9.140625" style="23" customWidth="1"/>
    <col min="8451" max="8451" width="54.28125" style="23" customWidth="1"/>
    <col min="8452" max="8452" width="12.57421875" style="23" customWidth="1"/>
    <col min="8453" max="8453" width="13.00390625" style="23" customWidth="1"/>
    <col min="8454" max="8454" width="14.57421875" style="23" customWidth="1"/>
    <col min="8455" max="8455" width="12.00390625" style="23" customWidth="1"/>
    <col min="8456" max="8459" width="15.140625" style="23" customWidth="1"/>
    <col min="8460" max="8466" width="9.140625" style="23" hidden="1" customWidth="1"/>
    <col min="8467" max="8706" width="9.140625" style="23" customWidth="1"/>
    <col min="8707" max="8707" width="54.28125" style="23" customWidth="1"/>
    <col min="8708" max="8708" width="12.57421875" style="23" customWidth="1"/>
    <col min="8709" max="8709" width="13.00390625" style="23" customWidth="1"/>
    <col min="8710" max="8710" width="14.57421875" style="23" customWidth="1"/>
    <col min="8711" max="8711" width="12.00390625" style="23" customWidth="1"/>
    <col min="8712" max="8715" width="15.140625" style="23" customWidth="1"/>
    <col min="8716" max="8722" width="9.140625" style="23" hidden="1" customWidth="1"/>
    <col min="8723" max="8962" width="9.140625" style="23" customWidth="1"/>
    <col min="8963" max="8963" width="54.28125" style="23" customWidth="1"/>
    <col min="8964" max="8964" width="12.57421875" style="23" customWidth="1"/>
    <col min="8965" max="8965" width="13.00390625" style="23" customWidth="1"/>
    <col min="8966" max="8966" width="14.57421875" style="23" customWidth="1"/>
    <col min="8967" max="8967" width="12.00390625" style="23" customWidth="1"/>
    <col min="8968" max="8971" width="15.140625" style="23" customWidth="1"/>
    <col min="8972" max="8978" width="9.140625" style="23" hidden="1" customWidth="1"/>
    <col min="8979" max="9218" width="9.140625" style="23" customWidth="1"/>
    <col min="9219" max="9219" width="54.28125" style="23" customWidth="1"/>
    <col min="9220" max="9220" width="12.57421875" style="23" customWidth="1"/>
    <col min="9221" max="9221" width="13.00390625" style="23" customWidth="1"/>
    <col min="9222" max="9222" width="14.57421875" style="23" customWidth="1"/>
    <col min="9223" max="9223" width="12.00390625" style="23" customWidth="1"/>
    <col min="9224" max="9227" width="15.140625" style="23" customWidth="1"/>
    <col min="9228" max="9234" width="9.140625" style="23" hidden="1" customWidth="1"/>
    <col min="9235" max="9474" width="9.140625" style="23" customWidth="1"/>
    <col min="9475" max="9475" width="54.28125" style="23" customWidth="1"/>
    <col min="9476" max="9476" width="12.57421875" style="23" customWidth="1"/>
    <col min="9477" max="9477" width="13.00390625" style="23" customWidth="1"/>
    <col min="9478" max="9478" width="14.57421875" style="23" customWidth="1"/>
    <col min="9479" max="9479" width="12.00390625" style="23" customWidth="1"/>
    <col min="9480" max="9483" width="15.140625" style="23" customWidth="1"/>
    <col min="9484" max="9490" width="9.140625" style="23" hidden="1" customWidth="1"/>
    <col min="9491" max="9730" width="9.140625" style="23" customWidth="1"/>
    <col min="9731" max="9731" width="54.28125" style="23" customWidth="1"/>
    <col min="9732" max="9732" width="12.57421875" style="23" customWidth="1"/>
    <col min="9733" max="9733" width="13.00390625" style="23" customWidth="1"/>
    <col min="9734" max="9734" width="14.57421875" style="23" customWidth="1"/>
    <col min="9735" max="9735" width="12.00390625" style="23" customWidth="1"/>
    <col min="9736" max="9739" width="15.140625" style="23" customWidth="1"/>
    <col min="9740" max="9746" width="9.140625" style="23" hidden="1" customWidth="1"/>
    <col min="9747" max="9986" width="9.140625" style="23" customWidth="1"/>
    <col min="9987" max="9987" width="54.28125" style="23" customWidth="1"/>
    <col min="9988" max="9988" width="12.57421875" style="23" customWidth="1"/>
    <col min="9989" max="9989" width="13.00390625" style="23" customWidth="1"/>
    <col min="9990" max="9990" width="14.57421875" style="23" customWidth="1"/>
    <col min="9991" max="9991" width="12.00390625" style="23" customWidth="1"/>
    <col min="9992" max="9995" width="15.140625" style="23" customWidth="1"/>
    <col min="9996" max="10002" width="9.140625" style="23" hidden="1" customWidth="1"/>
    <col min="10003" max="10242" width="9.140625" style="23" customWidth="1"/>
    <col min="10243" max="10243" width="54.28125" style="23" customWidth="1"/>
    <col min="10244" max="10244" width="12.57421875" style="23" customWidth="1"/>
    <col min="10245" max="10245" width="13.00390625" style="23" customWidth="1"/>
    <col min="10246" max="10246" width="14.57421875" style="23" customWidth="1"/>
    <col min="10247" max="10247" width="12.00390625" style="23" customWidth="1"/>
    <col min="10248" max="10251" width="15.140625" style="23" customWidth="1"/>
    <col min="10252" max="10258" width="9.140625" style="23" hidden="1" customWidth="1"/>
    <col min="10259" max="10498" width="9.140625" style="23" customWidth="1"/>
    <col min="10499" max="10499" width="54.28125" style="23" customWidth="1"/>
    <col min="10500" max="10500" width="12.57421875" style="23" customWidth="1"/>
    <col min="10501" max="10501" width="13.00390625" style="23" customWidth="1"/>
    <col min="10502" max="10502" width="14.57421875" style="23" customWidth="1"/>
    <col min="10503" max="10503" width="12.00390625" style="23" customWidth="1"/>
    <col min="10504" max="10507" width="15.140625" style="23" customWidth="1"/>
    <col min="10508" max="10514" width="9.140625" style="23" hidden="1" customWidth="1"/>
    <col min="10515" max="10754" width="9.140625" style="23" customWidth="1"/>
    <col min="10755" max="10755" width="54.28125" style="23" customWidth="1"/>
    <col min="10756" max="10756" width="12.57421875" style="23" customWidth="1"/>
    <col min="10757" max="10757" width="13.00390625" style="23" customWidth="1"/>
    <col min="10758" max="10758" width="14.57421875" style="23" customWidth="1"/>
    <col min="10759" max="10759" width="12.00390625" style="23" customWidth="1"/>
    <col min="10760" max="10763" width="15.140625" style="23" customWidth="1"/>
    <col min="10764" max="10770" width="9.140625" style="23" hidden="1" customWidth="1"/>
    <col min="10771" max="11010" width="9.140625" style="23" customWidth="1"/>
    <col min="11011" max="11011" width="54.28125" style="23" customWidth="1"/>
    <col min="11012" max="11012" width="12.57421875" style="23" customWidth="1"/>
    <col min="11013" max="11013" width="13.00390625" style="23" customWidth="1"/>
    <col min="11014" max="11014" width="14.57421875" style="23" customWidth="1"/>
    <col min="11015" max="11015" width="12.00390625" style="23" customWidth="1"/>
    <col min="11016" max="11019" width="15.140625" style="23" customWidth="1"/>
    <col min="11020" max="11026" width="9.140625" style="23" hidden="1" customWidth="1"/>
    <col min="11027" max="11266" width="9.140625" style="23" customWidth="1"/>
    <col min="11267" max="11267" width="54.28125" style="23" customWidth="1"/>
    <col min="11268" max="11268" width="12.57421875" style="23" customWidth="1"/>
    <col min="11269" max="11269" width="13.00390625" style="23" customWidth="1"/>
    <col min="11270" max="11270" width="14.57421875" style="23" customWidth="1"/>
    <col min="11271" max="11271" width="12.00390625" style="23" customWidth="1"/>
    <col min="11272" max="11275" width="15.140625" style="23" customWidth="1"/>
    <col min="11276" max="11282" width="9.140625" style="23" hidden="1" customWidth="1"/>
    <col min="11283" max="11522" width="9.140625" style="23" customWidth="1"/>
    <col min="11523" max="11523" width="54.28125" style="23" customWidth="1"/>
    <col min="11524" max="11524" width="12.57421875" style="23" customWidth="1"/>
    <col min="11525" max="11525" width="13.00390625" style="23" customWidth="1"/>
    <col min="11526" max="11526" width="14.57421875" style="23" customWidth="1"/>
    <col min="11527" max="11527" width="12.00390625" style="23" customWidth="1"/>
    <col min="11528" max="11531" width="15.140625" style="23" customWidth="1"/>
    <col min="11532" max="11538" width="9.140625" style="23" hidden="1" customWidth="1"/>
    <col min="11539" max="11778" width="9.140625" style="23" customWidth="1"/>
    <col min="11779" max="11779" width="54.28125" style="23" customWidth="1"/>
    <col min="11780" max="11780" width="12.57421875" style="23" customWidth="1"/>
    <col min="11781" max="11781" width="13.00390625" style="23" customWidth="1"/>
    <col min="11782" max="11782" width="14.57421875" style="23" customWidth="1"/>
    <col min="11783" max="11783" width="12.00390625" style="23" customWidth="1"/>
    <col min="11784" max="11787" width="15.140625" style="23" customWidth="1"/>
    <col min="11788" max="11794" width="9.140625" style="23" hidden="1" customWidth="1"/>
    <col min="11795" max="12034" width="9.140625" style="23" customWidth="1"/>
    <col min="12035" max="12035" width="54.28125" style="23" customWidth="1"/>
    <col min="12036" max="12036" width="12.57421875" style="23" customWidth="1"/>
    <col min="12037" max="12037" width="13.00390625" style="23" customWidth="1"/>
    <col min="12038" max="12038" width="14.57421875" style="23" customWidth="1"/>
    <col min="12039" max="12039" width="12.00390625" style="23" customWidth="1"/>
    <col min="12040" max="12043" width="15.140625" style="23" customWidth="1"/>
    <col min="12044" max="12050" width="9.140625" style="23" hidden="1" customWidth="1"/>
    <col min="12051" max="12290" width="9.140625" style="23" customWidth="1"/>
    <col min="12291" max="12291" width="54.28125" style="23" customWidth="1"/>
    <col min="12292" max="12292" width="12.57421875" style="23" customWidth="1"/>
    <col min="12293" max="12293" width="13.00390625" style="23" customWidth="1"/>
    <col min="12294" max="12294" width="14.57421875" style="23" customWidth="1"/>
    <col min="12295" max="12295" width="12.00390625" style="23" customWidth="1"/>
    <col min="12296" max="12299" width="15.140625" style="23" customWidth="1"/>
    <col min="12300" max="12306" width="9.140625" style="23" hidden="1" customWidth="1"/>
    <col min="12307" max="12546" width="9.140625" style="23" customWidth="1"/>
    <col min="12547" max="12547" width="54.28125" style="23" customWidth="1"/>
    <col min="12548" max="12548" width="12.57421875" style="23" customWidth="1"/>
    <col min="12549" max="12549" width="13.00390625" style="23" customWidth="1"/>
    <col min="12550" max="12550" width="14.57421875" style="23" customWidth="1"/>
    <col min="12551" max="12551" width="12.00390625" style="23" customWidth="1"/>
    <col min="12552" max="12555" width="15.140625" style="23" customWidth="1"/>
    <col min="12556" max="12562" width="9.140625" style="23" hidden="1" customWidth="1"/>
    <col min="12563" max="12802" width="9.140625" style="23" customWidth="1"/>
    <col min="12803" max="12803" width="54.28125" style="23" customWidth="1"/>
    <col min="12804" max="12804" width="12.57421875" style="23" customWidth="1"/>
    <col min="12805" max="12805" width="13.00390625" style="23" customWidth="1"/>
    <col min="12806" max="12806" width="14.57421875" style="23" customWidth="1"/>
    <col min="12807" max="12807" width="12.00390625" style="23" customWidth="1"/>
    <col min="12808" max="12811" width="15.140625" style="23" customWidth="1"/>
    <col min="12812" max="12818" width="9.140625" style="23" hidden="1" customWidth="1"/>
    <col min="12819" max="13058" width="9.140625" style="23" customWidth="1"/>
    <col min="13059" max="13059" width="54.28125" style="23" customWidth="1"/>
    <col min="13060" max="13060" width="12.57421875" style="23" customWidth="1"/>
    <col min="13061" max="13061" width="13.00390625" style="23" customWidth="1"/>
    <col min="13062" max="13062" width="14.57421875" style="23" customWidth="1"/>
    <col min="13063" max="13063" width="12.00390625" style="23" customWidth="1"/>
    <col min="13064" max="13067" width="15.140625" style="23" customWidth="1"/>
    <col min="13068" max="13074" width="9.140625" style="23" hidden="1" customWidth="1"/>
    <col min="13075" max="13314" width="9.140625" style="23" customWidth="1"/>
    <col min="13315" max="13315" width="54.28125" style="23" customWidth="1"/>
    <col min="13316" max="13316" width="12.57421875" style="23" customWidth="1"/>
    <col min="13317" max="13317" width="13.00390625" style="23" customWidth="1"/>
    <col min="13318" max="13318" width="14.57421875" style="23" customWidth="1"/>
    <col min="13319" max="13319" width="12.00390625" style="23" customWidth="1"/>
    <col min="13320" max="13323" width="15.140625" style="23" customWidth="1"/>
    <col min="13324" max="13330" width="9.140625" style="23" hidden="1" customWidth="1"/>
    <col min="13331" max="13570" width="9.140625" style="23" customWidth="1"/>
    <col min="13571" max="13571" width="54.28125" style="23" customWidth="1"/>
    <col min="13572" max="13572" width="12.57421875" style="23" customWidth="1"/>
    <col min="13573" max="13573" width="13.00390625" style="23" customWidth="1"/>
    <col min="13574" max="13574" width="14.57421875" style="23" customWidth="1"/>
    <col min="13575" max="13575" width="12.00390625" style="23" customWidth="1"/>
    <col min="13576" max="13579" width="15.140625" style="23" customWidth="1"/>
    <col min="13580" max="13586" width="9.140625" style="23" hidden="1" customWidth="1"/>
    <col min="13587" max="13826" width="9.140625" style="23" customWidth="1"/>
    <col min="13827" max="13827" width="54.28125" style="23" customWidth="1"/>
    <col min="13828" max="13828" width="12.57421875" style="23" customWidth="1"/>
    <col min="13829" max="13829" width="13.00390625" style="23" customWidth="1"/>
    <col min="13830" max="13830" width="14.57421875" style="23" customWidth="1"/>
    <col min="13831" max="13831" width="12.00390625" style="23" customWidth="1"/>
    <col min="13832" max="13835" width="15.140625" style="23" customWidth="1"/>
    <col min="13836" max="13842" width="9.140625" style="23" hidden="1" customWidth="1"/>
    <col min="13843" max="14082" width="9.140625" style="23" customWidth="1"/>
    <col min="14083" max="14083" width="54.28125" style="23" customWidth="1"/>
    <col min="14084" max="14084" width="12.57421875" style="23" customWidth="1"/>
    <col min="14085" max="14085" width="13.00390625" style="23" customWidth="1"/>
    <col min="14086" max="14086" width="14.57421875" style="23" customWidth="1"/>
    <col min="14087" max="14087" width="12.00390625" style="23" customWidth="1"/>
    <col min="14088" max="14091" width="15.140625" style="23" customWidth="1"/>
    <col min="14092" max="14098" width="9.140625" style="23" hidden="1" customWidth="1"/>
    <col min="14099" max="14338" width="9.140625" style="23" customWidth="1"/>
    <col min="14339" max="14339" width="54.28125" style="23" customWidth="1"/>
    <col min="14340" max="14340" width="12.57421875" style="23" customWidth="1"/>
    <col min="14341" max="14341" width="13.00390625" style="23" customWidth="1"/>
    <col min="14342" max="14342" width="14.57421875" style="23" customWidth="1"/>
    <col min="14343" max="14343" width="12.00390625" style="23" customWidth="1"/>
    <col min="14344" max="14347" width="15.140625" style="23" customWidth="1"/>
    <col min="14348" max="14354" width="9.140625" style="23" hidden="1" customWidth="1"/>
    <col min="14355" max="14594" width="9.140625" style="23" customWidth="1"/>
    <col min="14595" max="14595" width="54.28125" style="23" customWidth="1"/>
    <col min="14596" max="14596" width="12.57421875" style="23" customWidth="1"/>
    <col min="14597" max="14597" width="13.00390625" style="23" customWidth="1"/>
    <col min="14598" max="14598" width="14.57421875" style="23" customWidth="1"/>
    <col min="14599" max="14599" width="12.00390625" style="23" customWidth="1"/>
    <col min="14600" max="14603" width="15.140625" style="23" customWidth="1"/>
    <col min="14604" max="14610" width="9.140625" style="23" hidden="1" customWidth="1"/>
    <col min="14611" max="14850" width="9.140625" style="23" customWidth="1"/>
    <col min="14851" max="14851" width="54.28125" style="23" customWidth="1"/>
    <col min="14852" max="14852" width="12.57421875" style="23" customWidth="1"/>
    <col min="14853" max="14853" width="13.00390625" style="23" customWidth="1"/>
    <col min="14854" max="14854" width="14.57421875" style="23" customWidth="1"/>
    <col min="14855" max="14855" width="12.00390625" style="23" customWidth="1"/>
    <col min="14856" max="14859" width="15.140625" style="23" customWidth="1"/>
    <col min="14860" max="14866" width="9.140625" style="23" hidden="1" customWidth="1"/>
    <col min="14867" max="15106" width="9.140625" style="23" customWidth="1"/>
    <col min="15107" max="15107" width="54.28125" style="23" customWidth="1"/>
    <col min="15108" max="15108" width="12.57421875" style="23" customWidth="1"/>
    <col min="15109" max="15109" width="13.00390625" style="23" customWidth="1"/>
    <col min="15110" max="15110" width="14.57421875" style="23" customWidth="1"/>
    <col min="15111" max="15111" width="12.00390625" style="23" customWidth="1"/>
    <col min="15112" max="15115" width="15.140625" style="23" customWidth="1"/>
    <col min="15116" max="15122" width="9.140625" style="23" hidden="1" customWidth="1"/>
    <col min="15123" max="15362" width="9.140625" style="23" customWidth="1"/>
    <col min="15363" max="15363" width="54.28125" style="23" customWidth="1"/>
    <col min="15364" max="15364" width="12.57421875" style="23" customWidth="1"/>
    <col min="15365" max="15365" width="13.00390625" style="23" customWidth="1"/>
    <col min="15366" max="15366" width="14.57421875" style="23" customWidth="1"/>
    <col min="15367" max="15367" width="12.00390625" style="23" customWidth="1"/>
    <col min="15368" max="15371" width="15.140625" style="23" customWidth="1"/>
    <col min="15372" max="15378" width="9.140625" style="23" hidden="1" customWidth="1"/>
    <col min="15379" max="15618" width="9.140625" style="23" customWidth="1"/>
    <col min="15619" max="15619" width="54.28125" style="23" customWidth="1"/>
    <col min="15620" max="15620" width="12.57421875" style="23" customWidth="1"/>
    <col min="15621" max="15621" width="13.00390625" style="23" customWidth="1"/>
    <col min="15622" max="15622" width="14.57421875" style="23" customWidth="1"/>
    <col min="15623" max="15623" width="12.00390625" style="23" customWidth="1"/>
    <col min="15624" max="15627" width="15.140625" style="23" customWidth="1"/>
    <col min="15628" max="15634" width="9.140625" style="23" hidden="1" customWidth="1"/>
    <col min="15635" max="15874" width="9.140625" style="23" customWidth="1"/>
    <col min="15875" max="15875" width="54.28125" style="23" customWidth="1"/>
    <col min="15876" max="15876" width="12.57421875" style="23" customWidth="1"/>
    <col min="15877" max="15877" width="13.00390625" style="23" customWidth="1"/>
    <col min="15878" max="15878" width="14.57421875" style="23" customWidth="1"/>
    <col min="15879" max="15879" width="12.00390625" style="23" customWidth="1"/>
    <col min="15880" max="15883" width="15.140625" style="23" customWidth="1"/>
    <col min="15884" max="15890" width="9.140625" style="23" hidden="1" customWidth="1"/>
    <col min="15891" max="16130" width="9.140625" style="23" customWidth="1"/>
    <col min="16131" max="16131" width="54.28125" style="23" customWidth="1"/>
    <col min="16132" max="16132" width="12.57421875" style="23" customWidth="1"/>
    <col min="16133" max="16133" width="13.00390625" style="23" customWidth="1"/>
    <col min="16134" max="16134" width="14.57421875" style="23" customWidth="1"/>
    <col min="16135" max="16135" width="12.00390625" style="23" customWidth="1"/>
    <col min="16136" max="16139" width="15.140625" style="23" customWidth="1"/>
    <col min="16140" max="16146" width="9.140625" style="23" hidden="1" customWidth="1"/>
    <col min="16147" max="16384" width="9.140625" style="23" customWidth="1"/>
  </cols>
  <sheetData>
    <row r="1" spans="1:8" ht="16.5" customHeight="1">
      <c r="A1" s="46" t="s">
        <v>282</v>
      </c>
      <c r="B1" s="47"/>
      <c r="C1" s="48"/>
      <c r="E1" s="153"/>
      <c r="F1" s="153"/>
      <c r="G1" s="153"/>
      <c r="H1" s="153"/>
    </row>
    <row r="2" spans="1:8" ht="16.5" customHeight="1">
      <c r="A2" s="46" t="s">
        <v>453</v>
      </c>
      <c r="B2" s="47"/>
      <c r="C2" s="48"/>
      <c r="E2" s="153"/>
      <c r="F2" s="153"/>
      <c r="G2" s="153"/>
      <c r="H2" s="153"/>
    </row>
    <row r="3" spans="1:8" ht="16.5" customHeight="1">
      <c r="A3" s="166" t="s">
        <v>360</v>
      </c>
      <c r="B3" s="47"/>
      <c r="C3" s="48"/>
      <c r="E3" s="153"/>
      <c r="F3" s="153"/>
      <c r="G3" s="153"/>
      <c r="H3" s="153"/>
    </row>
    <row r="4" spans="1:3" ht="16.5" customHeight="1">
      <c r="A4" s="79">
        <f>'Attach B'!$A$4</f>
        <v>40843</v>
      </c>
      <c r="B4" s="47"/>
      <c r="C4" s="48"/>
    </row>
    <row r="5" ht="12.75">
      <c r="V5" s="23" t="s">
        <v>695</v>
      </c>
    </row>
    <row r="6" spans="1:8" ht="25.5">
      <c r="A6" s="54"/>
      <c r="B6" s="55" t="s">
        <v>343</v>
      </c>
      <c r="C6" s="55" t="s">
        <v>341</v>
      </c>
      <c r="D6" s="55" t="s">
        <v>342</v>
      </c>
      <c r="E6" s="55" t="s">
        <v>292</v>
      </c>
      <c r="F6" s="55" t="s">
        <v>395</v>
      </c>
      <c r="G6" s="55" t="s">
        <v>395</v>
      </c>
      <c r="H6" s="19"/>
    </row>
    <row r="7" spans="1:30" ht="12.75">
      <c r="A7" s="189" t="s">
        <v>269</v>
      </c>
      <c r="B7" s="29">
        <v>1508459.5480925571</v>
      </c>
      <c r="C7" s="57"/>
      <c r="D7" s="192"/>
      <c r="E7" s="192">
        <f aca="true" t="shared" si="0" ref="E7:E13">B7+C7+D7</f>
        <v>1508459.5480925571</v>
      </c>
      <c r="F7" s="192">
        <v>1478481</v>
      </c>
      <c r="G7" s="192">
        <v>1635095.0833333335</v>
      </c>
      <c r="H7" s="192">
        <f>($H$16-$H$13)*G7/SUM($G$7:$G$12)</f>
        <v>-23669.662648793663</v>
      </c>
      <c r="I7" s="77"/>
      <c r="J7" s="245" t="s">
        <v>459</v>
      </c>
      <c r="K7" s="49">
        <v>1635095.0833333335</v>
      </c>
      <c r="U7" s="23" t="s">
        <v>459</v>
      </c>
      <c r="V7" s="326">
        <v>1470816</v>
      </c>
      <c r="AD7" s="326"/>
    </row>
    <row r="8" spans="1:30" ht="12.75">
      <c r="A8" s="189" t="s">
        <v>270</v>
      </c>
      <c r="B8" s="29">
        <v>523929.6040820914</v>
      </c>
      <c r="C8" s="58">
        <v>196206</v>
      </c>
      <c r="D8" s="192"/>
      <c r="E8" s="192">
        <f t="shared" si="0"/>
        <v>720135.6040820915</v>
      </c>
      <c r="F8" s="192">
        <f>535268-50000</f>
        <v>485268</v>
      </c>
      <c r="G8" s="192">
        <v>609866.6666666666</v>
      </c>
      <c r="H8" s="192">
        <f aca="true" t="shared" si="1" ref="H8:H12">($H$16-$H$13)*G8/SUM($G$7:$G$12)</f>
        <v>-8828.439647262692</v>
      </c>
      <c r="I8" s="77"/>
      <c r="J8" s="245" t="s">
        <v>460</v>
      </c>
      <c r="K8" s="49">
        <v>609866.6666666666</v>
      </c>
      <c r="U8" s="23" t="s">
        <v>460</v>
      </c>
      <c r="V8" s="326">
        <v>668196</v>
      </c>
      <c r="AD8" s="326"/>
    </row>
    <row r="9" spans="1:30" ht="12.75">
      <c r="A9" s="189" t="s">
        <v>271</v>
      </c>
      <c r="B9" s="29">
        <v>1482055.9186787114</v>
      </c>
      <c r="C9" s="58">
        <v>480520</v>
      </c>
      <c r="D9" s="192"/>
      <c r="E9" s="192">
        <f t="shared" si="0"/>
        <v>1962575.9186787114</v>
      </c>
      <c r="F9" s="192">
        <v>1172787</v>
      </c>
      <c r="G9" s="192">
        <v>963246</v>
      </c>
      <c r="H9" s="192">
        <f t="shared" si="1"/>
        <v>-13943.964543835591</v>
      </c>
      <c r="I9" s="77"/>
      <c r="J9" s="245" t="s">
        <v>461</v>
      </c>
      <c r="K9" s="49">
        <v>963246</v>
      </c>
      <c r="U9" s="23" t="s">
        <v>461</v>
      </c>
      <c r="V9" s="326">
        <v>1015426</v>
      </c>
      <c r="AD9" s="326"/>
    </row>
    <row r="10" spans="1:30" ht="12.75">
      <c r="A10" s="189" t="s">
        <v>272</v>
      </c>
      <c r="B10" s="29">
        <v>372420.92692811205</v>
      </c>
      <c r="C10" s="58"/>
      <c r="D10" s="192"/>
      <c r="E10" s="192">
        <f t="shared" si="0"/>
        <v>372420.92692811205</v>
      </c>
      <c r="F10" s="192">
        <v>463757</v>
      </c>
      <c r="G10" s="192">
        <v>492522</v>
      </c>
      <c r="H10" s="192">
        <f t="shared" si="1"/>
        <v>-7129.756370707994</v>
      </c>
      <c r="I10" s="77"/>
      <c r="J10" s="245" t="s">
        <v>462</v>
      </c>
      <c r="K10" s="49">
        <v>492522</v>
      </c>
      <c r="U10" s="23" t="s">
        <v>462</v>
      </c>
      <c r="V10" s="326">
        <v>419266</v>
      </c>
      <c r="AD10" s="326"/>
    </row>
    <row r="11" spans="1:30" ht="12.75">
      <c r="A11" s="189" t="s">
        <v>273</v>
      </c>
      <c r="B11" s="29">
        <v>707867.4650899891</v>
      </c>
      <c r="C11" s="30">
        <v>6034</v>
      </c>
      <c r="D11" s="192"/>
      <c r="E11" s="192">
        <f t="shared" si="0"/>
        <v>713901.4650899891</v>
      </c>
      <c r="F11" s="192">
        <v>580620</v>
      </c>
      <c r="G11" s="192">
        <v>780895.625</v>
      </c>
      <c r="H11" s="192">
        <f t="shared" si="1"/>
        <v>-11304.257590933503</v>
      </c>
      <c r="I11" s="77"/>
      <c r="J11" s="245" t="s">
        <v>464</v>
      </c>
      <c r="K11" s="49">
        <v>780895.625</v>
      </c>
      <c r="U11" s="23" t="s">
        <v>464</v>
      </c>
      <c r="V11" s="326">
        <v>734564</v>
      </c>
      <c r="AD11" s="326"/>
    </row>
    <row r="12" spans="1:30" ht="12.75">
      <c r="A12" s="189" t="s">
        <v>274</v>
      </c>
      <c r="B12" s="29">
        <v>1823965.6894718765</v>
      </c>
      <c r="C12" s="58">
        <v>15819</v>
      </c>
      <c r="D12" s="192">
        <v>-230</v>
      </c>
      <c r="E12" s="192">
        <f t="shared" si="0"/>
        <v>1839554.6894718765</v>
      </c>
      <c r="F12" s="192">
        <v>2499228</v>
      </c>
      <c r="G12" s="192">
        <v>2118947.5833333335</v>
      </c>
      <c r="H12" s="192">
        <f t="shared" si="1"/>
        <v>-30673.91919846655</v>
      </c>
      <c r="I12" s="77"/>
      <c r="J12" s="245" t="s">
        <v>463</v>
      </c>
      <c r="K12" s="49">
        <v>2118947.5833333335</v>
      </c>
      <c r="U12" s="23" t="s">
        <v>463</v>
      </c>
      <c r="V12" s="326">
        <v>2101663</v>
      </c>
      <c r="AD12" s="326"/>
    </row>
    <row r="13" spans="1:30" ht="12.75">
      <c r="A13" s="189" t="s">
        <v>696</v>
      </c>
      <c r="B13" s="29">
        <v>688488.8476566623</v>
      </c>
      <c r="C13" s="193"/>
      <c r="D13" s="58"/>
      <c r="E13" s="192">
        <f t="shared" si="0"/>
        <v>688488.8476566623</v>
      </c>
      <c r="F13" s="192">
        <v>1688548</v>
      </c>
      <c r="G13" s="247">
        <v>2561596.041666667</v>
      </c>
      <c r="H13" s="456">
        <f>-516819-140051</f>
        <v>-656870</v>
      </c>
      <c r="I13" s="76">
        <f>F13-E13</f>
        <v>1000059.1523433377</v>
      </c>
      <c r="J13" s="245" t="s">
        <v>275</v>
      </c>
      <c r="K13" s="49">
        <f>2867356+S13</f>
        <v>2561596.041666667</v>
      </c>
      <c r="S13" s="49">
        <v>-305759.95833333326</v>
      </c>
      <c r="U13" s="23" t="s">
        <v>275</v>
      </c>
      <c r="V13" s="326">
        <f>1691328+W13</f>
        <v>839500</v>
      </c>
      <c r="W13" s="326">
        <v>-851828</v>
      </c>
      <c r="X13" s="326">
        <v>800000</v>
      </c>
      <c r="Y13" s="23" t="s">
        <v>766</v>
      </c>
      <c r="AD13" s="326"/>
    </row>
    <row r="14" spans="1:25" ht="12.75">
      <c r="A14" s="190"/>
      <c r="B14" s="59"/>
      <c r="C14" s="194"/>
      <c r="D14" s="194"/>
      <c r="E14" s="194"/>
      <c r="F14" s="194"/>
      <c r="G14" s="194"/>
      <c r="H14" s="192"/>
      <c r="J14" s="246" t="s">
        <v>465</v>
      </c>
      <c r="K14" s="49" t="s">
        <v>467</v>
      </c>
      <c r="X14" s="326">
        <v>270000</v>
      </c>
      <c r="Y14" s="23" t="s">
        <v>767</v>
      </c>
    </row>
    <row r="15" spans="1:30" ht="12.75">
      <c r="A15" s="56" t="s">
        <v>131</v>
      </c>
      <c r="B15" s="191">
        <f aca="true" t="shared" si="2" ref="B15:H15">SUM(B7:B14)</f>
        <v>7107188</v>
      </c>
      <c r="C15" s="191">
        <f t="shared" si="2"/>
        <v>698579</v>
      </c>
      <c r="D15" s="191">
        <f t="shared" si="2"/>
        <v>-230</v>
      </c>
      <c r="E15" s="191">
        <f t="shared" si="2"/>
        <v>7805537</v>
      </c>
      <c r="F15" s="191">
        <f t="shared" si="2"/>
        <v>8368689</v>
      </c>
      <c r="G15" s="191">
        <f t="shared" si="2"/>
        <v>9162169</v>
      </c>
      <c r="H15" s="191">
        <f t="shared" si="2"/>
        <v>-752420</v>
      </c>
      <c r="J15" s="246" t="s">
        <v>466</v>
      </c>
      <c r="K15" s="49">
        <f>SUM(K7:K14)</f>
        <v>9162169</v>
      </c>
      <c r="V15" s="326">
        <f>SUM(V7:V13)</f>
        <v>7249431</v>
      </c>
      <c r="X15" s="326">
        <v>400000</v>
      </c>
      <c r="Y15" s="23" t="s">
        <v>769</v>
      </c>
      <c r="AD15" s="326"/>
    </row>
    <row r="16" spans="1:24" ht="12.75">
      <c r="A16" s="56"/>
      <c r="B16" s="191"/>
      <c r="C16" s="191"/>
      <c r="D16" s="191"/>
      <c r="E16" s="191"/>
      <c r="F16" s="191"/>
      <c r="G16" s="191"/>
      <c r="H16" s="456">
        <v>-752420</v>
      </c>
      <c r="X16" s="326">
        <v>400000</v>
      </c>
    </row>
    <row r="17" spans="1:24" ht="12.75">
      <c r="A17" s="56"/>
      <c r="B17" s="191"/>
      <c r="C17" s="191"/>
      <c r="D17" s="191"/>
      <c r="E17" s="191"/>
      <c r="F17" s="191"/>
      <c r="G17" s="191"/>
      <c r="H17" s="191"/>
      <c r="X17" s="326"/>
    </row>
    <row r="18" spans="1:8" ht="12.75">
      <c r="A18" s="56"/>
      <c r="B18" s="60"/>
      <c r="C18" s="60"/>
      <c r="D18" s="60"/>
      <c r="E18" s="60"/>
      <c r="F18" s="60"/>
      <c r="G18" s="60"/>
      <c r="H18" s="60"/>
    </row>
    <row r="19" spans="1:8" ht="12.75">
      <c r="A19" s="23"/>
      <c r="B19" s="60"/>
      <c r="C19" s="60"/>
      <c r="D19" s="60"/>
      <c r="E19" s="60"/>
      <c r="F19" s="60"/>
      <c r="G19" s="60"/>
      <c r="H19" s="60"/>
    </row>
    <row r="20" spans="1:19" ht="12.75">
      <c r="A20" s="23"/>
      <c r="B20" s="60"/>
      <c r="C20" s="60"/>
      <c r="D20" s="60"/>
      <c r="E20" s="60"/>
      <c r="F20" s="60"/>
      <c r="G20" s="60"/>
      <c r="H20" s="60"/>
      <c r="K20" s="49">
        <v>200000</v>
      </c>
      <c r="S20" s="23" t="s">
        <v>693</v>
      </c>
    </row>
    <row r="21" spans="1:19" ht="12.75">
      <c r="A21" s="61"/>
      <c r="B21" s="60"/>
      <c r="C21" s="60"/>
      <c r="D21" s="60"/>
      <c r="E21" s="60"/>
      <c r="F21" s="60"/>
      <c r="G21" s="60"/>
      <c r="H21" s="456"/>
      <c r="K21" s="49">
        <v>300000</v>
      </c>
      <c r="S21" s="23" t="s">
        <v>694</v>
      </c>
    </row>
    <row r="22" spans="1:8" ht="12.75">
      <c r="A22" s="61"/>
      <c r="B22" s="60"/>
      <c r="C22" s="60"/>
      <c r="D22" s="60"/>
      <c r="E22" s="60"/>
      <c r="F22" s="60"/>
      <c r="G22" s="60"/>
      <c r="H22" s="60"/>
    </row>
    <row r="23" spans="1:8" ht="12.75">
      <c r="A23" s="61"/>
      <c r="B23" s="60"/>
      <c r="C23" s="60"/>
      <c r="D23" s="60"/>
      <c r="E23" s="60"/>
      <c r="F23" s="60"/>
      <c r="G23" s="60"/>
      <c r="H23" s="60"/>
    </row>
    <row r="24" spans="1:11" ht="12.75">
      <c r="A24" s="56"/>
      <c r="B24" s="60"/>
      <c r="C24" s="60"/>
      <c r="D24" s="60"/>
      <c r="E24" s="60"/>
      <c r="F24" s="60"/>
      <c r="G24" s="60"/>
      <c r="H24" s="60"/>
      <c r="K24" s="49">
        <f>SUM(K19:K23)</f>
        <v>500000</v>
      </c>
    </row>
    <row r="25" spans="1:8" ht="12.75">
      <c r="A25" s="56"/>
      <c r="B25" s="60"/>
      <c r="C25" s="60"/>
      <c r="D25" s="60"/>
      <c r="E25" s="60"/>
      <c r="F25" s="60"/>
      <c r="G25" s="60"/>
      <c r="H25" s="60"/>
    </row>
    <row r="26" spans="1:8" ht="12.75">
      <c r="A26" s="56"/>
      <c r="B26" s="60"/>
      <c r="C26" s="60"/>
      <c r="D26" s="60"/>
      <c r="E26" s="60"/>
      <c r="F26" s="60"/>
      <c r="G26" s="60"/>
      <c r="H26" s="60"/>
    </row>
    <row r="27" spans="1:8" ht="12.75">
      <c r="A27" s="56"/>
      <c r="B27" s="60"/>
      <c r="C27" s="60"/>
      <c r="D27" s="60"/>
      <c r="E27" s="60"/>
      <c r="F27" s="60"/>
      <c r="G27" s="60"/>
      <c r="H27" s="60"/>
    </row>
    <row r="28" spans="1:8" ht="12.75">
      <c r="A28" s="56"/>
      <c r="B28" s="60"/>
      <c r="C28" s="60"/>
      <c r="D28" s="60"/>
      <c r="E28" s="60"/>
      <c r="F28" s="60"/>
      <c r="G28" s="60"/>
      <c r="H28" s="60"/>
    </row>
    <row r="29" spans="1:11" ht="12.75">
      <c r="A29" s="56"/>
      <c r="B29" s="60"/>
      <c r="C29" s="60"/>
      <c r="D29" s="60"/>
      <c r="E29" s="60"/>
      <c r="F29" s="60"/>
      <c r="G29" s="60"/>
      <c r="H29" s="60"/>
      <c r="J29" s="49" t="s">
        <v>795</v>
      </c>
      <c r="K29" s="49">
        <v>34764890</v>
      </c>
    </row>
    <row r="30" spans="1:11" ht="12.75">
      <c r="A30" s="56"/>
      <c r="B30" s="60"/>
      <c r="C30" s="60"/>
      <c r="D30" s="60"/>
      <c r="E30" s="60"/>
      <c r="F30" s="60"/>
      <c r="G30" s="60"/>
      <c r="H30" s="60"/>
      <c r="J30" s="457" t="s">
        <v>796</v>
      </c>
      <c r="K30" s="457">
        <v>-26355141</v>
      </c>
    </row>
    <row r="31" spans="1:11" ht="12.75">
      <c r="A31" s="56"/>
      <c r="B31" s="60"/>
      <c r="C31" s="60"/>
      <c r="D31" s="60"/>
      <c r="E31" s="60"/>
      <c r="F31" s="60"/>
      <c r="G31" s="60"/>
      <c r="H31" s="60"/>
      <c r="J31" s="49" t="s">
        <v>797</v>
      </c>
      <c r="K31" s="49">
        <f>K30+K29</f>
        <v>8409749</v>
      </c>
    </row>
    <row r="32" spans="1:8" ht="12.75">
      <c r="A32" s="56"/>
      <c r="B32" s="60"/>
      <c r="C32" s="60"/>
      <c r="D32" s="60"/>
      <c r="E32" s="60"/>
      <c r="F32" s="60"/>
      <c r="G32" s="60"/>
      <c r="H32" s="60"/>
    </row>
    <row r="33" spans="1:2" ht="12.75">
      <c r="A33" s="62"/>
      <c r="B33" s="62"/>
    </row>
    <row r="36" ht="12.75" hidden="1">
      <c r="A36" s="52" t="s">
        <v>276</v>
      </c>
    </row>
    <row r="37" spans="1:14" s="24" customFormat="1" ht="49.5" customHeight="1" hidden="1">
      <c r="A37" s="63"/>
      <c r="B37" s="55" t="s">
        <v>277</v>
      </c>
      <c r="C37" s="55" t="s">
        <v>267</v>
      </c>
      <c r="D37" s="55" t="s">
        <v>278</v>
      </c>
      <c r="E37" s="55" t="s">
        <v>268</v>
      </c>
      <c r="F37" s="55" t="s">
        <v>268</v>
      </c>
      <c r="G37" s="19"/>
      <c r="H37" s="19"/>
      <c r="I37" s="64"/>
      <c r="J37" s="64"/>
      <c r="K37" s="64"/>
      <c r="N37" s="65"/>
    </row>
    <row r="38" spans="1:14" s="24" customFormat="1" ht="12.75" hidden="1">
      <c r="A38" s="66" t="s">
        <v>376</v>
      </c>
      <c r="B38" s="67">
        <v>642014.4</v>
      </c>
      <c r="C38" s="57">
        <v>312626</v>
      </c>
      <c r="D38" s="68"/>
      <c r="E38" s="68">
        <f aca="true" t="shared" si="3" ref="E38:F43">SUM(B38:D38)</f>
        <v>954640.4</v>
      </c>
      <c r="F38" s="68">
        <f t="shared" si="3"/>
        <v>1267266.4</v>
      </c>
      <c r="G38" s="68"/>
      <c r="H38" s="68"/>
      <c r="I38" s="64"/>
      <c r="J38" s="64"/>
      <c r="K38" s="64"/>
      <c r="N38" s="65"/>
    </row>
    <row r="39" spans="1:14" s="24" customFormat="1" ht="12.75" hidden="1">
      <c r="A39" s="66" t="s">
        <v>279</v>
      </c>
      <c r="B39" s="67">
        <v>472658</v>
      </c>
      <c r="C39" s="58">
        <v>74042.22</v>
      </c>
      <c r="D39" s="68"/>
      <c r="E39" s="68">
        <f t="shared" si="3"/>
        <v>546700.22</v>
      </c>
      <c r="F39" s="68">
        <f t="shared" si="3"/>
        <v>620742.44</v>
      </c>
      <c r="G39" s="68"/>
      <c r="H39" s="68"/>
      <c r="I39" s="64"/>
      <c r="J39" s="64"/>
      <c r="K39" s="64"/>
      <c r="N39" s="65"/>
    </row>
    <row r="40" spans="1:14" s="24" customFormat="1" ht="12.75" hidden="1">
      <c r="A40" s="66" t="s">
        <v>271</v>
      </c>
      <c r="B40" s="67">
        <v>1342337</v>
      </c>
      <c r="C40" s="58">
        <v>235301.71</v>
      </c>
      <c r="D40" s="68"/>
      <c r="E40" s="68">
        <f t="shared" si="3"/>
        <v>1577638.71</v>
      </c>
      <c r="F40" s="68">
        <f t="shared" si="3"/>
        <v>1812940.42</v>
      </c>
      <c r="G40" s="68"/>
      <c r="H40" s="68"/>
      <c r="I40" s="64"/>
      <c r="J40" s="64"/>
      <c r="K40" s="64"/>
      <c r="N40" s="65"/>
    </row>
    <row r="41" spans="1:14" s="24" customFormat="1" ht="12.75" hidden="1">
      <c r="A41" s="66" t="s">
        <v>280</v>
      </c>
      <c r="B41" s="67">
        <v>337043</v>
      </c>
      <c r="C41" s="58">
        <v>6186.25</v>
      </c>
      <c r="D41" s="68"/>
      <c r="E41" s="68">
        <f t="shared" si="3"/>
        <v>343229.25</v>
      </c>
      <c r="F41" s="68">
        <f t="shared" si="3"/>
        <v>349415.5</v>
      </c>
      <c r="G41" s="68"/>
      <c r="H41" s="68"/>
      <c r="I41" s="64"/>
      <c r="J41" s="64"/>
      <c r="K41" s="64"/>
      <c r="N41" s="65"/>
    </row>
    <row r="42" spans="1:14" s="24" customFormat="1" ht="12.75" hidden="1">
      <c r="A42" s="66" t="s">
        <v>273</v>
      </c>
      <c r="B42" s="67">
        <v>2045114</v>
      </c>
      <c r="C42" s="30"/>
      <c r="D42" s="58">
        <v>19269</v>
      </c>
      <c r="E42" s="68">
        <f t="shared" si="3"/>
        <v>2064383</v>
      </c>
      <c r="F42" s="68">
        <f t="shared" si="3"/>
        <v>2083652</v>
      </c>
      <c r="G42" s="68"/>
      <c r="H42" s="68"/>
      <c r="I42" s="64"/>
      <c r="J42" s="64"/>
      <c r="K42" s="64"/>
      <c r="N42" s="65"/>
    </row>
    <row r="43" spans="1:14" s="21" customFormat="1" ht="12.75" hidden="1">
      <c r="A43" s="69" t="s">
        <v>274</v>
      </c>
      <c r="B43" s="70">
        <v>1660353.6</v>
      </c>
      <c r="C43" s="71">
        <v>6927.02</v>
      </c>
      <c r="D43" s="72"/>
      <c r="E43" s="72">
        <f t="shared" si="3"/>
        <v>1667280.62</v>
      </c>
      <c r="F43" s="72">
        <f t="shared" si="3"/>
        <v>1674207.6400000001</v>
      </c>
      <c r="G43" s="68"/>
      <c r="H43" s="68"/>
      <c r="I43" s="64"/>
      <c r="J43" s="64"/>
      <c r="K43" s="64"/>
      <c r="N43" s="73"/>
    </row>
    <row r="44" spans="1:14" s="24" customFormat="1" ht="16.5" customHeight="1" hidden="1">
      <c r="A44" s="74" t="s">
        <v>281</v>
      </c>
      <c r="B44" s="75">
        <f>SUM(B38:B43)</f>
        <v>6499520</v>
      </c>
      <c r="C44" s="75">
        <f>SUM(C38:C43)</f>
        <v>635083.2</v>
      </c>
      <c r="D44" s="75">
        <f>SUM(D38:D43)</f>
        <v>19269</v>
      </c>
      <c r="E44" s="75">
        <f>SUM(E38:E43)</f>
        <v>7153872.2</v>
      </c>
      <c r="F44" s="75">
        <f>SUM(F38:F43)</f>
        <v>7808224.4</v>
      </c>
      <c r="G44" s="75"/>
      <c r="H44" s="75"/>
      <c r="I44" s="64"/>
      <c r="J44" s="64"/>
      <c r="K44" s="64"/>
      <c r="N44" s="65"/>
    </row>
    <row r="45" spans="1:14" s="24" customFormat="1" ht="12.75">
      <c r="A45" s="21"/>
      <c r="B45" s="67"/>
      <c r="C45" s="68"/>
      <c r="D45" s="68"/>
      <c r="E45" s="68"/>
      <c r="F45" s="68"/>
      <c r="G45" s="68"/>
      <c r="H45" s="68"/>
      <c r="I45" s="64"/>
      <c r="J45" s="64"/>
      <c r="K45" s="64"/>
      <c r="N45" s="65"/>
    </row>
    <row r="46" spans="1:8" ht="12.75">
      <c r="A46" s="25"/>
      <c r="B46" s="67"/>
      <c r="C46" s="58"/>
      <c r="D46" s="58"/>
      <c r="E46" s="58"/>
      <c r="F46" s="58"/>
      <c r="G46" s="58"/>
      <c r="H46" s="58"/>
    </row>
    <row r="47" spans="1:8" ht="12.75">
      <c r="A47" s="25"/>
      <c r="B47" s="47"/>
      <c r="C47" s="48"/>
      <c r="D47" s="48"/>
      <c r="E47" s="48"/>
      <c r="F47" s="48"/>
      <c r="G47" s="48"/>
      <c r="H47" s="48"/>
    </row>
  </sheetData>
  <printOptions/>
  <pageMargins left="0.7" right="0.7"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L19"/>
  <sheetViews>
    <sheetView showGridLines="0" workbookViewId="0" topLeftCell="A1"/>
  </sheetViews>
  <sheetFormatPr defaultColWidth="9.140625" defaultRowHeight="12.75"/>
  <cols>
    <col min="1" max="1" width="26.8515625" style="0" bestFit="1" customWidth="1"/>
    <col min="2" max="2" width="15.28125" style="0" customWidth="1"/>
    <col min="3" max="3" width="15.140625" style="0" customWidth="1"/>
    <col min="4" max="4" width="14.140625" style="0" customWidth="1"/>
    <col min="5" max="5" width="12.421875" style="0" customWidth="1"/>
    <col min="6" max="6" width="12.8515625" style="0" customWidth="1"/>
    <col min="7" max="7" width="17.7109375" style="0" bestFit="1" customWidth="1"/>
    <col min="11" max="11" width="11.7109375" style="0" bestFit="1" customWidth="1"/>
  </cols>
  <sheetData>
    <row r="1" ht="18">
      <c r="A1" s="46" t="s">
        <v>282</v>
      </c>
    </row>
    <row r="2" ht="18">
      <c r="A2" s="46" t="s">
        <v>454</v>
      </c>
    </row>
    <row r="3" ht="15.75">
      <c r="A3" s="166" t="s">
        <v>359</v>
      </c>
    </row>
    <row r="4" ht="12.75">
      <c r="A4" s="79">
        <f>'Attach B'!$A$4</f>
        <v>40843</v>
      </c>
    </row>
    <row r="6" spans="1:6" s="28" customFormat="1" ht="12.75">
      <c r="A6" s="161" t="s">
        <v>353</v>
      </c>
      <c r="B6" s="162" t="s">
        <v>220</v>
      </c>
      <c r="C6" s="162" t="s">
        <v>354</v>
      </c>
      <c r="D6" s="162" t="s">
        <v>221</v>
      </c>
      <c r="E6" s="162" t="s">
        <v>355</v>
      </c>
      <c r="F6" s="162" t="s">
        <v>131</v>
      </c>
    </row>
    <row r="7" spans="1:12" ht="12.75">
      <c r="A7" s="3" t="s">
        <v>356</v>
      </c>
      <c r="B7" s="164">
        <v>3510809.76</v>
      </c>
      <c r="C7" s="164">
        <f>2086200-300000</f>
        <v>1786200</v>
      </c>
      <c r="D7" s="164">
        <v>1202857.1369999999</v>
      </c>
      <c r="E7" s="164">
        <v>133650.79300000006</v>
      </c>
      <c r="F7" s="164">
        <f>SUM(B7:E7)</f>
        <v>6633517.6899999995</v>
      </c>
      <c r="H7" s="33"/>
      <c r="I7" s="33"/>
      <c r="J7" s="33"/>
      <c r="K7" s="33"/>
      <c r="L7" s="33"/>
    </row>
    <row r="8" spans="1:12" ht="12.75">
      <c r="A8" s="3" t="s">
        <v>227</v>
      </c>
      <c r="B8" s="164">
        <v>0</v>
      </c>
      <c r="C8" s="164">
        <f>1448872.16+200000</f>
        <v>1648872.16</v>
      </c>
      <c r="D8" s="164">
        <v>1392400</v>
      </c>
      <c r="E8" s="164">
        <v>143600</v>
      </c>
      <c r="F8" s="164">
        <f aca="true" t="shared" si="0" ref="F8:F14">SUM(B8:E8)</f>
        <v>3184872.16</v>
      </c>
      <c r="H8" s="33"/>
      <c r="I8" s="33"/>
      <c r="J8" s="33"/>
      <c r="K8" s="33"/>
      <c r="L8" s="33"/>
    </row>
    <row r="9" spans="1:12" ht="12.75">
      <c r="A9" s="3" t="s">
        <v>357</v>
      </c>
      <c r="B9" s="164">
        <v>3427532.4</v>
      </c>
      <c r="C9" s="164">
        <f>2403500-900000</f>
        <v>1503500</v>
      </c>
      <c r="D9" s="164">
        <v>3568414.5</v>
      </c>
      <c r="E9" s="164">
        <v>396490.5</v>
      </c>
      <c r="F9" s="164">
        <f t="shared" si="0"/>
        <v>8895937.4</v>
      </c>
      <c r="H9" s="33"/>
      <c r="I9" s="33"/>
      <c r="J9" s="33"/>
      <c r="K9" s="33"/>
      <c r="L9" s="33"/>
    </row>
    <row r="10" spans="1:6" ht="12.75">
      <c r="A10" s="27" t="s">
        <v>228</v>
      </c>
      <c r="B10" s="164">
        <v>0</v>
      </c>
      <c r="C10" s="164">
        <v>0</v>
      </c>
      <c r="D10" s="164">
        <v>2700000</v>
      </c>
      <c r="E10" s="164">
        <v>300000</v>
      </c>
      <c r="F10" s="164">
        <f t="shared" si="0"/>
        <v>3000000</v>
      </c>
    </row>
    <row r="11" spans="1:6" ht="12.75">
      <c r="A11" s="21" t="s">
        <v>108</v>
      </c>
      <c r="B11" s="164">
        <v>0</v>
      </c>
      <c r="C11" s="164">
        <v>0</v>
      </c>
      <c r="D11" s="164">
        <v>3500000</v>
      </c>
      <c r="E11" s="164">
        <v>0</v>
      </c>
      <c r="F11" s="164">
        <f t="shared" si="0"/>
        <v>3500000</v>
      </c>
    </row>
    <row r="12" spans="1:6" ht="12.75">
      <c r="A12" s="21" t="s">
        <v>229</v>
      </c>
      <c r="B12" s="164">
        <v>0</v>
      </c>
      <c r="C12" s="164">
        <v>0</v>
      </c>
      <c r="D12" s="164">
        <v>409000</v>
      </c>
      <c r="E12" s="164">
        <v>0</v>
      </c>
      <c r="F12" s="164">
        <f t="shared" si="0"/>
        <v>409000</v>
      </c>
    </row>
    <row r="13" spans="1:6" ht="12.75">
      <c r="A13" s="27" t="s">
        <v>230</v>
      </c>
      <c r="B13" s="164">
        <v>0</v>
      </c>
      <c r="C13" s="164">
        <v>0</v>
      </c>
      <c r="D13" s="164">
        <v>3630219</v>
      </c>
      <c r="E13" s="164">
        <v>0</v>
      </c>
      <c r="F13" s="164">
        <f t="shared" si="0"/>
        <v>3630219</v>
      </c>
    </row>
    <row r="14" spans="1:6" ht="12.75">
      <c r="A14" s="42" t="s">
        <v>116</v>
      </c>
      <c r="B14" s="165">
        <v>0</v>
      </c>
      <c r="C14" s="165">
        <v>0</v>
      </c>
      <c r="D14" s="165">
        <v>126500</v>
      </c>
      <c r="E14" s="165">
        <f>250000+95000+300000</f>
        <v>645000</v>
      </c>
      <c r="F14" s="165">
        <f t="shared" si="0"/>
        <v>771500</v>
      </c>
    </row>
    <row r="15" spans="1:6" ht="12.75">
      <c r="A15" s="163" t="s">
        <v>131</v>
      </c>
      <c r="B15" s="4">
        <f aca="true" t="shared" si="1" ref="B15:F15">SUM(B7:B14)</f>
        <v>6938342.16</v>
      </c>
      <c r="C15" s="4">
        <f t="shared" si="1"/>
        <v>4938572.16</v>
      </c>
      <c r="D15" s="4">
        <f t="shared" si="1"/>
        <v>16529390.637</v>
      </c>
      <c r="E15" s="4">
        <f t="shared" si="1"/>
        <v>1618741.293</v>
      </c>
      <c r="F15" s="4">
        <f t="shared" si="1"/>
        <v>30025046.25</v>
      </c>
    </row>
    <row r="19" ht="12.75" hidden="1">
      <c r="F19" s="445">
        <f>F15-'Attach E '!G16</f>
        <v>0.3500000014901161</v>
      </c>
    </row>
  </sheetData>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20"/>
  <sheetViews>
    <sheetView showGridLines="0" workbookViewId="0" topLeftCell="A1"/>
  </sheetViews>
  <sheetFormatPr defaultColWidth="9.140625" defaultRowHeight="12.75"/>
  <cols>
    <col min="1" max="1" width="31.28125" style="80" customWidth="1"/>
    <col min="2" max="3" width="11.7109375" style="80" hidden="1" customWidth="1"/>
    <col min="4" max="4" width="11.28125" style="80" hidden="1" customWidth="1"/>
    <col min="5" max="5" width="11.7109375" style="80" hidden="1" customWidth="1"/>
    <col min="6" max="6" width="13.7109375" style="80" hidden="1" customWidth="1"/>
    <col min="7" max="11" width="11.7109375" style="80" bestFit="1" customWidth="1"/>
    <col min="12" max="12" width="11.7109375" style="80" customWidth="1"/>
    <col min="13" max="13" width="12.7109375" style="80" bestFit="1" customWidth="1"/>
    <col min="14" max="16384" width="9.140625" style="80" customWidth="1"/>
  </cols>
  <sheetData>
    <row r="1" spans="1:9" ht="20.25">
      <c r="A1" s="78" t="s">
        <v>282</v>
      </c>
      <c r="I1" s="233"/>
    </row>
    <row r="2" ht="20.25">
      <c r="A2" s="78" t="s">
        <v>452</v>
      </c>
    </row>
    <row r="3" ht="15.75">
      <c r="A3" s="166" t="s">
        <v>358</v>
      </c>
    </row>
    <row r="4" ht="12.75">
      <c r="A4" s="79">
        <f>'Attach B'!$A$4</f>
        <v>40843</v>
      </c>
    </row>
    <row r="6" spans="1:13" ht="38.25">
      <c r="A6" s="36" t="s">
        <v>219</v>
      </c>
      <c r="B6" s="5" t="s">
        <v>1</v>
      </c>
      <c r="C6" s="37" t="s">
        <v>260</v>
      </c>
      <c r="D6" s="37" t="s">
        <v>263</v>
      </c>
      <c r="E6" s="37" t="s">
        <v>261</v>
      </c>
      <c r="F6" s="37" t="s">
        <v>396</v>
      </c>
      <c r="G6" s="5">
        <v>2012</v>
      </c>
      <c r="H6" s="5">
        <v>2013</v>
      </c>
      <c r="I6" s="5">
        <v>2014</v>
      </c>
      <c r="J6" s="5">
        <v>2015</v>
      </c>
      <c r="K6" s="5">
        <v>2016</v>
      </c>
      <c r="L6" s="5">
        <v>2017</v>
      </c>
      <c r="M6" s="5" t="s">
        <v>131</v>
      </c>
    </row>
    <row r="8" spans="1:13" ht="12.75">
      <c r="A8" s="3" t="s">
        <v>349</v>
      </c>
      <c r="B8" s="4">
        <v>12793504</v>
      </c>
      <c r="C8" s="4">
        <v>9982076</v>
      </c>
      <c r="D8" s="4">
        <v>-262920</v>
      </c>
      <c r="E8" s="4">
        <v>9719156</v>
      </c>
      <c r="F8" s="4">
        <v>22512660</v>
      </c>
      <c r="G8" s="4">
        <f>'Projects - Reference Only'!K132</f>
        <v>6633517.6899999995</v>
      </c>
      <c r="H8" s="4">
        <f>'Projects - Reference Only'!L132</f>
        <v>11850740.72</v>
      </c>
      <c r="I8" s="4">
        <f>'Projects - Reference Only'!M132</f>
        <v>8102018.72</v>
      </c>
      <c r="J8" s="4">
        <f>'Projects - Reference Only'!N132</f>
        <v>7070414.609999999</v>
      </c>
      <c r="K8" s="4">
        <f>'Projects - Reference Only'!O132</f>
        <v>6136780.760000001</v>
      </c>
      <c r="L8" s="4">
        <f>'Projects - Reference Only'!P132</f>
        <v>3446599.66</v>
      </c>
      <c r="M8" s="4">
        <f>SUM(G8:L8)</f>
        <v>43240072.16</v>
      </c>
    </row>
    <row r="9" spans="1:13" ht="12.75">
      <c r="A9" s="3" t="s">
        <v>227</v>
      </c>
      <c r="B9" s="4">
        <v>4824983</v>
      </c>
      <c r="C9" s="4">
        <v>4073839</v>
      </c>
      <c r="D9" s="4">
        <v>532876</v>
      </c>
      <c r="E9" s="4">
        <v>4606715</v>
      </c>
      <c r="F9" s="4">
        <v>9431698</v>
      </c>
      <c r="G9" s="4">
        <f>'Projects - Reference Only'!K133</f>
        <v>3184872.16</v>
      </c>
      <c r="H9" s="4">
        <f>'Projects - Reference Only'!L133</f>
        <v>4436733.32</v>
      </c>
      <c r="I9" s="4">
        <f>'Projects - Reference Only'!M133</f>
        <v>8727124.52</v>
      </c>
      <c r="J9" s="4">
        <f>'Projects - Reference Only'!N133</f>
        <v>6849837</v>
      </c>
      <c r="K9" s="4">
        <f>'Projects - Reference Only'!O133</f>
        <v>6201847.58</v>
      </c>
      <c r="L9" s="4">
        <f>'Projects - Reference Only'!P133</f>
        <v>5212325.6899999995</v>
      </c>
      <c r="M9" s="4">
        <f aca="true" t="shared" si="0" ref="M9:M15">SUM(G9:L9)</f>
        <v>34612740.269999996</v>
      </c>
    </row>
    <row r="10" spans="1:13" ht="12.75">
      <c r="A10" s="3" t="s">
        <v>350</v>
      </c>
      <c r="B10" s="4">
        <v>14296812</v>
      </c>
      <c r="C10" s="4">
        <v>4675691.055524554</v>
      </c>
      <c r="D10" s="4">
        <v>-4429762.055524554</v>
      </c>
      <c r="E10" s="4">
        <v>245929</v>
      </c>
      <c r="F10" s="4">
        <v>14542741</v>
      </c>
      <c r="G10" s="4">
        <f>'Projects - Reference Only'!K134</f>
        <v>8895937.05</v>
      </c>
      <c r="H10" s="4">
        <f>'Projects - Reference Only'!L134</f>
        <v>18028774.08</v>
      </c>
      <c r="I10" s="4">
        <f>'Projects - Reference Only'!M134</f>
        <v>11117486.05</v>
      </c>
      <c r="J10" s="4">
        <f>'Projects - Reference Only'!N134</f>
        <v>6151404.85</v>
      </c>
      <c r="K10" s="4">
        <f>'Projects - Reference Only'!O134</f>
        <v>13563506.669999998</v>
      </c>
      <c r="L10" s="4">
        <f>'Projects - Reference Only'!P134</f>
        <v>6666269.48</v>
      </c>
      <c r="M10" s="4">
        <f t="shared" si="0"/>
        <v>64423378.18000001</v>
      </c>
    </row>
    <row r="11" spans="1:13" ht="12.75">
      <c r="A11" s="3" t="s">
        <v>228</v>
      </c>
      <c r="B11" s="4">
        <v>1808802</v>
      </c>
      <c r="C11" s="4">
        <v>6535046</v>
      </c>
      <c r="D11" s="4">
        <v>-5369776</v>
      </c>
      <c r="E11" s="4">
        <v>1165270</v>
      </c>
      <c r="F11" s="4">
        <v>2974072</v>
      </c>
      <c r="G11" s="4">
        <f>'Projects - Reference Only'!K135</f>
        <v>3000000</v>
      </c>
      <c r="H11" s="4">
        <f>'Projects - Reference Only'!L135</f>
        <v>3567198</v>
      </c>
      <c r="I11" s="4">
        <f>'Projects - Reference Only'!M135</f>
        <v>163909.05</v>
      </c>
      <c r="J11" s="4">
        <f>'Projects - Reference Only'!N135</f>
        <v>2251017.62</v>
      </c>
      <c r="K11" s="4">
        <f>'Projects - Reference Only'!O135</f>
        <v>0</v>
      </c>
      <c r="L11" s="4">
        <f>'Projects - Reference Only'!P135</f>
        <v>2575201.48</v>
      </c>
      <c r="M11" s="4">
        <f t="shared" si="0"/>
        <v>11557326.15</v>
      </c>
    </row>
    <row r="12" spans="1:13" ht="12.75">
      <c r="A12" s="3" t="s">
        <v>351</v>
      </c>
      <c r="B12" s="4">
        <v>-5848</v>
      </c>
      <c r="C12" s="4">
        <v>3250000</v>
      </c>
      <c r="D12" s="4">
        <v>2005848</v>
      </c>
      <c r="E12" s="4">
        <v>5255848</v>
      </c>
      <c r="F12" s="4">
        <v>5250000</v>
      </c>
      <c r="G12" s="4">
        <f>'Projects - Reference Only'!K136</f>
        <v>3500000</v>
      </c>
      <c r="H12" s="4">
        <f>'Projects - Reference Only'!L136</f>
        <v>10000000</v>
      </c>
      <c r="I12" s="4">
        <f>'Projects - Reference Only'!M136</f>
        <v>10000000</v>
      </c>
      <c r="J12" s="4">
        <f>'Projects - Reference Only'!N136</f>
        <v>5750000</v>
      </c>
      <c r="K12" s="4">
        <f>'Projects - Reference Only'!O136</f>
        <v>0</v>
      </c>
      <c r="L12" s="4">
        <f>'Projects - Reference Only'!P136</f>
        <v>0</v>
      </c>
      <c r="M12" s="4">
        <f t="shared" si="0"/>
        <v>29250000</v>
      </c>
    </row>
    <row r="13" spans="1:13" ht="12.75">
      <c r="A13" s="3" t="s">
        <v>352</v>
      </c>
      <c r="B13" s="4">
        <v>173499</v>
      </c>
      <c r="C13" s="4">
        <v>256781</v>
      </c>
      <c r="D13" s="4">
        <v>43219</v>
      </c>
      <c r="E13" s="4">
        <v>300000</v>
      </c>
      <c r="F13" s="4">
        <v>473499</v>
      </c>
      <c r="G13" s="4">
        <f>'Projects - Reference Only'!K137</f>
        <v>409000</v>
      </c>
      <c r="H13" s="4">
        <f>'Projects - Reference Only'!L137</f>
        <v>418270</v>
      </c>
      <c r="I13" s="4">
        <f>'Projects - Reference Only'!M137</f>
        <v>427818.1</v>
      </c>
      <c r="J13" s="4">
        <f>'Projects - Reference Only'!N137</f>
        <v>437652.64</v>
      </c>
      <c r="K13" s="4">
        <f>'Projects - Reference Only'!O137</f>
        <v>447782.22</v>
      </c>
      <c r="L13" s="4">
        <f>'Projects - Reference Only'!P137</f>
        <v>458215.69</v>
      </c>
      <c r="M13" s="4">
        <f t="shared" si="0"/>
        <v>2598738.65</v>
      </c>
    </row>
    <row r="14" spans="1:13" ht="12.75">
      <c r="A14" s="3" t="s">
        <v>115</v>
      </c>
      <c r="B14" s="4">
        <v>5514516</v>
      </c>
      <c r="C14" s="4">
        <v>3607031</v>
      </c>
      <c r="D14" s="4">
        <v>-36070</v>
      </c>
      <c r="E14" s="4">
        <v>3570961</v>
      </c>
      <c r="F14" s="4">
        <v>9085477</v>
      </c>
      <c r="G14" s="4">
        <f>'Projects - Reference Only'!K138</f>
        <v>3630219</v>
      </c>
      <c r="H14" s="4">
        <f>'Projects - Reference Only'!L138</f>
        <v>3688651</v>
      </c>
      <c r="I14" s="4">
        <f>'Projects - Reference Only'!M138</f>
        <v>3751916</v>
      </c>
      <c r="J14" s="4">
        <f>'Projects - Reference Only'!N138</f>
        <v>3823543</v>
      </c>
      <c r="K14" s="4">
        <f>'Projects - Reference Only'!O138</f>
        <v>3902040</v>
      </c>
      <c r="L14" s="4">
        <f>'Projects - Reference Only'!P138</f>
        <v>3986897</v>
      </c>
      <c r="M14" s="4">
        <f t="shared" si="0"/>
        <v>22783266</v>
      </c>
    </row>
    <row r="15" spans="1:13" ht="12.75">
      <c r="A15" s="42" t="s">
        <v>116</v>
      </c>
      <c r="B15" s="43">
        <v>154316</v>
      </c>
      <c r="C15" s="43">
        <v>2465000</v>
      </c>
      <c r="D15" s="43">
        <v>-2211434</v>
      </c>
      <c r="E15" s="43">
        <v>253566</v>
      </c>
      <c r="F15" s="43">
        <v>407882</v>
      </c>
      <c r="G15" s="43">
        <f>'Projects - Reference Only'!K139</f>
        <v>771500</v>
      </c>
      <c r="H15" s="43">
        <f>'Projects - Reference Only'!L139</f>
        <v>303045</v>
      </c>
      <c r="I15" s="43">
        <f>'Projects - Reference Only'!M139</f>
        <v>304636.35</v>
      </c>
      <c r="J15" s="43">
        <f>'Projects - Reference Only'!N139</f>
        <v>306275.44</v>
      </c>
      <c r="K15" s="43">
        <f>'Projects - Reference Only'!O139</f>
        <v>307963.7</v>
      </c>
      <c r="L15" s="43">
        <f>'Projects - Reference Only'!P139</f>
        <v>309702.61</v>
      </c>
      <c r="M15" s="43">
        <f t="shared" si="0"/>
        <v>2303123.1</v>
      </c>
    </row>
    <row r="16" spans="1:13" ht="12.75">
      <c r="A16" s="3" t="s">
        <v>131</v>
      </c>
      <c r="B16" s="4">
        <f>SUM(B8:B15)</f>
        <v>39560584</v>
      </c>
      <c r="C16" s="4">
        <f aca="true" t="shared" si="1" ref="C16:M16">SUM(C8:C15)</f>
        <v>34845464.05552456</v>
      </c>
      <c r="D16" s="4">
        <f t="shared" si="1"/>
        <v>-9728019.055524554</v>
      </c>
      <c r="E16" s="4">
        <f t="shared" si="1"/>
        <v>25117445</v>
      </c>
      <c r="F16" s="4">
        <f t="shared" si="1"/>
        <v>64678029</v>
      </c>
      <c r="G16" s="4">
        <f t="shared" si="1"/>
        <v>30025045.9</v>
      </c>
      <c r="H16" s="4">
        <f t="shared" si="1"/>
        <v>52293412.12</v>
      </c>
      <c r="I16" s="4">
        <f t="shared" si="1"/>
        <v>42594908.79000001</v>
      </c>
      <c r="J16" s="4">
        <f t="shared" si="1"/>
        <v>32640145.160000004</v>
      </c>
      <c r="K16" s="4">
        <f t="shared" si="1"/>
        <v>30559920.929999996</v>
      </c>
      <c r="L16" s="4">
        <f t="shared" si="1"/>
        <v>22655211.61</v>
      </c>
      <c r="M16" s="4">
        <f t="shared" si="1"/>
        <v>210768644.51000002</v>
      </c>
    </row>
    <row r="17" ht="12.75">
      <c r="M17" s="81"/>
    </row>
    <row r="20" spans="7:13" ht="12.75" hidden="1">
      <c r="G20" s="444">
        <f>G16-'Projects - Reference Only'!K125</f>
        <v>0</v>
      </c>
      <c r="H20" s="444">
        <f>H16-'Projects - Reference Only'!L125</f>
        <v>0</v>
      </c>
      <c r="I20" s="444">
        <f>I16-'Projects - Reference Only'!M125</f>
        <v>0</v>
      </c>
      <c r="J20" s="444">
        <f>J16-'Projects - Reference Only'!N125</f>
        <v>0</v>
      </c>
      <c r="K20" s="444">
        <f>K16-'Projects - Reference Only'!O125</f>
        <v>0</v>
      </c>
      <c r="L20" s="444">
        <f>L16-'Projects - Reference Only'!P125</f>
        <v>0</v>
      </c>
      <c r="M20" s="444">
        <f>M16-'Projects - Reference Only'!Q125</f>
        <v>0</v>
      </c>
    </row>
  </sheetData>
  <printOptions/>
  <pageMargins left="0.25" right="0.25" top="0.75" bottom="0.75" header="0.3" footer="0.3"/>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U145"/>
  <sheetViews>
    <sheetView showGridLines="0" workbookViewId="0" topLeftCell="A1">
      <selection activeCell="I21" sqref="I21"/>
    </sheetView>
  </sheetViews>
  <sheetFormatPr defaultColWidth="9.140625" defaultRowHeight="12.75"/>
  <cols>
    <col min="1" max="1" width="2.7109375" style="1" customWidth="1"/>
    <col min="2" max="2" width="2.57421875" style="1" customWidth="1"/>
    <col min="3" max="3" width="36.140625" style="1" customWidth="1"/>
    <col min="4" max="4" width="9.00390625" style="1" hidden="1" customWidth="1"/>
    <col min="5" max="5" width="12.28125" style="1" hidden="1" customWidth="1"/>
    <col min="6" max="6" width="11.28125" style="1" hidden="1" customWidth="1"/>
    <col min="7" max="7" width="11.57421875" style="1" bestFit="1" customWidth="1"/>
    <col min="8" max="8" width="11.28125" style="1" customWidth="1"/>
    <col min="9" max="9" width="11.7109375" style="1" bestFit="1" customWidth="1"/>
    <col min="10" max="13" width="12.28125" style="1" bestFit="1" customWidth="1"/>
    <col min="14" max="14" width="12.28125" style="1" customWidth="1"/>
    <col min="15" max="15" width="12.28125" style="1" hidden="1" customWidth="1"/>
    <col min="16" max="16" width="14.00390625" style="1" bestFit="1" customWidth="1"/>
    <col min="17" max="17" width="22.7109375" style="1" hidden="1" customWidth="1"/>
    <col min="18" max="18" width="10.7109375" style="1" hidden="1" customWidth="1"/>
    <col min="19" max="19" width="22.28125" style="1" hidden="1" customWidth="1"/>
    <col min="20" max="20" width="14.28125" style="1" customWidth="1"/>
    <col min="21" max="21" width="10.7109375" style="1" bestFit="1" customWidth="1"/>
    <col min="22" max="16384" width="9.140625" style="1" customWidth="1"/>
  </cols>
  <sheetData>
    <row r="1" spans="1:14" ht="18">
      <c r="A1" s="181" t="s">
        <v>373</v>
      </c>
      <c r="B1" s="34"/>
      <c r="C1" s="3"/>
      <c r="D1" s="101"/>
      <c r="E1" s="101"/>
      <c r="F1" s="101"/>
      <c r="G1" s="101"/>
      <c r="H1" s="101"/>
      <c r="I1" s="101"/>
      <c r="J1" s="101"/>
      <c r="K1" s="101"/>
      <c r="L1" s="3"/>
      <c r="M1" s="99"/>
      <c r="N1" s="100">
        <v>40701</v>
      </c>
    </row>
    <row r="2" spans="1:13" s="3" customFormat="1" ht="15.75">
      <c r="A2" s="97" t="s">
        <v>382</v>
      </c>
      <c r="B2" s="15"/>
      <c r="D2" s="101"/>
      <c r="E2" s="101"/>
      <c r="F2" s="101"/>
      <c r="G2" s="101"/>
      <c r="H2" s="101"/>
      <c r="I2" s="101"/>
      <c r="J2" s="101"/>
      <c r="K2" s="101"/>
      <c r="L2" s="101"/>
      <c r="M2" s="50"/>
    </row>
    <row r="3" spans="1:19" ht="25.5">
      <c r="A3" s="3"/>
      <c r="B3" s="3"/>
      <c r="C3" s="3"/>
      <c r="D3" s="102" t="s">
        <v>293</v>
      </c>
      <c r="E3" s="103" t="s">
        <v>294</v>
      </c>
      <c r="F3" s="103" t="s">
        <v>295</v>
      </c>
      <c r="G3" s="103" t="s">
        <v>296</v>
      </c>
      <c r="H3" s="104" t="s">
        <v>297</v>
      </c>
      <c r="I3" s="103" t="s">
        <v>298</v>
      </c>
      <c r="J3" s="103" t="s">
        <v>299</v>
      </c>
      <c r="K3" s="103" t="s">
        <v>300</v>
      </c>
      <c r="L3" s="103" t="s">
        <v>301</v>
      </c>
      <c r="M3" s="103" t="s">
        <v>302</v>
      </c>
      <c r="N3" s="103" t="s">
        <v>303</v>
      </c>
      <c r="O3" s="103" t="s">
        <v>304</v>
      </c>
      <c r="Q3" s="105" t="s">
        <v>305</v>
      </c>
      <c r="S3" s="105" t="s">
        <v>306</v>
      </c>
    </row>
    <row r="4" spans="1:19" ht="12.75">
      <c r="A4" s="106" t="s">
        <v>307</v>
      </c>
      <c r="B4" s="107"/>
      <c r="C4" s="107"/>
      <c r="D4" s="108">
        <v>0</v>
      </c>
      <c r="E4" s="108">
        <f>+C30</f>
        <v>0</v>
      </c>
      <c r="F4" s="108">
        <f>E30</f>
        <v>18965056.809999995</v>
      </c>
      <c r="G4" s="109">
        <f>F30</f>
        <v>31118401.83</v>
      </c>
      <c r="H4" s="110">
        <v>3557153.145601973</v>
      </c>
      <c r="I4" s="109">
        <f>G30</f>
        <v>39650353.77000001</v>
      </c>
      <c r="J4" s="108">
        <f aca="true" t="shared" si="0" ref="J4:O4">+I30</f>
        <v>4203136.511749998</v>
      </c>
      <c r="K4" s="108">
        <f t="shared" si="0"/>
        <v>6797770.142739996</v>
      </c>
      <c r="L4" s="108">
        <f t="shared" si="0"/>
        <v>3400203.0201597065</v>
      </c>
      <c r="M4" s="108">
        <f t="shared" si="0"/>
        <v>3641747.2886019945</v>
      </c>
      <c r="N4" s="108">
        <f t="shared" si="0"/>
        <v>3580818.672397554</v>
      </c>
      <c r="O4" s="108">
        <f t="shared" si="0"/>
        <v>3351520.3639069796</v>
      </c>
      <c r="Q4" s="111" t="s">
        <v>308</v>
      </c>
      <c r="S4" s="112" t="s">
        <v>309</v>
      </c>
    </row>
    <row r="5" spans="1:19" ht="12.75">
      <c r="A5" s="15" t="s">
        <v>310</v>
      </c>
      <c r="B5" s="3"/>
      <c r="C5" s="3"/>
      <c r="D5" s="101"/>
      <c r="E5" s="113"/>
      <c r="F5" s="113"/>
      <c r="G5" s="113"/>
      <c r="H5" s="114"/>
      <c r="I5" s="113"/>
      <c r="J5" s="113"/>
      <c r="K5" s="113"/>
      <c r="L5" s="113"/>
      <c r="M5" s="113"/>
      <c r="N5" s="113"/>
      <c r="O5" s="3"/>
      <c r="Q5" s="115">
        <v>25117445</v>
      </c>
      <c r="S5" s="116">
        <f>I39</f>
        <v>29230811.741750002</v>
      </c>
    </row>
    <row r="6" spans="1:19" ht="12.75">
      <c r="A6" s="15"/>
      <c r="B6" s="15" t="s">
        <v>311</v>
      </c>
      <c r="C6" s="3"/>
      <c r="D6" s="101"/>
      <c r="E6" s="182"/>
      <c r="F6" s="182"/>
      <c r="G6" s="182"/>
      <c r="H6" s="183"/>
      <c r="I6" s="182"/>
      <c r="J6" s="182"/>
      <c r="K6" s="182"/>
      <c r="L6" s="182"/>
      <c r="M6" s="182"/>
      <c r="N6" s="182"/>
      <c r="O6" s="4"/>
      <c r="Q6" s="115">
        <v>26430141.25</v>
      </c>
      <c r="S6" s="116">
        <f>J39</f>
        <v>29024774.88099</v>
      </c>
    </row>
    <row r="7" spans="1:19" ht="14.25">
      <c r="A7" s="27"/>
      <c r="B7" s="3"/>
      <c r="C7" s="117" t="s">
        <v>312</v>
      </c>
      <c r="D7" s="101">
        <v>0</v>
      </c>
      <c r="E7" s="118">
        <v>33239735.21</v>
      </c>
      <c r="F7" s="118">
        <v>34748473.46</v>
      </c>
      <c r="G7" s="182">
        <v>35555141.89</v>
      </c>
      <c r="H7" s="183">
        <v>36070312.7909484</v>
      </c>
      <c r="I7" s="182">
        <v>35709610</v>
      </c>
      <c r="J7" s="182">
        <v>36302192</v>
      </c>
      <c r="K7" s="182">
        <v>36886513</v>
      </c>
      <c r="L7" s="182">
        <v>37519164</v>
      </c>
      <c r="M7" s="182">
        <v>38235425</v>
      </c>
      <c r="N7" s="182">
        <v>39020401</v>
      </c>
      <c r="O7" s="4">
        <v>39868967</v>
      </c>
      <c r="Q7" s="115">
        <v>50912340.489999995</v>
      </c>
      <c r="S7" s="116">
        <f>K39</f>
        <v>47964773.3674197</v>
      </c>
    </row>
    <row r="8" spans="1:19" ht="14.25">
      <c r="A8" s="3"/>
      <c r="B8" s="3"/>
      <c r="C8" s="27" t="s">
        <v>313</v>
      </c>
      <c r="D8" s="101">
        <v>0</v>
      </c>
      <c r="E8" s="119">
        <v>531087.64</v>
      </c>
      <c r="F8" s="119">
        <v>469154.03</v>
      </c>
      <c r="G8" s="182">
        <v>303461.1000000001</v>
      </c>
      <c r="H8" s="120">
        <v>497725.51042700006</v>
      </c>
      <c r="I8" s="119">
        <v>312564.9330000001</v>
      </c>
      <c r="J8" s="119">
        <v>321941.8809900001</v>
      </c>
      <c r="K8" s="119">
        <v>331600.1374197001</v>
      </c>
      <c r="L8" s="119">
        <v>341548.1415422911</v>
      </c>
      <c r="M8" s="119">
        <v>351794.5857885598</v>
      </c>
      <c r="N8" s="119">
        <v>362348.4233622166</v>
      </c>
      <c r="O8" s="119">
        <v>373218.8760630831</v>
      </c>
      <c r="Q8" s="115">
        <v>42948477.910000004</v>
      </c>
      <c r="S8" s="116">
        <f>L39</f>
        <v>44045022.17844229</v>
      </c>
    </row>
    <row r="9" spans="1:19" ht="14.25" hidden="1">
      <c r="A9" s="3"/>
      <c r="B9" s="3"/>
      <c r="C9" s="27" t="s">
        <v>314</v>
      </c>
      <c r="D9" s="101">
        <v>0</v>
      </c>
      <c r="E9" s="119">
        <v>209483.04</v>
      </c>
      <c r="F9" s="184">
        <v>18598</v>
      </c>
      <c r="G9" s="182">
        <v>0</v>
      </c>
      <c r="H9" s="120"/>
      <c r="I9" s="119"/>
      <c r="J9" s="119"/>
      <c r="K9" s="119"/>
      <c r="L9" s="119"/>
      <c r="M9" s="119"/>
      <c r="N9" s="119"/>
      <c r="O9" s="3"/>
      <c r="Q9" s="115">
        <v>34061487.54000001</v>
      </c>
      <c r="S9" s="116">
        <f>M39</f>
        <v>34975558.923795566</v>
      </c>
    </row>
    <row r="10" spans="1:19" ht="14.25">
      <c r="A10" s="3"/>
      <c r="B10" s="3"/>
      <c r="C10" s="3" t="s">
        <v>365</v>
      </c>
      <c r="D10" s="101"/>
      <c r="E10" s="118">
        <v>304023.19</v>
      </c>
      <c r="F10" s="119">
        <v>235304.18</v>
      </c>
      <c r="G10" s="182">
        <v>399095.52</v>
      </c>
      <c r="H10" s="120"/>
      <c r="I10" s="119"/>
      <c r="J10" s="119"/>
      <c r="K10" s="119"/>
      <c r="L10" s="119"/>
      <c r="M10" s="119"/>
      <c r="N10" s="119"/>
      <c r="O10" s="3"/>
      <c r="Q10" s="115">
        <v>38480537.25</v>
      </c>
      <c r="S10" s="116">
        <f>N39</f>
        <v>39466238.941509426</v>
      </c>
    </row>
    <row r="11" spans="1:19" ht="12.75">
      <c r="A11" s="15"/>
      <c r="B11" s="15" t="s">
        <v>315</v>
      </c>
      <c r="C11" s="27"/>
      <c r="D11" s="101"/>
      <c r="E11" s="119"/>
      <c r="F11" s="119"/>
      <c r="G11" s="182"/>
      <c r="H11" s="120"/>
      <c r="I11" s="119"/>
      <c r="J11" s="119"/>
      <c r="K11" s="119"/>
      <c r="L11" s="119"/>
      <c r="M11" s="119"/>
      <c r="N11" s="119"/>
      <c r="O11" s="3"/>
      <c r="Q11" s="115">
        <v>19747160.64</v>
      </c>
      <c r="S11" s="116">
        <f>O39</f>
        <v>31912498.341307625</v>
      </c>
    </row>
    <row r="12" spans="1:15" ht="14.25">
      <c r="A12" s="3"/>
      <c r="B12" s="3"/>
      <c r="C12" s="3" t="s">
        <v>366</v>
      </c>
      <c r="D12" s="101">
        <v>0</v>
      </c>
      <c r="E12" s="118">
        <v>566636</v>
      </c>
      <c r="F12" s="118">
        <v>44900</v>
      </c>
      <c r="G12" s="182">
        <v>461</v>
      </c>
      <c r="H12" s="121">
        <v>10000</v>
      </c>
      <c r="I12" s="118">
        <v>0</v>
      </c>
      <c r="J12" s="118">
        <v>0</v>
      </c>
      <c r="K12" s="118">
        <v>0</v>
      </c>
      <c r="L12" s="118"/>
      <c r="M12" s="118"/>
      <c r="N12" s="118"/>
      <c r="O12" s="3"/>
    </row>
    <row r="13" spans="1:17" ht="14.25">
      <c r="A13" s="27"/>
      <c r="B13" s="3"/>
      <c r="C13" s="3" t="s">
        <v>367</v>
      </c>
      <c r="D13" s="118">
        <v>0</v>
      </c>
      <c r="E13" s="118">
        <v>67000</v>
      </c>
      <c r="F13" s="118">
        <v>60943</v>
      </c>
      <c r="G13" s="182">
        <v>46108</v>
      </c>
      <c r="H13" s="121">
        <v>50000</v>
      </c>
      <c r="I13" s="118">
        <v>50000</v>
      </c>
      <c r="J13" s="118">
        <v>50000</v>
      </c>
      <c r="K13" s="118">
        <v>50000</v>
      </c>
      <c r="L13" s="118">
        <v>50000</v>
      </c>
      <c r="M13" s="118">
        <v>50000</v>
      </c>
      <c r="N13" s="118">
        <v>50000</v>
      </c>
      <c r="O13" s="118">
        <v>50000</v>
      </c>
      <c r="Q13" s="15"/>
    </row>
    <row r="14" spans="1:15" ht="14.25">
      <c r="A14" s="27"/>
      <c r="B14" s="3"/>
      <c r="C14" s="3" t="s">
        <v>368</v>
      </c>
      <c r="D14" s="118"/>
      <c r="E14" s="118"/>
      <c r="F14" s="118"/>
      <c r="G14" s="182">
        <v>900000</v>
      </c>
      <c r="H14" s="121"/>
      <c r="I14" s="118"/>
      <c r="J14" s="118"/>
      <c r="K14" s="118"/>
      <c r="L14" s="118"/>
      <c r="M14" s="118"/>
      <c r="N14" s="118"/>
      <c r="O14" s="3"/>
    </row>
    <row r="15" spans="1:21" ht="12.75">
      <c r="A15" s="3"/>
      <c r="B15" s="3"/>
      <c r="C15" s="3" t="s">
        <v>316</v>
      </c>
      <c r="D15" s="119">
        <v>0</v>
      </c>
      <c r="E15" s="119">
        <v>1862116.48</v>
      </c>
      <c r="F15" s="119">
        <v>1754006.19</v>
      </c>
      <c r="G15" s="182">
        <v>3515862.5700000003</v>
      </c>
      <c r="H15" s="120">
        <v>6995000</v>
      </c>
      <c r="I15" s="119">
        <v>4869235.56875</v>
      </c>
      <c r="J15" s="119">
        <v>2000000</v>
      </c>
      <c r="K15" s="119">
        <v>5275000</v>
      </c>
      <c r="L15" s="119">
        <v>2500000</v>
      </c>
      <c r="M15" s="119">
        <v>2500000</v>
      </c>
      <c r="N15" s="119">
        <v>2500000</v>
      </c>
      <c r="O15" s="119">
        <v>2500000</v>
      </c>
      <c r="R15" s="2"/>
      <c r="S15" s="1" t="s">
        <v>317</v>
      </c>
      <c r="T15" s="31"/>
      <c r="U15" s="31"/>
    </row>
    <row r="16" spans="1:21" ht="12.75">
      <c r="A16" s="3"/>
      <c r="B16" s="3"/>
      <c r="C16" s="3" t="s">
        <v>378</v>
      </c>
      <c r="D16" s="119"/>
      <c r="E16" s="119"/>
      <c r="F16" s="119"/>
      <c r="G16" s="182">
        <v>667649.86</v>
      </c>
      <c r="H16" s="120"/>
      <c r="I16" s="119"/>
      <c r="J16" s="119"/>
      <c r="K16" s="119"/>
      <c r="L16" s="119"/>
      <c r="M16" s="119"/>
      <c r="N16" s="119"/>
      <c r="O16" s="3"/>
      <c r="R16" s="2"/>
      <c r="S16" s="1" t="s">
        <v>319</v>
      </c>
      <c r="T16" s="2"/>
      <c r="U16" s="2"/>
    </row>
    <row r="17" spans="1:18" ht="12.75">
      <c r="A17" s="3"/>
      <c r="B17" s="3"/>
      <c r="C17" s="3" t="s">
        <v>320</v>
      </c>
      <c r="D17" s="119"/>
      <c r="E17" s="119"/>
      <c r="F17" s="119"/>
      <c r="G17" s="182"/>
      <c r="H17" s="120"/>
      <c r="I17" s="119"/>
      <c r="J17" s="119"/>
      <c r="K17" s="119">
        <v>15000000</v>
      </c>
      <c r="L17" s="119">
        <v>13500000</v>
      </c>
      <c r="M17" s="119">
        <v>4000000</v>
      </c>
      <c r="N17" s="119">
        <v>8000000</v>
      </c>
      <c r="O17" s="119"/>
      <c r="P17" s="98"/>
      <c r="R17" s="2"/>
    </row>
    <row r="18" spans="1:18" ht="12.75">
      <c r="A18" s="3"/>
      <c r="B18" s="107" t="s">
        <v>321</v>
      </c>
      <c r="C18" s="107"/>
      <c r="D18" s="109">
        <v>0</v>
      </c>
      <c r="E18" s="109">
        <f>SUBTOTAL(9,E7:E15)</f>
        <v>36780081.559999995</v>
      </c>
      <c r="F18" s="109">
        <f aca="true" t="shared" si="1" ref="F18">SUBTOTAL(9,F7:F16)</f>
        <v>37331378.86</v>
      </c>
      <c r="G18" s="109">
        <f>SUBTOTAL(9,G7:G16)</f>
        <v>41387779.940000005</v>
      </c>
      <c r="H18" s="110">
        <f aca="true" t="shared" si="2" ref="H18">SUBTOTAL(9,H7:H16)</f>
        <v>43623038.3013754</v>
      </c>
      <c r="I18" s="109">
        <f aca="true" t="shared" si="3" ref="I18:J18">SUBTOTAL(9,I7:I17)</f>
        <v>40941410.50175</v>
      </c>
      <c r="J18" s="109">
        <f t="shared" si="3"/>
        <v>38674133.88099</v>
      </c>
      <c r="K18" s="109">
        <f>SUBTOTAL(9,K7:K17)</f>
        <v>57543113.1374197</v>
      </c>
      <c r="L18" s="109">
        <f aca="true" t="shared" si="4" ref="L18:O18">SUBTOTAL(9,L7:L17)</f>
        <v>53910712.14154229</v>
      </c>
      <c r="M18" s="109">
        <f t="shared" si="4"/>
        <v>45137219.58578856</v>
      </c>
      <c r="N18" s="109">
        <f t="shared" si="4"/>
        <v>49932749.42336222</v>
      </c>
      <c r="O18" s="109">
        <f t="shared" si="4"/>
        <v>42792185.876063086</v>
      </c>
      <c r="R18" s="2"/>
    </row>
    <row r="19" spans="1:20" ht="12.75">
      <c r="A19" s="3"/>
      <c r="B19" s="3"/>
      <c r="C19" s="3"/>
      <c r="D19" s="118"/>
      <c r="E19" s="118"/>
      <c r="F19" s="118"/>
      <c r="G19" s="118"/>
      <c r="H19" s="121"/>
      <c r="I19" s="118"/>
      <c r="J19" s="118"/>
      <c r="K19" s="118"/>
      <c r="L19" s="122"/>
      <c r="M19" s="122"/>
      <c r="N19" s="122"/>
      <c r="O19" s="122"/>
      <c r="R19" s="2"/>
      <c r="T19" s="2"/>
    </row>
    <row r="20" spans="1:18" ht="12.75">
      <c r="A20" s="15" t="s">
        <v>322</v>
      </c>
      <c r="B20" s="3"/>
      <c r="C20" s="3"/>
      <c r="D20" s="118"/>
      <c r="E20" s="118"/>
      <c r="F20" s="118"/>
      <c r="G20" s="118"/>
      <c r="H20" s="121"/>
      <c r="I20" s="118"/>
      <c r="J20" s="118"/>
      <c r="K20" s="118"/>
      <c r="L20" s="122"/>
      <c r="M20" s="122"/>
      <c r="N20" s="122"/>
      <c r="O20" s="122"/>
      <c r="R20" s="2"/>
    </row>
    <row r="21" spans="1:18" ht="14.25">
      <c r="A21" s="15"/>
      <c r="B21" s="3"/>
      <c r="C21" s="3" t="s">
        <v>370</v>
      </c>
      <c r="D21" s="118">
        <v>0</v>
      </c>
      <c r="E21" s="118">
        <v>-213731.81</v>
      </c>
      <c r="F21" s="118">
        <f>-482616.44-F9</f>
        <v>-501214.44</v>
      </c>
      <c r="G21" s="118">
        <v>-432938.24</v>
      </c>
      <c r="H21" s="121">
        <v>-473000</v>
      </c>
      <c r="I21" s="118">
        <f>-424061.76+250000+H21</f>
        <v>-647061.76</v>
      </c>
      <c r="J21" s="118">
        <f>H21*1.03</f>
        <v>-487190</v>
      </c>
      <c r="K21" s="118">
        <f>J21*1.03</f>
        <v>-501805.7</v>
      </c>
      <c r="L21" s="118">
        <f>K21*1.03</f>
        <v>-516859.87100000004</v>
      </c>
      <c r="M21" s="118">
        <f>L21*1.03</f>
        <v>-532365.6671300001</v>
      </c>
      <c r="N21" s="118">
        <f>M21*1.03</f>
        <v>-548336.6371439</v>
      </c>
      <c r="O21" s="118">
        <f>N21*1.03</f>
        <v>-564786.736258217</v>
      </c>
      <c r="R21" s="2"/>
    </row>
    <row r="22" spans="1:18" ht="14.25">
      <c r="A22" s="15"/>
      <c r="B22" s="3"/>
      <c r="C22" s="3" t="s">
        <v>379</v>
      </c>
      <c r="D22" s="118"/>
      <c r="E22" s="118"/>
      <c r="F22" s="118"/>
      <c r="G22" s="118"/>
      <c r="H22" s="121"/>
      <c r="I22" s="118"/>
      <c r="J22" s="118"/>
      <c r="K22" s="118">
        <f>-K37*0.03+K36</f>
        <v>-450000</v>
      </c>
      <c r="L22" s="118">
        <f>-L37*0.03+L36</f>
        <v>-855000</v>
      </c>
      <c r="M22" s="118">
        <f>-M37*0.03+M36</f>
        <v>-975000</v>
      </c>
      <c r="N22" s="118">
        <f>-N37*0.03+N36</f>
        <v>-1215000</v>
      </c>
      <c r="O22" s="118">
        <f aca="true" t="shared" si="5" ref="O22">-O37*0.02+O36</f>
        <v>-11590000</v>
      </c>
      <c r="P22" s="98"/>
      <c r="R22" s="2"/>
    </row>
    <row r="23" spans="1:18" ht="12.75">
      <c r="A23" s="15"/>
      <c r="B23" s="3"/>
      <c r="C23" s="3" t="s">
        <v>323</v>
      </c>
      <c r="D23" s="118"/>
      <c r="E23" s="118"/>
      <c r="F23" s="118">
        <v>-242337.9</v>
      </c>
      <c r="G23" s="185">
        <f>-35114.29+50206</f>
        <v>15091.71</v>
      </c>
      <c r="H23" s="121"/>
      <c r="I23" s="118"/>
      <c r="J23" s="118"/>
      <c r="K23" s="118"/>
      <c r="L23" s="118"/>
      <c r="M23" s="118"/>
      <c r="N23" s="118"/>
      <c r="O23" s="118"/>
      <c r="R23" s="2"/>
    </row>
    <row r="24" spans="1:18" ht="14.25">
      <c r="A24" s="15"/>
      <c r="B24" s="3"/>
      <c r="C24" s="3" t="s">
        <v>380</v>
      </c>
      <c r="D24" s="118"/>
      <c r="E24" s="118"/>
      <c r="F24" s="118"/>
      <c r="G24" s="118"/>
      <c r="H24" s="121">
        <v>-8500000</v>
      </c>
      <c r="I24" s="118">
        <v>-3258000</v>
      </c>
      <c r="J24" s="118"/>
      <c r="K24" s="118"/>
      <c r="L24" s="118"/>
      <c r="M24" s="118"/>
      <c r="N24" s="118"/>
      <c r="O24" s="118"/>
      <c r="R24" s="2"/>
    </row>
    <row r="25" spans="1:18" ht="12.75">
      <c r="A25" s="3"/>
      <c r="B25" s="3"/>
      <c r="C25" s="3" t="s">
        <v>324</v>
      </c>
      <c r="D25" s="119"/>
      <c r="E25" s="119">
        <v>-4517109.59</v>
      </c>
      <c r="F25" s="119">
        <v>-5399826.47</v>
      </c>
      <c r="G25" s="119">
        <v>-5914060.86</v>
      </c>
      <c r="H25" s="120">
        <v>-7107188</v>
      </c>
      <c r="I25" s="119">
        <v>-7805537</v>
      </c>
      <c r="J25" s="119">
        <v>-9162169</v>
      </c>
      <c r="K25" s="119">
        <f>(J25+350000)*1.03</f>
        <v>-9076534.07</v>
      </c>
      <c r="L25" s="119">
        <f>K25*1.03</f>
        <v>-9348830.0921</v>
      </c>
      <c r="M25" s="119">
        <f>L25*1.03</f>
        <v>-9629294.994863</v>
      </c>
      <c r="N25" s="119">
        <f>M25*1.03</f>
        <v>-9918173.84470889</v>
      </c>
      <c r="O25" s="119">
        <f aca="true" t="shared" si="6" ref="O25">N25*1.04</f>
        <v>-10314900.798497247</v>
      </c>
      <c r="R25" s="2"/>
    </row>
    <row r="26" spans="1:18" s="177" customFormat="1" ht="12.75">
      <c r="A26" s="176"/>
      <c r="B26" s="176"/>
      <c r="C26" s="178" t="s">
        <v>372</v>
      </c>
      <c r="D26" s="179">
        <v>0</v>
      </c>
      <c r="E26" s="179">
        <v>-13084183.35</v>
      </c>
      <c r="F26" s="179">
        <v>-19034655.029999997</v>
      </c>
      <c r="G26" s="179">
        <v>-26523920.61</v>
      </c>
      <c r="H26" s="179">
        <v>-26345464.055524558</v>
      </c>
      <c r="I26" s="179">
        <f>-Q5+G31</f>
        <v>-64678029</v>
      </c>
      <c r="J26" s="179">
        <f>-Q6</f>
        <v>-26430141.25</v>
      </c>
      <c r="K26" s="179">
        <f>-Q7</f>
        <v>-50912340.489999995</v>
      </c>
      <c r="L26" s="179">
        <f>-Q8</f>
        <v>-42948477.910000004</v>
      </c>
      <c r="M26" s="179">
        <f>-Q9</f>
        <v>-34061487.54000001</v>
      </c>
      <c r="N26" s="179">
        <f>-Q10</f>
        <v>-38480537.25</v>
      </c>
      <c r="O26" s="179">
        <f>-Q11</f>
        <v>-19747160.64</v>
      </c>
      <c r="Q26" s="180"/>
      <c r="R26" s="180"/>
    </row>
    <row r="27" spans="1:18" ht="12.75">
      <c r="A27" s="3"/>
      <c r="B27" s="3"/>
      <c r="C27" s="21"/>
      <c r="D27" s="119"/>
      <c r="E27" s="123"/>
      <c r="F27" s="123"/>
      <c r="G27" s="123"/>
      <c r="H27" s="124"/>
      <c r="I27" s="123"/>
      <c r="J27" s="123"/>
      <c r="K27" s="123"/>
      <c r="L27" s="123"/>
      <c r="M27" s="123"/>
      <c r="N27" s="123"/>
      <c r="O27" s="123"/>
      <c r="Q27" s="2"/>
      <c r="R27" s="2"/>
    </row>
    <row r="28" spans="1:18" ht="12.75">
      <c r="A28" s="3"/>
      <c r="B28" s="107" t="s">
        <v>325</v>
      </c>
      <c r="C28" s="107"/>
      <c r="D28" s="109">
        <v>0</v>
      </c>
      <c r="E28" s="109">
        <f>SUBTOTAL(9,E21:E26)</f>
        <v>-17815024.75</v>
      </c>
      <c r="F28" s="109">
        <f>SUBTOTAL(9,F21:F26)</f>
        <v>-25178033.839999996</v>
      </c>
      <c r="G28" s="109">
        <f>SUBTOTAL(9,G21:G27)</f>
        <v>-32855828</v>
      </c>
      <c r="H28" s="110">
        <f aca="true" t="shared" si="7" ref="H28:O28">SUBTOTAL(9,H21:H27)</f>
        <v>-42425652.05552456</v>
      </c>
      <c r="I28" s="109">
        <f>SUBTOTAL(9,I21:I27)</f>
        <v>-76388627.76</v>
      </c>
      <c r="J28" s="109">
        <f t="shared" si="7"/>
        <v>-36079500.25</v>
      </c>
      <c r="K28" s="109">
        <f t="shared" si="7"/>
        <v>-60940680.25999999</v>
      </c>
      <c r="L28" s="109">
        <f t="shared" si="7"/>
        <v>-53669167.873100005</v>
      </c>
      <c r="M28" s="109">
        <f t="shared" si="7"/>
        <v>-45198148.201993</v>
      </c>
      <c r="N28" s="109">
        <f t="shared" si="7"/>
        <v>-50162047.73185279</v>
      </c>
      <c r="O28" s="109">
        <f t="shared" si="7"/>
        <v>-42216848.17475546</v>
      </c>
      <c r="Q28" s="2"/>
      <c r="R28" s="2"/>
    </row>
    <row r="29" spans="1:18" ht="15">
      <c r="A29" s="3"/>
      <c r="B29" s="27"/>
      <c r="C29" s="27"/>
      <c r="D29" s="119"/>
      <c r="E29" s="119"/>
      <c r="F29" s="119"/>
      <c r="G29" s="119"/>
      <c r="H29" s="120"/>
      <c r="I29" s="119"/>
      <c r="J29" s="119"/>
      <c r="K29" s="119"/>
      <c r="L29" s="119"/>
      <c r="M29" s="119"/>
      <c r="N29" s="119"/>
      <c r="O29" s="119"/>
      <c r="Q29" s="125" t="s">
        <v>326</v>
      </c>
      <c r="R29" s="2"/>
    </row>
    <row r="30" spans="1:18" ht="15">
      <c r="A30" s="126" t="s">
        <v>327</v>
      </c>
      <c r="B30" s="107"/>
      <c r="C30" s="107"/>
      <c r="D30" s="109">
        <v>0</v>
      </c>
      <c r="E30" s="127">
        <f>E4+E18+E28+E29</f>
        <v>18965056.809999995</v>
      </c>
      <c r="F30" s="128">
        <f>F4+F18+F28</f>
        <v>31118401.83</v>
      </c>
      <c r="G30" s="128">
        <f>G4+G18+G28</f>
        <v>39650353.77000001</v>
      </c>
      <c r="H30" s="129">
        <f aca="true" t="shared" si="8" ref="H30:N30">H4+H18+H28+H29</f>
        <v>4754539.391452812</v>
      </c>
      <c r="I30" s="128">
        <f>I4+I18+I28+I29</f>
        <v>4203136.511749998</v>
      </c>
      <c r="J30" s="128">
        <f t="shared" si="8"/>
        <v>6797770.142739996</v>
      </c>
      <c r="K30" s="128">
        <f>K4+K18+K28+K29</f>
        <v>3400203.0201597065</v>
      </c>
      <c r="L30" s="128">
        <f t="shared" si="8"/>
        <v>3641747.2886019945</v>
      </c>
      <c r="M30" s="128">
        <f>M4+M18+M28+M29</f>
        <v>3580818.672397554</v>
      </c>
      <c r="N30" s="128">
        <f t="shared" si="8"/>
        <v>3351520.3639069796</v>
      </c>
      <c r="O30" s="128">
        <f>O4+O18+O28+O29</f>
        <v>3926858.065214604</v>
      </c>
      <c r="Q30" s="125"/>
      <c r="R30" s="2"/>
    </row>
    <row r="31" spans="1:18" s="136" customFormat="1" ht="15">
      <c r="A31" s="130"/>
      <c r="B31" s="131"/>
      <c r="C31" s="131" t="s">
        <v>328</v>
      </c>
      <c r="D31" s="132"/>
      <c r="E31" s="133"/>
      <c r="F31" s="134"/>
      <c r="G31" s="132">
        <v>-39560584</v>
      </c>
      <c r="H31" s="135"/>
      <c r="I31" s="134"/>
      <c r="J31" s="134"/>
      <c r="K31" s="134"/>
      <c r="L31" s="134"/>
      <c r="M31" s="134"/>
      <c r="N31" s="134"/>
      <c r="O31" s="134"/>
      <c r="Q31" s="125" t="s">
        <v>329</v>
      </c>
      <c r="R31" s="137"/>
    </row>
    <row r="32" spans="1:18" s="136" customFormat="1" ht="15">
      <c r="A32" s="130"/>
      <c r="B32" s="131"/>
      <c r="C32" s="131" t="s">
        <v>330</v>
      </c>
      <c r="D32" s="132"/>
      <c r="E32" s="133"/>
      <c r="F32" s="134"/>
      <c r="G32" s="134">
        <f>G30+G31</f>
        <v>89769.77000001073</v>
      </c>
      <c r="H32" s="134"/>
      <c r="I32" s="134"/>
      <c r="J32" s="134"/>
      <c r="K32" s="134"/>
      <c r="L32" s="134"/>
      <c r="M32" s="134"/>
      <c r="N32" s="134"/>
      <c r="O32" s="134"/>
      <c r="Q32" s="125" t="s">
        <v>331</v>
      </c>
      <c r="R32" s="137"/>
    </row>
    <row r="33" spans="1:18" s="138" customFormat="1" ht="15">
      <c r="A33" s="195"/>
      <c r="B33" s="196" t="s">
        <v>332</v>
      </c>
      <c r="C33" s="196"/>
      <c r="D33" s="197"/>
      <c r="E33" s="197">
        <v>2500000</v>
      </c>
      <c r="F33" s="197">
        <v>2500000</v>
      </c>
      <c r="G33" s="197">
        <v>3500000</v>
      </c>
      <c r="H33" s="198">
        <v>3500000</v>
      </c>
      <c r="I33" s="197">
        <v>3500000</v>
      </c>
      <c r="J33" s="197">
        <v>3500000</v>
      </c>
      <c r="K33" s="197">
        <v>3500000</v>
      </c>
      <c r="L33" s="197">
        <v>3500000</v>
      </c>
      <c r="M33" s="197">
        <v>3500000</v>
      </c>
      <c r="N33" s="197">
        <v>3500000</v>
      </c>
      <c r="O33" s="132">
        <v>3500000</v>
      </c>
      <c r="Q33" s="125" t="s">
        <v>333</v>
      </c>
      <c r="R33" s="139"/>
    </row>
    <row r="34" spans="1:15" ht="12.75">
      <c r="A34" s="140"/>
      <c r="B34" s="140"/>
      <c r="C34" s="3"/>
      <c r="D34" s="3"/>
      <c r="E34" s="3"/>
      <c r="F34" s="3"/>
      <c r="G34" s="3"/>
      <c r="H34" s="3"/>
      <c r="I34" s="141"/>
      <c r="J34" s="141"/>
      <c r="K34" s="141"/>
      <c r="L34" s="141"/>
      <c r="M34" s="141"/>
      <c r="N34" s="141"/>
      <c r="O34" s="3"/>
    </row>
    <row r="35" spans="1:16" s="142" customFormat="1" ht="12.75" hidden="1">
      <c r="A35" s="186"/>
      <c r="B35" s="186" t="s">
        <v>334</v>
      </c>
      <c r="C35" s="186"/>
      <c r="D35" s="186"/>
      <c r="E35" s="186"/>
      <c r="F35" s="186"/>
      <c r="G35" s="186"/>
      <c r="H35" s="187">
        <f>H30-H33</f>
        <v>1254539.3914528117</v>
      </c>
      <c r="I35" s="187">
        <f>I30-I33</f>
        <v>703136.5117499977</v>
      </c>
      <c r="J35" s="187">
        <f aca="true" t="shared" si="9" ref="J35:O35">J30-J33</f>
        <v>3297770.1427399963</v>
      </c>
      <c r="K35" s="187">
        <f t="shared" si="9"/>
        <v>-99796.97984029353</v>
      </c>
      <c r="L35" s="187">
        <f t="shared" si="9"/>
        <v>141747.2886019945</v>
      </c>
      <c r="M35" s="187">
        <f t="shared" si="9"/>
        <v>80818.67239755392</v>
      </c>
      <c r="N35" s="187">
        <f t="shared" si="9"/>
        <v>-148479.63609302044</v>
      </c>
      <c r="O35" s="187">
        <f t="shared" si="9"/>
        <v>426858.06521460414</v>
      </c>
      <c r="P35" s="48"/>
    </row>
    <row r="36" spans="2:15" s="118" customFormat="1" ht="12.75" hidden="1">
      <c r="B36" s="118" t="s">
        <v>335</v>
      </c>
      <c r="O36" s="118">
        <v>-11000000</v>
      </c>
    </row>
    <row r="37" spans="1:15" s="118" customFormat="1" ht="12.75" hidden="1">
      <c r="A37" s="143"/>
      <c r="B37" s="143" t="s">
        <v>336</v>
      </c>
      <c r="C37" s="143"/>
      <c r="D37" s="143"/>
      <c r="E37" s="143"/>
      <c r="F37" s="143"/>
      <c r="G37" s="143"/>
      <c r="H37" s="143"/>
      <c r="I37" s="143"/>
      <c r="J37" s="143">
        <v>0</v>
      </c>
      <c r="K37" s="143">
        <f>K17+J37+K36</f>
        <v>15000000</v>
      </c>
      <c r="L37" s="143">
        <f>L17+K37+L36</f>
        <v>28500000</v>
      </c>
      <c r="M37" s="143">
        <f>M17+L37+M36</f>
        <v>32500000</v>
      </c>
      <c r="N37" s="143">
        <f>N17+M37+N36</f>
        <v>40500000</v>
      </c>
      <c r="O37" s="143">
        <f>O17+N37+O36</f>
        <v>29500000</v>
      </c>
    </row>
    <row r="38" s="119" customFormat="1" ht="12.75" hidden="1"/>
    <row r="39" spans="1:15" s="118" customFormat="1" ht="12.75" hidden="1">
      <c r="A39" s="144"/>
      <c r="B39" s="144" t="s">
        <v>337</v>
      </c>
      <c r="C39" s="144"/>
      <c r="D39" s="144"/>
      <c r="E39" s="144"/>
      <c r="F39" s="144"/>
      <c r="G39" s="144"/>
      <c r="H39" s="144"/>
      <c r="I39" s="144">
        <f aca="true" t="shared" si="10" ref="I39:O39">I18+I21+I24+I25</f>
        <v>29230811.741750002</v>
      </c>
      <c r="J39" s="144">
        <f t="shared" si="10"/>
        <v>29024774.88099</v>
      </c>
      <c r="K39" s="144">
        <f t="shared" si="10"/>
        <v>47964773.3674197</v>
      </c>
      <c r="L39" s="144">
        <f t="shared" si="10"/>
        <v>44045022.17844229</v>
      </c>
      <c r="M39" s="144">
        <f t="shared" si="10"/>
        <v>34975558.923795566</v>
      </c>
      <c r="N39" s="144">
        <f t="shared" si="10"/>
        <v>39466238.941509426</v>
      </c>
      <c r="O39" s="144">
        <f t="shared" si="10"/>
        <v>31912498.341307625</v>
      </c>
    </row>
    <row r="40" spans="10:15" s="119" customFormat="1" ht="14.25" hidden="1">
      <c r="J40" s="145"/>
      <c r="K40" s="145"/>
      <c r="L40" s="145"/>
      <c r="M40" s="145"/>
      <c r="N40" s="145"/>
      <c r="O40" s="145"/>
    </row>
    <row r="41" s="119" customFormat="1" ht="12.75">
      <c r="A41" s="119" t="s">
        <v>374</v>
      </c>
    </row>
    <row r="42" spans="1:16" s="142" customFormat="1" ht="12.75">
      <c r="A42" s="146">
        <v>1</v>
      </c>
      <c r="B42" s="147" t="s">
        <v>361</v>
      </c>
      <c r="C42" s="3"/>
      <c r="D42" s="101"/>
      <c r="E42" s="101"/>
      <c r="F42" s="101"/>
      <c r="G42" s="101"/>
      <c r="H42" s="101"/>
      <c r="I42" s="101"/>
      <c r="J42" s="101"/>
      <c r="K42" s="101"/>
      <c r="L42" s="3"/>
      <c r="M42" s="3"/>
      <c r="N42" s="188"/>
      <c r="O42" s="188"/>
      <c r="P42" s="48"/>
    </row>
    <row r="43" spans="1:16" s="142" customFormat="1" ht="12.75">
      <c r="A43" s="146">
        <v>2</v>
      </c>
      <c r="B43" s="502" t="s">
        <v>338</v>
      </c>
      <c r="C43" s="502"/>
      <c r="D43" s="502"/>
      <c r="E43" s="502"/>
      <c r="F43" s="502"/>
      <c r="G43" s="502"/>
      <c r="H43" s="502"/>
      <c r="I43" s="502"/>
      <c r="J43" s="502"/>
      <c r="K43" s="502"/>
      <c r="L43" s="502"/>
      <c r="M43" s="502"/>
      <c r="N43" s="502"/>
      <c r="O43" s="188"/>
      <c r="P43" s="48"/>
    </row>
    <row r="44" spans="1:17" s="142" customFormat="1" ht="12.75">
      <c r="A44" s="146">
        <v>3</v>
      </c>
      <c r="B44" s="502" t="s">
        <v>364</v>
      </c>
      <c r="C44" s="502"/>
      <c r="D44" s="502"/>
      <c r="E44" s="502"/>
      <c r="F44" s="502"/>
      <c r="G44" s="502"/>
      <c r="H44" s="502"/>
      <c r="I44" s="502"/>
      <c r="J44" s="502"/>
      <c r="K44" s="502"/>
      <c r="L44" s="502"/>
      <c r="M44" s="502"/>
      <c r="N44" s="502"/>
      <c r="O44" s="188"/>
      <c r="P44" s="48"/>
      <c r="Q44" s="141"/>
    </row>
    <row r="45" spans="1:17" s="142" customFormat="1" ht="12.75">
      <c r="A45" s="146">
        <v>4</v>
      </c>
      <c r="B45" s="502" t="s">
        <v>339</v>
      </c>
      <c r="C45" s="502"/>
      <c r="D45" s="502"/>
      <c r="E45" s="502"/>
      <c r="F45" s="502"/>
      <c r="G45" s="502"/>
      <c r="H45" s="502"/>
      <c r="I45" s="502"/>
      <c r="J45" s="502"/>
      <c r="K45" s="502"/>
      <c r="L45" s="502"/>
      <c r="M45" s="502"/>
      <c r="N45" s="188"/>
      <c r="O45" s="188"/>
      <c r="P45" s="48"/>
      <c r="Q45" s="148"/>
    </row>
    <row r="46" spans="1:17" s="142" customFormat="1" ht="12.75">
      <c r="A46" s="146">
        <v>5</v>
      </c>
      <c r="B46" s="160" t="s">
        <v>362</v>
      </c>
      <c r="C46" s="3"/>
      <c r="D46" s="3"/>
      <c r="E46" s="3"/>
      <c r="F46" s="3"/>
      <c r="G46" s="3"/>
      <c r="H46" s="3"/>
      <c r="I46" s="3"/>
      <c r="J46" s="3"/>
      <c r="K46" s="3"/>
      <c r="L46" s="3"/>
      <c r="M46" s="3"/>
      <c r="N46" s="188"/>
      <c r="O46" s="188"/>
      <c r="P46" s="48"/>
      <c r="Q46" s="148"/>
    </row>
    <row r="47" spans="1:17" s="142" customFormat="1" ht="12.75">
      <c r="A47" s="146">
        <v>6</v>
      </c>
      <c r="B47" s="147" t="s">
        <v>369</v>
      </c>
      <c r="C47" s="3"/>
      <c r="D47" s="3"/>
      <c r="E47" s="3"/>
      <c r="F47" s="3"/>
      <c r="G47" s="3"/>
      <c r="H47" s="3"/>
      <c r="I47" s="3"/>
      <c r="J47" s="3"/>
      <c r="K47" s="3"/>
      <c r="L47" s="3"/>
      <c r="M47" s="3"/>
      <c r="N47" s="188"/>
      <c r="O47" s="188"/>
      <c r="P47" s="48"/>
      <c r="Q47" s="150"/>
    </row>
    <row r="48" spans="1:17" s="142" customFormat="1" ht="12.75">
      <c r="A48" s="146">
        <v>7</v>
      </c>
      <c r="B48" s="147" t="s">
        <v>340</v>
      </c>
      <c r="C48" s="3"/>
      <c r="D48" s="3"/>
      <c r="E48" s="3"/>
      <c r="F48" s="3"/>
      <c r="G48" s="3"/>
      <c r="H48" s="3"/>
      <c r="I48" s="3"/>
      <c r="J48" s="3"/>
      <c r="K48" s="3"/>
      <c r="L48" s="3"/>
      <c r="M48" s="3"/>
      <c r="N48" s="188"/>
      <c r="O48" s="188"/>
      <c r="P48" s="48"/>
      <c r="Q48" s="150"/>
    </row>
    <row r="49" spans="1:17" s="142" customFormat="1" ht="12.75">
      <c r="A49" s="199">
        <v>8</v>
      </c>
      <c r="B49" s="200" t="s">
        <v>381</v>
      </c>
      <c r="C49" s="3"/>
      <c r="D49" s="151"/>
      <c r="E49" s="151"/>
      <c r="F49" s="152"/>
      <c r="G49" s="27"/>
      <c r="H49" s="27"/>
      <c r="I49" s="3"/>
      <c r="J49" s="3"/>
      <c r="K49" s="3"/>
      <c r="L49" s="3"/>
      <c r="M49" s="3"/>
      <c r="N49" s="188"/>
      <c r="O49" s="188"/>
      <c r="P49" s="48"/>
      <c r="Q49" s="150"/>
    </row>
    <row r="50" spans="1:17" s="142" customFormat="1" ht="12.75">
      <c r="A50" s="146">
        <v>9</v>
      </c>
      <c r="B50" s="147" t="s">
        <v>363</v>
      </c>
      <c r="P50" s="48"/>
      <c r="Q50" s="150"/>
    </row>
    <row r="51" spans="16:17" s="142" customFormat="1" ht="12.75">
      <c r="P51" s="48"/>
      <c r="Q51" s="150"/>
    </row>
    <row r="52" spans="16:17" s="142" customFormat="1" ht="12.75">
      <c r="P52" s="48"/>
      <c r="Q52" s="150"/>
    </row>
    <row r="54" spans="16:17" s="142" customFormat="1" ht="12.75">
      <c r="P54" s="48"/>
      <c r="Q54" s="148"/>
    </row>
    <row r="55" spans="16:17" s="142" customFormat="1" ht="12.75">
      <c r="P55" s="48"/>
      <c r="Q55" s="148"/>
    </row>
    <row r="56" spans="16:17" s="142" customFormat="1" ht="12.75">
      <c r="P56" s="48"/>
      <c r="Q56" s="148"/>
    </row>
    <row r="57" spans="16:17" s="142" customFormat="1" ht="12.75">
      <c r="P57" s="48"/>
      <c r="Q57" s="148"/>
    </row>
    <row r="58" spans="16:17" s="142" customFormat="1" ht="12.75">
      <c r="P58" s="48"/>
      <c r="Q58" s="148"/>
    </row>
    <row r="59" spans="16:17" s="142" customFormat="1" ht="12.75">
      <c r="P59" s="48"/>
      <c r="Q59" s="148"/>
    </row>
    <row r="60" spans="16:17" s="142" customFormat="1" ht="12.75">
      <c r="P60" s="48"/>
      <c r="Q60" s="148"/>
    </row>
    <row r="61" spans="16:17" s="142" customFormat="1" ht="12.75">
      <c r="P61" s="48"/>
      <c r="Q61" s="148"/>
    </row>
    <row r="62" spans="16:17" s="142" customFormat="1" ht="12.75">
      <c r="P62" s="48"/>
      <c r="Q62" s="148"/>
    </row>
    <row r="63" spans="16:17" s="142" customFormat="1" ht="12.75">
      <c r="P63" s="48"/>
      <c r="Q63" s="148"/>
    </row>
    <row r="64" spans="16:17" s="142" customFormat="1" ht="12.75">
      <c r="P64" s="48"/>
      <c r="Q64" s="148"/>
    </row>
    <row r="65" spans="16:17" s="142" customFormat="1" ht="12.75">
      <c r="P65" s="48"/>
      <c r="Q65" s="148"/>
    </row>
    <row r="66" spans="16:17" s="142" customFormat="1" ht="12.75">
      <c r="P66" s="48"/>
      <c r="Q66" s="148"/>
    </row>
    <row r="67" spans="16:17" s="142" customFormat="1" ht="12.75">
      <c r="P67" s="48"/>
      <c r="Q67" s="148"/>
    </row>
    <row r="68" spans="16:17" s="142" customFormat="1" ht="12.75">
      <c r="P68" s="48"/>
      <c r="Q68" s="148"/>
    </row>
    <row r="69" spans="16:17" s="142" customFormat="1" ht="12.75">
      <c r="P69" s="48"/>
      <c r="Q69" s="148"/>
    </row>
    <row r="70" spans="16:17" s="142" customFormat="1" ht="12.75">
      <c r="P70" s="48"/>
      <c r="Q70" s="148"/>
    </row>
    <row r="71" spans="16:17" s="142" customFormat="1" ht="12.75">
      <c r="P71" s="48"/>
      <c r="Q71" s="148"/>
    </row>
    <row r="72" spans="16:17" s="142" customFormat="1" ht="12.75">
      <c r="P72" s="48"/>
      <c r="Q72" s="148"/>
    </row>
    <row r="73" spans="16:17" s="142" customFormat="1" ht="12.75">
      <c r="P73" s="48"/>
      <c r="Q73" s="148"/>
    </row>
    <row r="74" spans="16:17" s="142" customFormat="1" ht="12.75">
      <c r="P74" s="48"/>
      <c r="Q74" s="148"/>
    </row>
    <row r="75" spans="16:17" s="142" customFormat="1" ht="12.75">
      <c r="P75" s="48"/>
      <c r="Q75" s="148"/>
    </row>
    <row r="76" spans="16:17" s="142" customFormat="1" ht="12.75">
      <c r="P76" s="48"/>
      <c r="Q76" s="148"/>
    </row>
    <row r="77" spans="16:17" s="142" customFormat="1" ht="12.75">
      <c r="P77" s="48"/>
      <c r="Q77" s="148"/>
    </row>
    <row r="78" spans="16:17" s="142" customFormat="1" ht="12.75">
      <c r="P78" s="48"/>
      <c r="Q78" s="148"/>
    </row>
    <row r="79" spans="16:17" s="142" customFormat="1" ht="12.75">
      <c r="P79" s="48"/>
      <c r="Q79" s="148"/>
    </row>
    <row r="80" spans="16:17" s="142" customFormat="1" ht="12.75">
      <c r="P80" s="48"/>
      <c r="Q80" s="148"/>
    </row>
    <row r="81" spans="16:17" s="142" customFormat="1" ht="12.75">
      <c r="P81" s="48"/>
      <c r="Q81" s="148"/>
    </row>
    <row r="82" spans="16:17" s="142" customFormat="1" ht="12.75">
      <c r="P82" s="48"/>
      <c r="Q82" s="148"/>
    </row>
    <row r="83" spans="16:17" s="142" customFormat="1" ht="12.75">
      <c r="P83" s="48"/>
      <c r="Q83" s="148"/>
    </row>
    <row r="84" spans="16:17" s="142" customFormat="1" ht="12.75">
      <c r="P84" s="48"/>
      <c r="Q84" s="148"/>
    </row>
    <row r="85" spans="16:17" s="142" customFormat="1" ht="12.75">
      <c r="P85" s="48"/>
      <c r="Q85" s="148"/>
    </row>
    <row r="86" spans="16:17" s="142" customFormat="1" ht="12.75">
      <c r="P86" s="48"/>
      <c r="Q86" s="148"/>
    </row>
    <row r="87" spans="16:17" s="142" customFormat="1" ht="12.75">
      <c r="P87" s="48"/>
      <c r="Q87" s="148"/>
    </row>
    <row r="88" spans="16:17" s="142" customFormat="1" ht="12.75">
      <c r="P88" s="48"/>
      <c r="Q88" s="148"/>
    </row>
    <row r="89" spans="16:17" s="142" customFormat="1" ht="12.75">
      <c r="P89" s="48"/>
      <c r="Q89" s="148"/>
    </row>
    <row r="90" spans="16:17" s="142" customFormat="1" ht="12.75">
      <c r="P90" s="48"/>
      <c r="Q90" s="148"/>
    </row>
    <row r="91" spans="16:17" s="142" customFormat="1" ht="12.75">
      <c r="P91" s="48"/>
      <c r="Q91" s="148"/>
    </row>
    <row r="92" spans="16:17" s="142" customFormat="1" ht="12.75">
      <c r="P92" s="48"/>
      <c r="Q92" s="148"/>
    </row>
    <row r="93" spans="16:17" s="142" customFormat="1" ht="12.75">
      <c r="P93" s="48"/>
      <c r="Q93" s="148"/>
    </row>
    <row r="94" spans="16:17" s="142" customFormat="1" ht="12.75">
      <c r="P94" s="48"/>
      <c r="Q94" s="148"/>
    </row>
    <row r="95" spans="16:17" s="142" customFormat="1" ht="12.75">
      <c r="P95" s="48"/>
      <c r="Q95" s="148"/>
    </row>
    <row r="96" spans="16:17" s="142" customFormat="1" ht="12.75">
      <c r="P96" s="48"/>
      <c r="Q96" s="148"/>
    </row>
    <row r="97" spans="16:17" s="142" customFormat="1" ht="12.75">
      <c r="P97" s="48"/>
      <c r="Q97" s="148"/>
    </row>
    <row r="98" spans="16:17" s="142" customFormat="1" ht="12.75">
      <c r="P98" s="48"/>
      <c r="Q98" s="148"/>
    </row>
    <row r="99" spans="16:17" s="142" customFormat="1" ht="12.75">
      <c r="P99" s="48"/>
      <c r="Q99" s="148"/>
    </row>
    <row r="100" spans="16:17" s="142" customFormat="1" ht="12.75">
      <c r="P100" s="48"/>
      <c r="Q100" s="148"/>
    </row>
    <row r="101" spans="16:17" s="142" customFormat="1" ht="12.75">
      <c r="P101" s="48"/>
      <c r="Q101" s="148"/>
    </row>
    <row r="102" spans="16:17" s="142" customFormat="1" ht="12.75">
      <c r="P102" s="48"/>
      <c r="Q102" s="148"/>
    </row>
    <row r="103" spans="16:17" s="142" customFormat="1" ht="12.75">
      <c r="P103" s="48"/>
      <c r="Q103" s="148"/>
    </row>
    <row r="104" spans="16:17" s="142" customFormat="1" ht="12.75">
      <c r="P104" s="48"/>
      <c r="Q104" s="148"/>
    </row>
    <row r="105" spans="16:17" s="142" customFormat="1" ht="12.75">
      <c r="P105" s="48"/>
      <c r="Q105" s="148"/>
    </row>
    <row r="106" spans="16:17" s="142" customFormat="1" ht="12.75">
      <c r="P106" s="48"/>
      <c r="Q106" s="148"/>
    </row>
    <row r="107" spans="16:17" s="142" customFormat="1" ht="12.75">
      <c r="P107" s="48"/>
      <c r="Q107" s="148"/>
    </row>
    <row r="108" spans="16:17" s="142" customFormat="1" ht="12.75">
      <c r="P108" s="48"/>
      <c r="Q108" s="148"/>
    </row>
    <row r="109" spans="16:17" s="142" customFormat="1" ht="12.75">
      <c r="P109" s="48"/>
      <c r="Q109" s="148"/>
    </row>
    <row r="110" spans="16:17" s="142" customFormat="1" ht="12.75">
      <c r="P110" s="48"/>
      <c r="Q110" s="148"/>
    </row>
    <row r="111" s="142" customFormat="1" ht="12.75">
      <c r="P111" s="22"/>
    </row>
    <row r="112" s="142" customFormat="1" ht="12.75">
      <c r="P112" s="22"/>
    </row>
    <row r="113" s="142" customFormat="1" ht="12.75">
      <c r="P113" s="22"/>
    </row>
    <row r="114" s="142" customFormat="1" ht="12.75">
      <c r="P114" s="22"/>
    </row>
    <row r="115" s="142" customFormat="1" ht="12.75">
      <c r="P115" s="22"/>
    </row>
    <row r="116" s="142" customFormat="1" ht="12.75">
      <c r="P116" s="22"/>
    </row>
    <row r="117" s="142" customFormat="1" ht="12.75">
      <c r="P117" s="22"/>
    </row>
    <row r="118" s="142" customFormat="1" ht="12.75">
      <c r="P118" s="22"/>
    </row>
    <row r="119" s="142" customFormat="1" ht="12.75">
      <c r="P119" s="22"/>
    </row>
    <row r="120" s="142" customFormat="1" ht="12.75">
      <c r="P120" s="22"/>
    </row>
    <row r="121" s="142" customFormat="1" ht="12.75">
      <c r="P121" s="22"/>
    </row>
    <row r="122" s="142" customFormat="1" ht="12.75">
      <c r="P122" s="22"/>
    </row>
    <row r="123" s="142" customFormat="1" ht="12.75">
      <c r="P123" s="22"/>
    </row>
    <row r="124" s="142" customFormat="1" ht="12.75">
      <c r="P124" s="22"/>
    </row>
    <row r="125" s="142" customFormat="1" ht="12.75">
      <c r="P125" s="22"/>
    </row>
    <row r="126" s="142" customFormat="1" ht="12.75"/>
    <row r="127" s="142" customFormat="1" ht="12.75"/>
    <row r="128" s="142" customFormat="1" ht="12.75"/>
    <row r="129" s="142" customFormat="1" ht="12.75"/>
    <row r="130" s="142" customFormat="1" ht="12.75"/>
    <row r="131" s="142" customFormat="1" ht="12.75"/>
    <row r="132" s="142" customFormat="1" ht="12.75"/>
    <row r="133" s="142" customFormat="1" ht="12.75"/>
    <row r="134" s="142" customFormat="1" ht="12.75"/>
    <row r="135" s="142" customFormat="1" ht="12.75"/>
    <row r="136" s="142" customFormat="1" ht="12.75"/>
    <row r="137" s="142" customFormat="1" ht="12.75"/>
    <row r="138" s="142" customFormat="1" ht="12.75"/>
    <row r="139" s="142" customFormat="1" ht="12.75"/>
    <row r="140" s="142" customFormat="1" ht="12.75"/>
    <row r="141" s="142" customFormat="1" ht="12.75"/>
    <row r="142" s="142" customFormat="1" ht="12.75"/>
    <row r="143" s="142" customFormat="1" ht="12.75"/>
    <row r="144" s="142" customFormat="1" ht="12.75"/>
    <row r="145" spans="1:14" ht="12.75">
      <c r="A145" s="142"/>
      <c r="B145" s="142"/>
      <c r="C145" s="142"/>
      <c r="D145" s="142"/>
      <c r="E145" s="142"/>
      <c r="F145" s="142"/>
      <c r="G145" s="142"/>
      <c r="H145" s="142"/>
      <c r="I145" s="142"/>
      <c r="J145" s="142"/>
      <c r="K145" s="142"/>
      <c r="L145" s="142"/>
      <c r="M145" s="142"/>
      <c r="N145" s="142"/>
    </row>
  </sheetData>
  <mergeCells count="3">
    <mergeCell ref="B43:N43"/>
    <mergeCell ref="B44:N44"/>
    <mergeCell ref="B45:M45"/>
  </mergeCells>
  <printOptions/>
  <pageMargins left="0.25" right="0.25" top="0.75" bottom="0.75" header="0.3" footer="0.3"/>
  <pageSetup fitToHeight="1" fitToWidth="1" horizontalDpi="600" verticalDpi="600" orientation="landscape" scale="86" r:id="rId3"/>
  <legacyDrawing r:id="rId2"/>
</worksheet>
</file>

<file path=xl/worksheets/sheet7.xml><?xml version="1.0" encoding="utf-8"?>
<worksheet xmlns="http://schemas.openxmlformats.org/spreadsheetml/2006/main" xmlns:r="http://schemas.openxmlformats.org/officeDocument/2006/relationships">
  <dimension ref="A1:H23"/>
  <sheetViews>
    <sheetView showGridLines="0" workbookViewId="0" topLeftCell="A1"/>
  </sheetViews>
  <sheetFormatPr defaultColWidth="9.140625" defaultRowHeight="12.75"/>
  <cols>
    <col min="1" max="1" width="39.140625" style="1" customWidth="1"/>
    <col min="2" max="3" width="11.8515625" style="1" hidden="1" customWidth="1"/>
    <col min="4" max="6" width="14.140625" style="1" customWidth="1"/>
    <col min="7" max="7" width="9.140625" style="1" customWidth="1"/>
    <col min="8" max="8" width="10.28125" style="1" bestFit="1" customWidth="1"/>
    <col min="9" max="16384" width="9.140625" style="1" customWidth="1"/>
  </cols>
  <sheetData>
    <row r="1" spans="1:7" ht="20.25">
      <c r="A1" s="327" t="s">
        <v>282</v>
      </c>
      <c r="B1" s="177"/>
      <c r="C1" s="177"/>
      <c r="D1" s="177"/>
      <c r="E1" s="177"/>
      <c r="F1" s="177"/>
      <c r="G1" s="177"/>
    </row>
    <row r="2" spans="1:7" ht="20.25">
      <c r="A2" s="327" t="s">
        <v>455</v>
      </c>
      <c r="B2" s="177"/>
      <c r="C2" s="177"/>
      <c r="D2" s="177"/>
      <c r="E2" s="177"/>
      <c r="F2" s="177"/>
      <c r="G2" s="177"/>
    </row>
    <row r="3" spans="1:7" ht="15.75">
      <c r="A3" s="166" t="s">
        <v>457</v>
      </c>
      <c r="B3" s="177"/>
      <c r="C3" s="177"/>
      <c r="D3" s="177"/>
      <c r="E3" s="177"/>
      <c r="F3" s="177"/>
      <c r="G3" s="177"/>
    </row>
    <row r="4" spans="1:7" ht="12.75">
      <c r="A4" s="328">
        <f>'Attach B'!$A$4</f>
        <v>40843</v>
      </c>
      <c r="B4" s="177"/>
      <c r="C4" s="177"/>
      <c r="D4" s="177"/>
      <c r="E4" s="177"/>
      <c r="F4" s="177"/>
      <c r="G4" s="177"/>
    </row>
    <row r="5" spans="1:7" ht="12.75">
      <c r="A5" s="329"/>
      <c r="B5" s="329"/>
      <c r="C5" s="329"/>
      <c r="D5" s="329"/>
      <c r="E5" s="329"/>
      <c r="F5" s="177"/>
      <c r="G5" s="177"/>
    </row>
    <row r="6" spans="1:7" ht="12.75">
      <c r="A6" s="178"/>
      <c r="B6" s="178"/>
      <c r="C6" s="178"/>
      <c r="D6" s="178"/>
      <c r="E6" s="178"/>
      <c r="F6" s="176"/>
      <c r="G6" s="177"/>
    </row>
    <row r="7" spans="1:7" s="239" customFormat="1" ht="25.5">
      <c r="A7" s="450"/>
      <c r="B7" s="330">
        <v>2009</v>
      </c>
      <c r="C7" s="331" t="s">
        <v>268</v>
      </c>
      <c r="D7" s="459">
        <v>2011</v>
      </c>
      <c r="E7" s="459" t="s">
        <v>292</v>
      </c>
      <c r="F7" s="459">
        <v>2012</v>
      </c>
      <c r="G7" s="332"/>
    </row>
    <row r="8" spans="1:7" s="240" customFormat="1" ht="14.25">
      <c r="A8" s="178" t="s">
        <v>403</v>
      </c>
      <c r="B8" s="333">
        <v>275000</v>
      </c>
      <c r="C8" s="333">
        <v>247500</v>
      </c>
      <c r="D8" s="333">
        <v>250000</v>
      </c>
      <c r="E8" s="333">
        <v>250000</v>
      </c>
      <c r="F8" s="333">
        <v>250000</v>
      </c>
      <c r="G8" s="334"/>
    </row>
    <row r="9" spans="1:7" s="240" customFormat="1" ht="14.25">
      <c r="A9" s="178" t="s">
        <v>404</v>
      </c>
      <c r="B9" s="333"/>
      <c r="C9" s="333">
        <v>10000</v>
      </c>
      <c r="D9" s="333">
        <v>10000</v>
      </c>
      <c r="E9" s="333">
        <v>10000</v>
      </c>
      <c r="F9" s="333">
        <v>10000</v>
      </c>
      <c r="G9" s="334"/>
    </row>
    <row r="10" spans="1:7" s="240" customFormat="1" ht="14.25">
      <c r="A10" s="178" t="s">
        <v>405</v>
      </c>
      <c r="B10" s="333">
        <v>85000</v>
      </c>
      <c r="C10" s="333">
        <v>80000</v>
      </c>
      <c r="D10" s="333">
        <v>82000</v>
      </c>
      <c r="E10" s="333">
        <v>82000</v>
      </c>
      <c r="F10" s="333">
        <v>82000</v>
      </c>
      <c r="G10" s="334"/>
    </row>
    <row r="11" spans="1:7" s="240" customFormat="1" ht="14.25">
      <c r="A11" s="178" t="s">
        <v>406</v>
      </c>
      <c r="B11" s="333">
        <v>30000</v>
      </c>
      <c r="C11" s="333">
        <v>60000</v>
      </c>
      <c r="D11" s="333">
        <v>65000</v>
      </c>
      <c r="E11" s="333">
        <v>65000</v>
      </c>
      <c r="F11" s="333">
        <v>65000</v>
      </c>
      <c r="G11" s="334"/>
    </row>
    <row r="12" spans="1:7" s="240" customFormat="1" ht="14.25">
      <c r="A12" s="178" t="s">
        <v>407</v>
      </c>
      <c r="B12" s="333"/>
      <c r="C12" s="333">
        <v>15000</v>
      </c>
      <c r="D12" s="333">
        <v>15000</v>
      </c>
      <c r="E12" s="333">
        <v>15000</v>
      </c>
      <c r="F12" s="333">
        <v>15000</v>
      </c>
      <c r="G12" s="334"/>
    </row>
    <row r="13" spans="1:7" s="240" customFormat="1" ht="14.25">
      <c r="A13" s="178" t="s">
        <v>408</v>
      </c>
      <c r="B13" s="333"/>
      <c r="C13" s="333">
        <v>36000</v>
      </c>
      <c r="D13" s="333">
        <v>36000</v>
      </c>
      <c r="E13" s="333">
        <v>36000</v>
      </c>
      <c r="F13" s="333">
        <v>36000</v>
      </c>
      <c r="G13" s="334"/>
    </row>
    <row r="14" spans="1:7" s="240" customFormat="1" ht="14.25">
      <c r="A14" s="178" t="s">
        <v>409</v>
      </c>
      <c r="B14" s="333">
        <v>15000</v>
      </c>
      <c r="C14" s="333">
        <v>15000</v>
      </c>
      <c r="D14" s="333">
        <v>15000</v>
      </c>
      <c r="E14" s="333">
        <v>15000</v>
      </c>
      <c r="F14" s="333">
        <v>15000</v>
      </c>
      <c r="G14" s="334"/>
    </row>
    <row r="15" spans="1:8" s="240" customFormat="1" ht="14.25">
      <c r="A15" s="178" t="s">
        <v>924</v>
      </c>
      <c r="B15" s="333"/>
      <c r="C15" s="333"/>
      <c r="D15" s="333">
        <v>0</v>
      </c>
      <c r="E15" s="333">
        <v>0</v>
      </c>
      <c r="F15" s="333">
        <v>139863.8</v>
      </c>
      <c r="G15" s="334"/>
      <c r="H15" s="499"/>
    </row>
    <row r="16" spans="1:7" s="240" customFormat="1" ht="14.25">
      <c r="A16" s="178" t="s">
        <v>604</v>
      </c>
      <c r="B16" s="333"/>
      <c r="C16" s="333"/>
      <c r="D16" s="333">
        <v>0</v>
      </c>
      <c r="E16" s="333">
        <v>0</v>
      </c>
      <c r="F16" s="333">
        <v>75000</v>
      </c>
      <c r="G16" s="334"/>
    </row>
    <row r="17" spans="1:7" s="240" customFormat="1" ht="14.25">
      <c r="A17" s="335" t="s">
        <v>785</v>
      </c>
      <c r="B17" s="336">
        <v>20000</v>
      </c>
      <c r="C17" s="336"/>
      <c r="D17" s="336">
        <v>0</v>
      </c>
      <c r="E17" s="336">
        <v>174062</v>
      </c>
      <c r="F17" s="336">
        <v>0</v>
      </c>
      <c r="G17" s="334"/>
    </row>
    <row r="18" spans="1:7" s="241" customFormat="1" ht="15">
      <c r="A18" s="337" t="s">
        <v>131</v>
      </c>
      <c r="B18" s="338">
        <f aca="true" t="shared" si="0" ref="B18:C18">SUM(B8:B17)</f>
        <v>425000</v>
      </c>
      <c r="C18" s="338">
        <f t="shared" si="0"/>
        <v>463500</v>
      </c>
      <c r="D18" s="338">
        <f>SUM(D8:D17)</f>
        <v>473000</v>
      </c>
      <c r="E18" s="338">
        <f>SUM(E8:E17)</f>
        <v>647062</v>
      </c>
      <c r="F18" s="338">
        <f>SUM(F8:F17)</f>
        <v>687863.8</v>
      </c>
      <c r="G18" s="339"/>
    </row>
    <row r="19" spans="1:7" s="240" customFormat="1" ht="14.25">
      <c r="A19" s="176"/>
      <c r="B19" s="340"/>
      <c r="C19" s="340"/>
      <c r="D19" s="340"/>
      <c r="E19" s="340"/>
      <c r="F19" s="340"/>
      <c r="G19" s="334"/>
    </row>
    <row r="20" spans="1:7" s="240" customFormat="1" ht="14.25">
      <c r="A20" s="176"/>
      <c r="B20" s="340"/>
      <c r="C20" s="340"/>
      <c r="D20" s="340"/>
      <c r="E20" s="340"/>
      <c r="F20" s="340"/>
      <c r="G20" s="334"/>
    </row>
    <row r="21" spans="1:6" ht="12.75">
      <c r="A21" s="3"/>
      <c r="B21" s="3"/>
      <c r="C21" s="3"/>
      <c r="D21" s="3"/>
      <c r="E21" s="3"/>
      <c r="F21" s="3"/>
    </row>
    <row r="22" spans="1:6" ht="12.75">
      <c r="A22" s="3"/>
      <c r="B22" s="3"/>
      <c r="C22" s="3"/>
      <c r="D22" s="3"/>
      <c r="E22" s="3"/>
      <c r="F22" s="3"/>
    </row>
    <row r="23" spans="1:6" ht="12.75">
      <c r="A23" s="3"/>
      <c r="B23" s="3"/>
      <c r="C23" s="3"/>
      <c r="D23" s="3"/>
      <c r="E23" s="3"/>
      <c r="F23" s="3"/>
    </row>
  </sheetData>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I50"/>
  <sheetViews>
    <sheetView showGridLines="0" tabSelected="1" view="pageBreakPreview" zoomScale="60" workbookViewId="0" topLeftCell="A1">
      <selection activeCell="G22" sqref="G22"/>
    </sheetView>
  </sheetViews>
  <sheetFormatPr defaultColWidth="9.140625" defaultRowHeight="12.75"/>
  <cols>
    <col min="1" max="1" width="15.57421875" style="461" bestFit="1" customWidth="1"/>
    <col min="2" max="2" width="11.7109375" style="461" customWidth="1"/>
    <col min="3" max="3" width="13.421875" style="461" customWidth="1"/>
    <col min="4" max="4" width="11.7109375" style="461" customWidth="1"/>
    <col min="5" max="5" width="12.8515625" style="461" customWidth="1"/>
    <col min="6" max="6" width="40.28125" style="462" customWidth="1"/>
    <col min="7" max="7" width="90.421875" style="461" customWidth="1"/>
    <col min="8" max="8" width="9.7109375" style="461" customWidth="1"/>
    <col min="9" max="9" width="9.140625" style="341" hidden="1" customWidth="1"/>
    <col min="10" max="16384" width="9.140625" style="341" customWidth="1"/>
  </cols>
  <sheetData>
    <row r="1" spans="1:8" ht="30">
      <c r="A1" s="460" t="s">
        <v>282</v>
      </c>
      <c r="G1" s="463"/>
      <c r="H1" s="463"/>
    </row>
    <row r="2" ht="20.25">
      <c r="A2" s="460" t="s">
        <v>930</v>
      </c>
    </row>
    <row r="3" ht="20.25">
      <c r="A3" s="460" t="s">
        <v>929</v>
      </c>
    </row>
    <row r="4" ht="12.75">
      <c r="A4" s="464">
        <v>40870</v>
      </c>
    </row>
    <row r="5" ht="12.75">
      <c r="A5" s="464"/>
    </row>
    <row r="6" spans="1:8" ht="51">
      <c r="A6" s="479" t="s">
        <v>410</v>
      </c>
      <c r="B6" s="480" t="s">
        <v>932</v>
      </c>
      <c r="C6" s="480" t="s">
        <v>931</v>
      </c>
      <c r="D6" s="480" t="s">
        <v>933</v>
      </c>
      <c r="E6" s="480" t="s">
        <v>793</v>
      </c>
      <c r="F6" s="481" t="s">
        <v>411</v>
      </c>
      <c r="G6" s="481" t="s">
        <v>412</v>
      </c>
      <c r="H6" s="471"/>
    </row>
    <row r="7" spans="1:9" ht="12.75">
      <c r="A7" s="466" t="s">
        <v>413</v>
      </c>
      <c r="B7" s="467">
        <v>0.0010908127319506362</v>
      </c>
      <c r="C7" s="465">
        <v>3959.8893231316533</v>
      </c>
      <c r="D7" s="467">
        <v>0.001078</v>
      </c>
      <c r="E7" s="465">
        <f aca="true" t="shared" si="0" ref="E7:E46">D7*$E$47</f>
        <v>3913.3762976000003</v>
      </c>
      <c r="F7" s="482" t="s">
        <v>393</v>
      </c>
      <c r="G7" s="475" t="s">
        <v>825</v>
      </c>
      <c r="H7" s="476"/>
      <c r="I7" s="470">
        <f>IF(F7="N/A",E7,"")</f>
        <v>3913.3762976000003</v>
      </c>
    </row>
    <row r="8" spans="1:9" ht="38.25">
      <c r="A8" s="466" t="s">
        <v>414</v>
      </c>
      <c r="B8" s="467">
        <v>0.019212540537053572</v>
      </c>
      <c r="C8" s="465">
        <v>69745.7335383902</v>
      </c>
      <c r="D8" s="467">
        <v>0.019198</v>
      </c>
      <c r="E8" s="465">
        <f t="shared" si="0"/>
        <v>69692.9482016</v>
      </c>
      <c r="F8" s="482" t="s">
        <v>799</v>
      </c>
      <c r="G8" s="482" t="s">
        <v>800</v>
      </c>
      <c r="H8" s="478"/>
      <c r="I8" s="470" t="str">
        <f aca="true" t="shared" si="1" ref="I8:I46">IF(F8="N/A",E8,"")</f>
        <v/>
      </c>
    </row>
    <row r="9" spans="1:9" ht="12.75">
      <c r="A9" s="466" t="s">
        <v>415</v>
      </c>
      <c r="B9" s="467">
        <v>0.000316983562177855</v>
      </c>
      <c r="C9" s="465">
        <v>1150.719813502443</v>
      </c>
      <c r="D9" s="467">
        <v>0.000289</v>
      </c>
      <c r="E9" s="465">
        <f t="shared" si="0"/>
        <v>1049.1333488</v>
      </c>
      <c r="F9" s="482" t="s">
        <v>393</v>
      </c>
      <c r="G9" s="475" t="s">
        <v>825</v>
      </c>
      <c r="H9" s="476"/>
      <c r="I9" s="470">
        <f t="shared" si="1"/>
        <v>1049.1333488</v>
      </c>
    </row>
    <row r="10" spans="1:9" ht="102">
      <c r="A10" s="466" t="s">
        <v>416</v>
      </c>
      <c r="B10" s="467">
        <v>0.09972219449388431</v>
      </c>
      <c r="C10" s="465">
        <v>362013.42511783313</v>
      </c>
      <c r="D10" s="467">
        <v>0.097072</v>
      </c>
      <c r="E10" s="465">
        <f t="shared" si="0"/>
        <v>352392.6381824</v>
      </c>
      <c r="F10" s="482" t="s">
        <v>823</v>
      </c>
      <c r="G10" s="482" t="s">
        <v>824</v>
      </c>
      <c r="H10" s="478"/>
      <c r="I10" s="470" t="str">
        <f t="shared" si="1"/>
        <v/>
      </c>
    </row>
    <row r="11" spans="1:9" ht="12.75">
      <c r="A11" s="466" t="s">
        <v>417</v>
      </c>
      <c r="B11" s="467">
        <v>0.001732287361726348</v>
      </c>
      <c r="C11" s="465">
        <v>6288.5828404563335</v>
      </c>
      <c r="D11" s="467">
        <v>0.001681</v>
      </c>
      <c r="E11" s="465">
        <f t="shared" si="0"/>
        <v>6102.398475200001</v>
      </c>
      <c r="F11" s="482" t="s">
        <v>393</v>
      </c>
      <c r="G11" s="475" t="s">
        <v>825</v>
      </c>
      <c r="H11" s="476"/>
      <c r="I11" s="470">
        <f t="shared" si="1"/>
        <v>6102.398475200001</v>
      </c>
    </row>
    <row r="12" spans="1:9" ht="12.75">
      <c r="A12" s="466" t="s">
        <v>418</v>
      </c>
      <c r="B12" s="467">
        <v>0.0077032566724344696</v>
      </c>
      <c r="C12" s="465">
        <v>27964.510274799723</v>
      </c>
      <c r="D12" s="467">
        <v>0.007792</v>
      </c>
      <c r="E12" s="465">
        <f t="shared" si="0"/>
        <v>28286.668006400003</v>
      </c>
      <c r="F12" s="482" t="s">
        <v>393</v>
      </c>
      <c r="G12" s="475" t="s">
        <v>825</v>
      </c>
      <c r="H12" s="476"/>
      <c r="I12" s="470">
        <f t="shared" si="1"/>
        <v>28286.668006400003</v>
      </c>
    </row>
    <row r="13" spans="1:9" ht="12.75">
      <c r="A13" s="466" t="s">
        <v>419</v>
      </c>
      <c r="B13" s="467">
        <v>0.014046542640823423</v>
      </c>
      <c r="C13" s="465">
        <v>50992.0287883359</v>
      </c>
      <c r="D13" s="467">
        <v>0.014239</v>
      </c>
      <c r="E13" s="465">
        <f t="shared" si="0"/>
        <v>51690.6911888</v>
      </c>
      <c r="F13" s="482" t="s">
        <v>393</v>
      </c>
      <c r="G13" s="475" t="s">
        <v>825</v>
      </c>
      <c r="H13" s="476"/>
      <c r="I13" s="470">
        <f t="shared" si="1"/>
        <v>51690.6911888</v>
      </c>
    </row>
    <row r="14" spans="1:9" ht="12.75">
      <c r="A14" s="466" t="s">
        <v>420</v>
      </c>
      <c r="B14" s="467">
        <v>0.0005997662663312572</v>
      </c>
      <c r="C14" s="465">
        <v>2177.2830155480437</v>
      </c>
      <c r="D14" s="467">
        <v>0.000584</v>
      </c>
      <c r="E14" s="465">
        <f t="shared" si="0"/>
        <v>2120.0480128</v>
      </c>
      <c r="F14" s="482" t="s">
        <v>393</v>
      </c>
      <c r="G14" s="475" t="s">
        <v>825</v>
      </c>
      <c r="H14" s="476"/>
      <c r="I14" s="470">
        <f t="shared" si="1"/>
        <v>2120.0480128</v>
      </c>
    </row>
    <row r="15" spans="1:9" ht="12.75">
      <c r="A15" s="466" t="s">
        <v>421</v>
      </c>
      <c r="B15" s="467">
        <v>0.004440550428052934</v>
      </c>
      <c r="C15" s="465">
        <v>16120.17142248598</v>
      </c>
      <c r="D15" s="467">
        <v>0.004039</v>
      </c>
      <c r="E15" s="465">
        <f t="shared" si="0"/>
        <v>14662.4553488</v>
      </c>
      <c r="F15" s="482" t="s">
        <v>393</v>
      </c>
      <c r="G15" s="475" t="s">
        <v>825</v>
      </c>
      <c r="H15" s="476"/>
      <c r="I15" s="470">
        <f t="shared" si="1"/>
        <v>14662.4553488</v>
      </c>
    </row>
    <row r="16" spans="1:9" ht="38.25">
      <c r="A16" s="466" t="s">
        <v>422</v>
      </c>
      <c r="B16" s="467">
        <v>0.005477976454794668</v>
      </c>
      <c r="C16" s="465">
        <v>19886.255303343536</v>
      </c>
      <c r="D16" s="467">
        <v>0.005388</v>
      </c>
      <c r="E16" s="465">
        <f t="shared" si="0"/>
        <v>19559.621049600002</v>
      </c>
      <c r="F16" s="482" t="s">
        <v>826</v>
      </c>
      <c r="G16" s="482" t="s">
        <v>802</v>
      </c>
      <c r="H16" s="478"/>
      <c r="I16" s="470" t="str">
        <f t="shared" si="1"/>
        <v/>
      </c>
    </row>
    <row r="17" spans="1:9" ht="12.75">
      <c r="A17" s="466" t="s">
        <v>423</v>
      </c>
      <c r="B17" s="467">
        <v>0.008464295277417619</v>
      </c>
      <c r="C17" s="465">
        <v>30727.247230550765</v>
      </c>
      <c r="D17" s="467">
        <v>0.008473</v>
      </c>
      <c r="E17" s="465">
        <f t="shared" si="0"/>
        <v>30758.8472816</v>
      </c>
      <c r="F17" s="482" t="s">
        <v>393</v>
      </c>
      <c r="G17" s="475" t="s">
        <v>825</v>
      </c>
      <c r="H17" s="476"/>
      <c r="I17" s="470">
        <f t="shared" si="1"/>
        <v>30758.8472816</v>
      </c>
    </row>
    <row r="18" spans="1:9" ht="25.5">
      <c r="A18" s="466" t="s">
        <v>424</v>
      </c>
      <c r="B18" s="467">
        <v>0.002475252342550233</v>
      </c>
      <c r="C18" s="465">
        <v>8985.708578770833</v>
      </c>
      <c r="D18" s="467">
        <v>0.002566</v>
      </c>
      <c r="E18" s="465">
        <f t="shared" si="0"/>
        <v>9315.142467200001</v>
      </c>
      <c r="F18" s="482" t="s">
        <v>803</v>
      </c>
      <c r="G18" s="482" t="s">
        <v>804</v>
      </c>
      <c r="H18" s="478"/>
      <c r="I18" s="470" t="str">
        <f t="shared" si="1"/>
        <v/>
      </c>
    </row>
    <row r="19" spans="1:9" ht="12.75">
      <c r="A19" s="466" t="s">
        <v>425</v>
      </c>
      <c r="B19" s="467">
        <v>0.0030708477725370446</v>
      </c>
      <c r="C19" s="465">
        <v>11147.850544141213</v>
      </c>
      <c r="D19" s="467">
        <v>0.003225</v>
      </c>
      <c r="E19" s="465">
        <f t="shared" si="0"/>
        <v>11707.45692</v>
      </c>
      <c r="F19" s="482" t="s">
        <v>393</v>
      </c>
      <c r="G19" s="475" t="s">
        <v>825</v>
      </c>
      <c r="H19" s="476"/>
      <c r="I19" s="470">
        <f t="shared" si="1"/>
        <v>11707.45692</v>
      </c>
    </row>
    <row r="20" spans="1:9" ht="12.75">
      <c r="A20" s="466" t="s">
        <v>426</v>
      </c>
      <c r="B20" s="467">
        <v>0.0256954104951033</v>
      </c>
      <c r="C20" s="465">
        <v>93279.97253120551</v>
      </c>
      <c r="D20" s="467">
        <v>0.025448</v>
      </c>
      <c r="E20" s="465">
        <f t="shared" si="0"/>
        <v>92381.81820159999</v>
      </c>
      <c r="F20" s="482" t="s">
        <v>393</v>
      </c>
      <c r="G20" s="475" t="s">
        <v>825</v>
      </c>
      <c r="H20" s="476"/>
      <c r="I20" s="470">
        <f t="shared" si="1"/>
        <v>92381.81820159999</v>
      </c>
    </row>
    <row r="21" spans="1:9" ht="12.75">
      <c r="A21" s="466" t="s">
        <v>427</v>
      </c>
      <c r="B21" s="467">
        <v>0.0023946161732242874</v>
      </c>
      <c r="C21" s="465">
        <v>8692.981608669334</v>
      </c>
      <c r="D21" s="467">
        <v>0.002186</v>
      </c>
      <c r="E21" s="465">
        <f t="shared" si="0"/>
        <v>7935.659171200001</v>
      </c>
      <c r="F21" s="482" t="s">
        <v>393</v>
      </c>
      <c r="G21" s="475" t="s">
        <v>825</v>
      </c>
      <c r="H21" s="476"/>
      <c r="I21" s="470">
        <f t="shared" si="1"/>
        <v>7935.659171200001</v>
      </c>
    </row>
    <row r="22" spans="1:9" ht="12.75">
      <c r="A22" s="466" t="s">
        <v>428</v>
      </c>
      <c r="B22" s="467">
        <v>0.01803803302245773</v>
      </c>
      <c r="C22" s="465">
        <v>65482.01380836008</v>
      </c>
      <c r="D22" s="467">
        <v>0.01833</v>
      </c>
      <c r="E22" s="465">
        <f t="shared" si="0"/>
        <v>66541.917936</v>
      </c>
      <c r="F22" s="482" t="s">
        <v>393</v>
      </c>
      <c r="G22" s="475" t="s">
        <v>825</v>
      </c>
      <c r="H22" s="476"/>
      <c r="I22" s="470">
        <f t="shared" si="1"/>
        <v>66541.917936</v>
      </c>
    </row>
    <row r="23" spans="1:9" ht="12.75">
      <c r="A23" s="466" t="s">
        <v>429</v>
      </c>
      <c r="B23" s="467">
        <v>0.00855966840182727</v>
      </c>
      <c r="C23" s="465">
        <v>31073.472577946675</v>
      </c>
      <c r="D23" s="467">
        <v>0.008809</v>
      </c>
      <c r="E23" s="465">
        <f t="shared" si="0"/>
        <v>31978.600932800004</v>
      </c>
      <c r="F23" s="482" t="s">
        <v>393</v>
      </c>
      <c r="G23" s="475" t="s">
        <v>825</v>
      </c>
      <c r="H23" s="476"/>
      <c r="I23" s="470">
        <f t="shared" si="1"/>
        <v>31978.600932800004</v>
      </c>
    </row>
    <row r="24" spans="1:9" ht="25.5">
      <c r="A24" s="466" t="s">
        <v>430</v>
      </c>
      <c r="B24" s="467">
        <v>0.03196000668446038</v>
      </c>
      <c r="C24" s="465">
        <v>116021.82989805643</v>
      </c>
      <c r="D24" s="467">
        <v>0.037766</v>
      </c>
      <c r="E24" s="465">
        <f t="shared" si="0"/>
        <v>137098.85830720002</v>
      </c>
      <c r="F24" s="482" t="s">
        <v>805</v>
      </c>
      <c r="G24" s="482" t="s">
        <v>806</v>
      </c>
      <c r="H24" s="478"/>
      <c r="I24" s="470" t="str">
        <f t="shared" si="1"/>
        <v/>
      </c>
    </row>
    <row r="25" spans="1:9" ht="266.25" customHeight="1">
      <c r="A25" s="466" t="s">
        <v>315</v>
      </c>
      <c r="B25" s="467">
        <v>0.13193801247413733</v>
      </c>
      <c r="C25" s="465">
        <v>478963.9060934529</v>
      </c>
      <c r="D25" s="467">
        <v>0.110637</v>
      </c>
      <c r="E25" s="465">
        <f t="shared" si="0"/>
        <v>401636.5616304</v>
      </c>
      <c r="F25" s="482" t="s">
        <v>822</v>
      </c>
      <c r="G25" s="482" t="s">
        <v>821</v>
      </c>
      <c r="H25" s="478"/>
      <c r="I25" s="470" t="str">
        <f t="shared" si="1"/>
        <v/>
      </c>
    </row>
    <row r="26" spans="1:9" ht="25.5">
      <c r="A26" s="466" t="s">
        <v>431</v>
      </c>
      <c r="B26" s="467">
        <v>0.03275163142263613</v>
      </c>
      <c r="C26" s="465">
        <v>118895.601221777</v>
      </c>
      <c r="D26" s="467">
        <v>0.046286</v>
      </c>
      <c r="E26" s="465">
        <f t="shared" si="0"/>
        <v>168028.32589120002</v>
      </c>
      <c r="F26" s="482" t="s">
        <v>807</v>
      </c>
      <c r="G26" s="482" t="s">
        <v>808</v>
      </c>
      <c r="H26" s="478"/>
      <c r="I26" s="470" t="str">
        <f t="shared" si="1"/>
        <v/>
      </c>
    </row>
    <row r="27" spans="1:9" ht="12.75">
      <c r="A27" s="466" t="s">
        <v>432</v>
      </c>
      <c r="B27" s="467">
        <v>0.006472303839310466</v>
      </c>
      <c r="C27" s="465">
        <v>23495.88166569857</v>
      </c>
      <c r="D27" s="467">
        <v>0.006445</v>
      </c>
      <c r="E27" s="465">
        <f t="shared" si="0"/>
        <v>23396.762744000003</v>
      </c>
      <c r="F27" s="482" t="s">
        <v>925</v>
      </c>
      <c r="G27" s="475" t="s">
        <v>926</v>
      </c>
      <c r="H27" s="476"/>
      <c r="I27" s="470" t="str">
        <f t="shared" si="1"/>
        <v/>
      </c>
    </row>
    <row r="28" spans="1:9" ht="12.75">
      <c r="A28" s="466" t="s">
        <v>433</v>
      </c>
      <c r="B28" s="467">
        <v>0.007497217357018864</v>
      </c>
      <c r="C28" s="465">
        <v>27216.542396023135</v>
      </c>
      <c r="D28" s="467">
        <v>0.007646</v>
      </c>
      <c r="E28" s="465">
        <f t="shared" si="0"/>
        <v>27756.6560032</v>
      </c>
      <c r="F28" s="482" t="s">
        <v>393</v>
      </c>
      <c r="G28" s="475" t="s">
        <v>825</v>
      </c>
      <c r="H28" s="476"/>
      <c r="I28" s="470">
        <f t="shared" si="1"/>
        <v>27756.6560032</v>
      </c>
    </row>
    <row r="29" spans="1:9" ht="12.75">
      <c r="A29" s="466" t="s">
        <v>434</v>
      </c>
      <c r="B29" s="467">
        <v>0.007872870683775252</v>
      </c>
      <c r="C29" s="465">
        <v>28580.24631535805</v>
      </c>
      <c r="D29" s="467">
        <v>0.007261</v>
      </c>
      <c r="E29" s="465">
        <f t="shared" si="0"/>
        <v>26359.0216112</v>
      </c>
      <c r="F29" s="482" t="s">
        <v>828</v>
      </c>
      <c r="G29" s="475" t="s">
        <v>936</v>
      </c>
      <c r="H29" s="476"/>
      <c r="I29" s="470" t="str">
        <f t="shared" si="1"/>
        <v/>
      </c>
    </row>
    <row r="30" spans="1:9" ht="12.75">
      <c r="A30" s="466" t="s">
        <v>435</v>
      </c>
      <c r="B30" s="467">
        <v>0.02685406883159025</v>
      </c>
      <c r="C30" s="465">
        <v>97486.1562705605</v>
      </c>
      <c r="D30" s="467">
        <v>0.027081</v>
      </c>
      <c r="E30" s="465">
        <f t="shared" si="0"/>
        <v>98309.9661552</v>
      </c>
      <c r="F30" s="482" t="s">
        <v>393</v>
      </c>
      <c r="G30" s="475" t="s">
        <v>825</v>
      </c>
      <c r="H30" s="476"/>
      <c r="I30" s="470">
        <f t="shared" si="1"/>
        <v>98309.9661552</v>
      </c>
    </row>
    <row r="31" spans="1:9" ht="12.75">
      <c r="A31" s="466" t="s">
        <v>436</v>
      </c>
      <c r="B31" s="467">
        <v>0.00023023016621338943</v>
      </c>
      <c r="C31" s="465">
        <v>835.7859698070376</v>
      </c>
      <c r="D31" s="467">
        <v>0.000271</v>
      </c>
      <c r="E31" s="465">
        <f t="shared" si="0"/>
        <v>983.7894031999999</v>
      </c>
      <c r="F31" s="482" t="s">
        <v>393</v>
      </c>
      <c r="G31" s="475" t="s">
        <v>825</v>
      </c>
      <c r="H31" s="476"/>
      <c r="I31" s="470">
        <f t="shared" si="1"/>
        <v>983.7894031999999</v>
      </c>
    </row>
    <row r="32" spans="1:9" ht="25.5">
      <c r="A32" s="466" t="s">
        <v>437</v>
      </c>
      <c r="B32" s="467">
        <v>0.005814145864156972</v>
      </c>
      <c r="C32" s="465">
        <v>21106.623947663233</v>
      </c>
      <c r="D32" s="467">
        <v>0.00604</v>
      </c>
      <c r="E32" s="465">
        <f t="shared" si="0"/>
        <v>21926.523968</v>
      </c>
      <c r="F32" s="482" t="s">
        <v>809</v>
      </c>
      <c r="G32" s="482" t="s">
        <v>810</v>
      </c>
      <c r="H32" s="478"/>
      <c r="I32" s="470" t="str">
        <f t="shared" si="1"/>
        <v/>
      </c>
    </row>
    <row r="33" spans="1:9" ht="12.75">
      <c r="A33" s="466" t="s">
        <v>438</v>
      </c>
      <c r="B33" s="467">
        <v>0.00356828952055124</v>
      </c>
      <c r="C33" s="465">
        <v>12953.673128663906</v>
      </c>
      <c r="D33" s="467">
        <v>0.003828</v>
      </c>
      <c r="E33" s="465">
        <f t="shared" si="0"/>
        <v>13896.4790976</v>
      </c>
      <c r="F33" s="482" t="s">
        <v>393</v>
      </c>
      <c r="G33" s="475" t="s">
        <v>825</v>
      </c>
      <c r="H33" s="476"/>
      <c r="I33" s="470">
        <f t="shared" si="1"/>
        <v>13896.4790976</v>
      </c>
    </row>
    <row r="34" spans="1:9" ht="12.75">
      <c r="A34" s="466" t="s">
        <v>439</v>
      </c>
      <c r="B34" s="467">
        <v>0.0025019456951546836</v>
      </c>
      <c r="C34" s="465">
        <v>9082.61129990788</v>
      </c>
      <c r="D34" s="467">
        <v>0.002558</v>
      </c>
      <c r="E34" s="465">
        <f t="shared" si="0"/>
        <v>9286.1007136</v>
      </c>
      <c r="F34" s="482" t="s">
        <v>393</v>
      </c>
      <c r="G34" s="475" t="s">
        <v>825</v>
      </c>
      <c r="H34" s="476"/>
      <c r="I34" s="470">
        <f t="shared" si="1"/>
        <v>9286.1007136</v>
      </c>
    </row>
    <row r="35" spans="1:9" ht="12.75">
      <c r="A35" s="466" t="s">
        <v>440</v>
      </c>
      <c r="B35" s="467">
        <v>0.0013013009394669838</v>
      </c>
      <c r="C35" s="465">
        <v>4724.007655431083</v>
      </c>
      <c r="D35" s="467">
        <v>0.001293</v>
      </c>
      <c r="E35" s="465">
        <f t="shared" si="0"/>
        <v>4693.873425600001</v>
      </c>
      <c r="F35" s="482" t="s">
        <v>801</v>
      </c>
      <c r="G35" s="475" t="s">
        <v>825</v>
      </c>
      <c r="H35" s="476"/>
      <c r="I35" s="470" t="str">
        <f t="shared" si="1"/>
        <v/>
      </c>
    </row>
    <row r="36" spans="1:9" ht="38.25">
      <c r="A36" s="466" t="s">
        <v>441</v>
      </c>
      <c r="B36" s="467">
        <v>0.03697974725287864</v>
      </c>
      <c r="C36" s="465">
        <v>134244.5884885473</v>
      </c>
      <c r="D36" s="467">
        <v>0.036179</v>
      </c>
      <c r="E36" s="465">
        <f t="shared" si="0"/>
        <v>131337.70043680002</v>
      </c>
      <c r="F36" s="482" t="s">
        <v>811</v>
      </c>
      <c r="G36" s="482" t="s">
        <v>937</v>
      </c>
      <c r="H36" s="478"/>
      <c r="I36" s="470" t="str">
        <f t="shared" si="1"/>
        <v/>
      </c>
    </row>
    <row r="37" spans="1:9" ht="25.5">
      <c r="A37" s="466" t="s">
        <v>442</v>
      </c>
      <c r="B37" s="467">
        <v>0.03408796738739646</v>
      </c>
      <c r="C37" s="465">
        <v>123746.79369870047</v>
      </c>
      <c r="D37" s="467">
        <v>0.034059</v>
      </c>
      <c r="E37" s="465">
        <f t="shared" si="0"/>
        <v>123641.6357328</v>
      </c>
      <c r="F37" s="482" t="s">
        <v>812</v>
      </c>
      <c r="G37" s="482" t="s">
        <v>813</v>
      </c>
      <c r="H37" s="478"/>
      <c r="I37" s="470" t="str">
        <f t="shared" si="1"/>
        <v/>
      </c>
    </row>
    <row r="38" spans="1:9" ht="12.75">
      <c r="A38" s="466" t="s">
        <v>47</v>
      </c>
      <c r="B38" s="467">
        <v>0.025760753597832944</v>
      </c>
      <c r="C38" s="465">
        <v>93517.18231732224</v>
      </c>
      <c r="D38" s="467">
        <v>0.027288</v>
      </c>
      <c r="E38" s="465">
        <f t="shared" si="0"/>
        <v>99061.4215296</v>
      </c>
      <c r="F38" s="482" t="s">
        <v>393</v>
      </c>
      <c r="G38" s="475" t="s">
        <v>825</v>
      </c>
      <c r="H38" s="476"/>
      <c r="I38" s="470">
        <f t="shared" si="1"/>
        <v>99061.4215296</v>
      </c>
    </row>
    <row r="39" spans="1:9" ht="12.75">
      <c r="A39" s="466" t="s">
        <v>443</v>
      </c>
      <c r="B39" s="467">
        <v>0.008000498275915284</v>
      </c>
      <c r="C39" s="465">
        <v>29043.56245079456</v>
      </c>
      <c r="D39" s="467">
        <v>0.007936</v>
      </c>
      <c r="E39" s="465">
        <f t="shared" si="0"/>
        <v>28809.419571200004</v>
      </c>
      <c r="F39" s="482" t="s">
        <v>393</v>
      </c>
      <c r="G39" s="475" t="s">
        <v>825</v>
      </c>
      <c r="H39" s="476"/>
      <c r="I39" s="470">
        <f t="shared" si="1"/>
        <v>28809.419571200004</v>
      </c>
    </row>
    <row r="40" spans="1:9" ht="25.5">
      <c r="A40" s="466" t="s">
        <v>108</v>
      </c>
      <c r="B40" s="467">
        <v>0.3654342216009839</v>
      </c>
      <c r="C40" s="465">
        <v>1326606.3275929466</v>
      </c>
      <c r="D40" s="467">
        <v>0.367749</v>
      </c>
      <c r="E40" s="465">
        <f t="shared" si="0"/>
        <v>1335009.4805808</v>
      </c>
      <c r="F40" s="482" t="s">
        <v>814</v>
      </c>
      <c r="G40" s="482" t="s">
        <v>815</v>
      </c>
      <c r="H40" s="478"/>
      <c r="I40" s="470" t="str">
        <f t="shared" si="1"/>
        <v/>
      </c>
    </row>
    <row r="41" spans="1:9" ht="25.5">
      <c r="A41" s="466" t="s">
        <v>444</v>
      </c>
      <c r="B41" s="467">
        <v>0.020755749984498393</v>
      </c>
      <c r="C41" s="465">
        <v>75347.92210412577</v>
      </c>
      <c r="D41" s="467">
        <v>0.021369</v>
      </c>
      <c r="E41" s="465">
        <f t="shared" si="0"/>
        <v>77574.1540848</v>
      </c>
      <c r="F41" s="482" t="s">
        <v>816</v>
      </c>
      <c r="G41" s="482" t="s">
        <v>817</v>
      </c>
      <c r="H41" s="478"/>
      <c r="I41" s="470" t="str">
        <f t="shared" si="1"/>
        <v/>
      </c>
    </row>
    <row r="42" spans="1:9" ht="12.75">
      <c r="A42" s="466" t="s">
        <v>445</v>
      </c>
      <c r="B42" s="467">
        <v>6.756754878001646E-05</v>
      </c>
      <c r="C42" s="465">
        <v>245.28501287815234</v>
      </c>
      <c r="D42" s="467">
        <v>6.9E-05</v>
      </c>
      <c r="E42" s="465">
        <f t="shared" si="0"/>
        <v>250.4851248</v>
      </c>
      <c r="F42" s="482" t="s">
        <v>393</v>
      </c>
      <c r="G42" s="475" t="s">
        <v>825</v>
      </c>
      <c r="H42" s="476"/>
      <c r="I42" s="470">
        <f t="shared" si="1"/>
        <v>250.4851248</v>
      </c>
    </row>
    <row r="43" spans="1:9" ht="38.25">
      <c r="A43" s="466" t="s">
        <v>264</v>
      </c>
      <c r="B43" s="467">
        <v>0.005209374594212381</v>
      </c>
      <c r="C43" s="465">
        <v>18911.171671901993</v>
      </c>
      <c r="D43" s="467">
        <v>0.005355</v>
      </c>
      <c r="E43" s="465">
        <f t="shared" si="0"/>
        <v>19439.823816000004</v>
      </c>
      <c r="F43" s="482" t="s">
        <v>928</v>
      </c>
      <c r="G43" s="475" t="s">
        <v>927</v>
      </c>
      <c r="H43" s="476"/>
      <c r="I43" s="470" t="str">
        <f t="shared" si="1"/>
        <v/>
      </c>
    </row>
    <row r="44" spans="1:9" ht="38.25">
      <c r="A44" s="466" t="s">
        <v>446</v>
      </c>
      <c r="B44" s="467">
        <v>0.011823208813477697</v>
      </c>
      <c r="C44" s="465">
        <v>42920.839640295955</v>
      </c>
      <c r="D44" s="467">
        <v>0.01264</v>
      </c>
      <c r="E44" s="465">
        <f t="shared" si="0"/>
        <v>45885.970688</v>
      </c>
      <c r="F44" s="482" t="s">
        <v>939</v>
      </c>
      <c r="G44" s="482" t="s">
        <v>938</v>
      </c>
      <c r="H44" s="478"/>
      <c r="I44" s="470" t="str">
        <f t="shared" si="1"/>
        <v/>
      </c>
    </row>
    <row r="45" spans="1:9" ht="25.5">
      <c r="A45" s="466" t="s">
        <v>447</v>
      </c>
      <c r="B45" s="467">
        <v>0.007765819217601152</v>
      </c>
      <c r="C45" s="465">
        <v>28191.62602746468</v>
      </c>
      <c r="D45" s="467">
        <v>0.007696</v>
      </c>
      <c r="E45" s="465">
        <f t="shared" si="0"/>
        <v>27938.1669632</v>
      </c>
      <c r="F45" s="482" t="s">
        <v>818</v>
      </c>
      <c r="G45" s="482" t="s">
        <v>819</v>
      </c>
      <c r="H45" s="478"/>
      <c r="I45" s="470" t="str">
        <f t="shared" si="1"/>
        <v/>
      </c>
    </row>
    <row r="46" spans="1:9" ht="27">
      <c r="A46" s="466" t="s">
        <v>448</v>
      </c>
      <c r="B46" s="467">
        <v>0.002312033613604267</v>
      </c>
      <c r="C46" s="465">
        <v>8393.188815151592</v>
      </c>
      <c r="D46" s="467">
        <v>0.002148</v>
      </c>
      <c r="E46" s="465">
        <f t="shared" si="0"/>
        <v>7797.710841600001</v>
      </c>
      <c r="F46" s="482" t="s">
        <v>827</v>
      </c>
      <c r="G46" s="482" t="s">
        <v>820</v>
      </c>
      <c r="H46" s="478"/>
      <c r="I46" s="470" t="str">
        <f t="shared" si="1"/>
        <v/>
      </c>
    </row>
    <row r="47" spans="1:8" ht="12.75">
      <c r="A47" s="468" t="s">
        <v>131</v>
      </c>
      <c r="B47" s="469"/>
      <c r="C47" s="469">
        <v>3607031</v>
      </c>
      <c r="D47" s="469"/>
      <c r="E47" s="469">
        <f>'Fin Plan 1 - Reference Only'!J8/10</f>
        <v>3630219.2</v>
      </c>
      <c r="F47" s="477"/>
      <c r="G47" s="474"/>
      <c r="H47" s="474"/>
    </row>
    <row r="48" spans="1:8" ht="12.75">
      <c r="A48" s="474"/>
      <c r="B48" s="474"/>
      <c r="C48" s="474"/>
      <c r="D48" s="474"/>
      <c r="E48" s="474"/>
      <c r="F48" s="477"/>
      <c r="G48" s="474"/>
      <c r="H48" s="474"/>
    </row>
    <row r="49" spans="1:9" ht="12.75">
      <c r="A49" s="468" t="s">
        <v>935</v>
      </c>
      <c r="B49" s="472"/>
      <c r="C49" s="472" t="s">
        <v>940</v>
      </c>
      <c r="D49" s="472"/>
      <c r="E49" s="472">
        <f>I49</f>
        <v>627483.38872</v>
      </c>
      <c r="F49" s="473">
        <f>E49/$E$47</f>
        <v>0.17285</v>
      </c>
      <c r="G49" s="474"/>
      <c r="H49" s="474"/>
      <c r="I49" s="470">
        <f>SUM(I7:I48)</f>
        <v>627483.38872</v>
      </c>
    </row>
    <row r="50" spans="1:8" ht="12.75">
      <c r="A50" s="474" t="s">
        <v>934</v>
      </c>
      <c r="B50" s="472"/>
      <c r="C50" s="472" t="s">
        <v>941</v>
      </c>
      <c r="D50" s="472"/>
      <c r="E50" s="472">
        <f>E47-E49</f>
        <v>3002735.81128</v>
      </c>
      <c r="F50" s="473">
        <f>E50/$E$47</f>
        <v>0.8271499999999999</v>
      </c>
      <c r="G50" s="474"/>
      <c r="H50" s="474"/>
    </row>
  </sheetData>
  <printOptions/>
  <pageMargins left="0.7" right="0.7" top="0.75" bottom="0.75" header="0.3" footer="0.3"/>
  <pageSetup horizontalDpi="600" verticalDpi="600" orientation="landscape" paperSize="17" r:id="rId1"/>
  <headerFooter>
    <oddHeader>&amp;R&amp;P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141"/>
  <sheetViews>
    <sheetView showGridLines="0" showZeros="0" workbookViewId="0" topLeftCell="A1">
      <pane xSplit="5" ySplit="6" topLeftCell="F7" activePane="bottomRight" state="frozen"/>
      <selection pane="topRight" activeCell="A1" sqref="A1"/>
      <selection pane="bottomLeft" activeCell="A1" sqref="A1"/>
      <selection pane="bottomRight" activeCell="A1" sqref="A1"/>
    </sheetView>
  </sheetViews>
  <sheetFormatPr defaultColWidth="9.140625" defaultRowHeight="12.75"/>
  <cols>
    <col min="1" max="1" width="21.140625" style="3" customWidth="1"/>
    <col min="2" max="3" width="7.140625" style="14" customWidth="1"/>
    <col min="4" max="4" width="8.8515625" style="3" bestFit="1" customWidth="1"/>
    <col min="5" max="5" width="49.140625" style="3" bestFit="1" customWidth="1"/>
    <col min="6" max="7" width="11.8515625" style="3" customWidth="1"/>
    <col min="8" max="9" width="13.8515625" style="3" hidden="1" customWidth="1"/>
    <col min="10" max="10" width="13.8515625" style="3" customWidth="1"/>
    <col min="11" max="14" width="11.7109375" style="3" bestFit="1" customWidth="1"/>
    <col min="15" max="16" width="11.8515625" style="3" customWidth="1"/>
    <col min="17" max="17" width="12.7109375" style="3" bestFit="1" customWidth="1"/>
    <col min="18" max="16384" width="9.140625" style="3" customWidth="1"/>
  </cols>
  <sheetData>
    <row r="1" spans="1:11" s="78" customFormat="1" ht="20.25">
      <c r="A1" s="244" t="s">
        <v>456</v>
      </c>
      <c r="B1" s="248"/>
      <c r="C1" s="248"/>
      <c r="D1" s="248"/>
      <c r="E1" s="248"/>
      <c r="F1" s="248"/>
      <c r="G1" s="248"/>
      <c r="H1" s="248"/>
      <c r="I1" s="248"/>
      <c r="J1" s="248"/>
      <c r="K1" s="248"/>
    </row>
    <row r="2" spans="1:11" s="78" customFormat="1" ht="20.25">
      <c r="A2" s="97" t="s">
        <v>772</v>
      </c>
      <c r="B2" s="248"/>
      <c r="C2" s="248"/>
      <c r="D2" s="248"/>
      <c r="E2" s="248"/>
      <c r="F2" s="248"/>
      <c r="G2" s="248"/>
      <c r="H2" s="248"/>
      <c r="I2" s="248"/>
      <c r="J2" s="248"/>
      <c r="K2" s="248"/>
    </row>
    <row r="3" spans="1:11" s="166" customFormat="1" ht="15.75">
      <c r="A3" s="249"/>
      <c r="B3" s="249"/>
      <c r="C3" s="249"/>
      <c r="D3" s="249"/>
      <c r="E3" s="249"/>
      <c r="F3" s="249"/>
      <c r="G3" s="249"/>
      <c r="H3" s="249"/>
      <c r="I3" s="249"/>
      <c r="J3" s="249"/>
      <c r="K3" s="249"/>
    </row>
    <row r="4" spans="1:11" s="79" customFormat="1" ht="11.25">
      <c r="A4" s="250">
        <f>'Attach B'!$A$4</f>
        <v>40843</v>
      </c>
      <c r="B4" s="250"/>
      <c r="C4" s="250"/>
      <c r="D4" s="250"/>
      <c r="E4" s="250"/>
      <c r="F4" s="250"/>
      <c r="G4" s="250"/>
      <c r="H4" s="250"/>
      <c r="I4" s="250"/>
      <c r="J4" s="250"/>
      <c r="K4" s="250"/>
    </row>
    <row r="5" ht="12.75">
      <c r="A5" s="167"/>
    </row>
    <row r="6" spans="1:17" ht="38.25">
      <c r="A6" s="8" t="s">
        <v>0</v>
      </c>
      <c r="B6" s="35" t="s">
        <v>217</v>
      </c>
      <c r="C6" s="35" t="s">
        <v>255</v>
      </c>
      <c r="D6" s="5" t="s">
        <v>218</v>
      </c>
      <c r="E6" s="36" t="s">
        <v>219</v>
      </c>
      <c r="F6" s="37" t="s">
        <v>291</v>
      </c>
      <c r="G6" s="37" t="s">
        <v>260</v>
      </c>
      <c r="H6" s="37" t="s">
        <v>263</v>
      </c>
      <c r="I6" s="37" t="s">
        <v>261</v>
      </c>
      <c r="J6" s="37" t="s">
        <v>262</v>
      </c>
      <c r="K6" s="8">
        <v>2012</v>
      </c>
      <c r="L6" s="8">
        <v>2013</v>
      </c>
      <c r="M6" s="8">
        <v>2014</v>
      </c>
      <c r="N6" s="8">
        <v>2015</v>
      </c>
      <c r="O6" s="8">
        <v>2016</v>
      </c>
      <c r="P6" s="8">
        <v>2017</v>
      </c>
      <c r="Q6" s="8" t="s">
        <v>131</v>
      </c>
    </row>
    <row r="7" spans="1:17" s="219" customFormat="1" ht="12.75">
      <c r="A7" s="213" t="s">
        <v>2</v>
      </c>
      <c r="B7" s="214">
        <v>0.66</v>
      </c>
      <c r="C7" s="214">
        <v>0.72</v>
      </c>
      <c r="D7" s="213" t="s">
        <v>3</v>
      </c>
      <c r="E7" s="215" t="s">
        <v>4</v>
      </c>
      <c r="F7" s="216">
        <v>921</v>
      </c>
      <c r="G7" s="217">
        <v>600000</v>
      </c>
      <c r="H7" s="217">
        <f aca="true" t="shared" si="0" ref="H7:H38">I7-G7</f>
        <v>0</v>
      </c>
      <c r="I7" s="217">
        <v>600000</v>
      </c>
      <c r="J7" s="217">
        <f>F7+I7</f>
        <v>600921</v>
      </c>
      <c r="K7" s="218"/>
      <c r="L7" s="218"/>
      <c r="M7" s="218"/>
      <c r="N7" s="218"/>
      <c r="O7" s="218"/>
      <c r="P7" s="218"/>
      <c r="Q7" s="218">
        <f>SUM(K7:P7)</f>
        <v>0</v>
      </c>
    </row>
    <row r="8" spans="1:17" s="219" customFormat="1" ht="12.75">
      <c r="A8" s="213" t="s">
        <v>2</v>
      </c>
      <c r="B8" s="214">
        <v>0.79</v>
      </c>
      <c r="C8" s="214">
        <v>0.51</v>
      </c>
      <c r="D8" s="213" t="s">
        <v>132</v>
      </c>
      <c r="E8" s="215" t="s">
        <v>133</v>
      </c>
      <c r="F8" s="216">
        <v>85157</v>
      </c>
      <c r="G8" s="217">
        <v>0</v>
      </c>
      <c r="H8" s="217">
        <f t="shared" si="0"/>
        <v>50000</v>
      </c>
      <c r="I8" s="218">
        <v>50000</v>
      </c>
      <c r="J8" s="217">
        <f aca="true" t="shared" si="1" ref="J8:J71">F8+I8</f>
        <v>135157</v>
      </c>
      <c r="K8" s="217"/>
      <c r="L8" s="217"/>
      <c r="M8" s="217"/>
      <c r="N8" s="217"/>
      <c r="O8" s="217"/>
      <c r="P8" s="217"/>
      <c r="Q8" s="218">
        <f aca="true" t="shared" si="2" ref="Q8:Q71">SUM(K8:P8)</f>
        <v>0</v>
      </c>
    </row>
    <row r="9" spans="1:17" s="219" customFormat="1" ht="12.75">
      <c r="A9" s="213" t="s">
        <v>2</v>
      </c>
      <c r="B9" s="214">
        <v>0.76</v>
      </c>
      <c r="C9" s="214">
        <v>0.46</v>
      </c>
      <c r="D9" s="213" t="s">
        <v>5</v>
      </c>
      <c r="E9" s="215" t="s">
        <v>168</v>
      </c>
      <c r="F9" s="216">
        <v>94017</v>
      </c>
      <c r="G9" s="217">
        <v>0</v>
      </c>
      <c r="H9" s="217">
        <f t="shared" si="0"/>
        <v>50000</v>
      </c>
      <c r="I9" s="218">
        <v>50000</v>
      </c>
      <c r="J9" s="217">
        <f t="shared" si="1"/>
        <v>144017</v>
      </c>
      <c r="K9" s="218">
        <v>515000</v>
      </c>
      <c r="L9" s="218">
        <v>530450</v>
      </c>
      <c r="M9" s="218">
        <v>828492.5</v>
      </c>
      <c r="N9" s="217">
        <v>853347.07</v>
      </c>
      <c r="O9" s="217">
        <v>878947.48</v>
      </c>
      <c r="P9" s="217"/>
      <c r="Q9" s="218">
        <f t="shared" si="2"/>
        <v>3606237.05</v>
      </c>
    </row>
    <row r="10" spans="1:17" s="219" customFormat="1" ht="12.75">
      <c r="A10" s="213" t="s">
        <v>2</v>
      </c>
      <c r="B10" s="214">
        <v>0.74</v>
      </c>
      <c r="C10" s="214">
        <v>0.46</v>
      </c>
      <c r="D10" s="213" t="s">
        <v>6</v>
      </c>
      <c r="E10" s="220" t="s">
        <v>7</v>
      </c>
      <c r="F10" s="216">
        <v>203447</v>
      </c>
      <c r="G10" s="217">
        <v>0</v>
      </c>
      <c r="H10" s="217">
        <f t="shared" si="0"/>
        <v>0</v>
      </c>
      <c r="I10" s="217"/>
      <c r="J10" s="217">
        <f t="shared" si="1"/>
        <v>203447</v>
      </c>
      <c r="K10" s="218"/>
      <c r="L10" s="218"/>
      <c r="M10" s="218"/>
      <c r="N10" s="218"/>
      <c r="O10" s="218">
        <v>219646.5</v>
      </c>
      <c r="P10" s="218">
        <v>226235.89</v>
      </c>
      <c r="Q10" s="218">
        <f t="shared" si="2"/>
        <v>445882.39</v>
      </c>
    </row>
    <row r="11" spans="1:17" s="219" customFormat="1" ht="12.75">
      <c r="A11" s="213" t="s">
        <v>2</v>
      </c>
      <c r="B11" s="214" t="s">
        <v>248</v>
      </c>
      <c r="C11" s="214" t="s">
        <v>248</v>
      </c>
      <c r="D11" s="213" t="s">
        <v>144</v>
      </c>
      <c r="E11" s="215" t="s">
        <v>169</v>
      </c>
      <c r="F11" s="216">
        <v>39741</v>
      </c>
      <c r="G11" s="217">
        <v>0</v>
      </c>
      <c r="H11" s="217">
        <f t="shared" si="0"/>
        <v>0</v>
      </c>
      <c r="I11" s="217"/>
      <c r="J11" s="217">
        <f t="shared" si="1"/>
        <v>39741</v>
      </c>
      <c r="K11" s="217"/>
      <c r="L11" s="217"/>
      <c r="M11" s="217"/>
      <c r="N11" s="218"/>
      <c r="O11" s="218"/>
      <c r="P11" s="218"/>
      <c r="Q11" s="218">
        <f t="shared" si="2"/>
        <v>0</v>
      </c>
    </row>
    <row r="12" spans="1:17" s="219" customFormat="1" ht="12.75">
      <c r="A12" s="213" t="s">
        <v>2</v>
      </c>
      <c r="B12" s="214">
        <v>0.92</v>
      </c>
      <c r="C12" s="214">
        <v>0.46</v>
      </c>
      <c r="D12" s="213" t="s">
        <v>8</v>
      </c>
      <c r="E12" s="215" t="s">
        <v>170</v>
      </c>
      <c r="F12" s="216"/>
      <c r="G12" s="217">
        <v>50000</v>
      </c>
      <c r="H12" s="217">
        <f t="shared" si="0"/>
        <v>0</v>
      </c>
      <c r="I12" s="217">
        <v>50000</v>
      </c>
      <c r="J12" s="217">
        <f t="shared" si="1"/>
        <v>50000</v>
      </c>
      <c r="K12" s="218"/>
      <c r="L12" s="218"/>
      <c r="M12" s="218"/>
      <c r="N12" s="218"/>
      <c r="O12" s="218"/>
      <c r="P12" s="218"/>
      <c r="Q12" s="218">
        <f t="shared" si="2"/>
        <v>0</v>
      </c>
    </row>
    <row r="13" spans="1:17" s="219" customFormat="1" ht="12.75">
      <c r="A13" s="213" t="s">
        <v>2</v>
      </c>
      <c r="B13" s="214">
        <v>0.66</v>
      </c>
      <c r="C13" s="214">
        <v>0.44</v>
      </c>
      <c r="D13" s="213" t="s">
        <v>231</v>
      </c>
      <c r="E13" s="220" t="s">
        <v>125</v>
      </c>
      <c r="F13" s="216"/>
      <c r="G13" s="217"/>
      <c r="H13" s="217">
        <f t="shared" si="0"/>
        <v>0</v>
      </c>
      <c r="I13" s="218"/>
      <c r="J13" s="217">
        <f t="shared" si="1"/>
        <v>0</v>
      </c>
      <c r="K13" s="218"/>
      <c r="L13" s="218"/>
      <c r="M13" s="218"/>
      <c r="N13" s="218"/>
      <c r="P13" s="204">
        <v>927419.26</v>
      </c>
      <c r="Q13" s="218">
        <f t="shared" si="2"/>
        <v>927419.26</v>
      </c>
    </row>
    <row r="14" spans="1:17" s="219" customFormat="1" ht="12.75">
      <c r="A14" s="213" t="s">
        <v>9</v>
      </c>
      <c r="B14" s="214" t="s">
        <v>248</v>
      </c>
      <c r="C14" s="214" t="s">
        <v>248</v>
      </c>
      <c r="D14" s="213" t="s">
        <v>145</v>
      </c>
      <c r="E14" s="215" t="s">
        <v>171</v>
      </c>
      <c r="F14" s="216">
        <v>24591</v>
      </c>
      <c r="G14" s="217">
        <v>0</v>
      </c>
      <c r="H14" s="217">
        <f t="shared" si="0"/>
        <v>-24591</v>
      </c>
      <c r="I14" s="217">
        <v>-24591</v>
      </c>
      <c r="J14" s="217">
        <f t="shared" si="1"/>
        <v>0</v>
      </c>
      <c r="K14" s="217"/>
      <c r="L14" s="217"/>
      <c r="M14" s="217"/>
      <c r="N14" s="217"/>
      <c r="O14" s="218"/>
      <c r="P14" s="218"/>
      <c r="Q14" s="218">
        <f t="shared" si="2"/>
        <v>0</v>
      </c>
    </row>
    <row r="15" spans="1:17" s="219" customFormat="1" ht="12.75">
      <c r="A15" s="213" t="s">
        <v>9</v>
      </c>
      <c r="B15" s="214">
        <v>0.84</v>
      </c>
      <c r="C15" s="214">
        <v>0.85</v>
      </c>
      <c r="D15" s="213" t="s">
        <v>146</v>
      </c>
      <c r="E15" s="215" t="s">
        <v>172</v>
      </c>
      <c r="F15" s="216">
        <v>1459432</v>
      </c>
      <c r="G15" s="217">
        <v>0</v>
      </c>
      <c r="H15" s="217">
        <f t="shared" si="0"/>
        <v>0</v>
      </c>
      <c r="I15" s="217"/>
      <c r="J15" s="217">
        <f t="shared" si="1"/>
        <v>1459432</v>
      </c>
      <c r="K15" s="218"/>
      <c r="L15" s="218"/>
      <c r="M15" s="218"/>
      <c r="N15" s="218"/>
      <c r="O15" s="218"/>
      <c r="P15" s="218"/>
      <c r="Q15" s="218">
        <f t="shared" si="2"/>
        <v>0</v>
      </c>
    </row>
    <row r="16" spans="1:17" s="219" customFormat="1" ht="12.75">
      <c r="A16" s="213" t="s">
        <v>9</v>
      </c>
      <c r="B16" s="214">
        <v>0.79</v>
      </c>
      <c r="C16" s="214">
        <v>0.49</v>
      </c>
      <c r="D16" s="213" t="s">
        <v>10</v>
      </c>
      <c r="E16" s="215" t="s">
        <v>11</v>
      </c>
      <c r="F16" s="216">
        <v>832032</v>
      </c>
      <c r="G16" s="217">
        <v>1766862</v>
      </c>
      <c r="H16" s="217">
        <f t="shared" si="0"/>
        <v>-1400862</v>
      </c>
      <c r="I16" s="217">
        <v>366000</v>
      </c>
      <c r="J16" s="217">
        <f t="shared" si="1"/>
        <v>1198032</v>
      </c>
      <c r="K16" s="218">
        <v>1215400</v>
      </c>
      <c r="L16" s="218">
        <v>1485260</v>
      </c>
      <c r="M16" s="218">
        <v>2731817.5</v>
      </c>
      <c r="N16" s="218"/>
      <c r="O16" s="218"/>
      <c r="P16" s="218"/>
      <c r="Q16" s="218">
        <f t="shared" si="2"/>
        <v>5432477.5</v>
      </c>
    </row>
    <row r="17" spans="1:17" s="219" customFormat="1" ht="12.75">
      <c r="A17" s="213" t="s">
        <v>9</v>
      </c>
      <c r="B17" s="214" t="s">
        <v>248</v>
      </c>
      <c r="C17" s="214" t="s">
        <v>248</v>
      </c>
      <c r="D17" s="213" t="s">
        <v>147</v>
      </c>
      <c r="E17" s="215" t="s">
        <v>377</v>
      </c>
      <c r="F17" s="216">
        <v>25947</v>
      </c>
      <c r="G17" s="217">
        <v>0</v>
      </c>
      <c r="H17" s="217">
        <f t="shared" si="0"/>
        <v>-25497</v>
      </c>
      <c r="I17" s="217">
        <v>-25497</v>
      </c>
      <c r="J17" s="217">
        <f t="shared" si="1"/>
        <v>450</v>
      </c>
      <c r="K17" s="217"/>
      <c r="L17" s="217"/>
      <c r="M17" s="218"/>
      <c r="N17" s="218"/>
      <c r="O17" s="218"/>
      <c r="P17" s="218"/>
      <c r="Q17" s="218">
        <f t="shared" si="2"/>
        <v>0</v>
      </c>
    </row>
    <row r="18" spans="1:17" s="219" customFormat="1" ht="12.75">
      <c r="A18" s="213" t="s">
        <v>9</v>
      </c>
      <c r="B18" s="214">
        <v>0.68</v>
      </c>
      <c r="C18" s="221" t="s">
        <v>393</v>
      </c>
      <c r="D18" s="213" t="s">
        <v>12</v>
      </c>
      <c r="E18" s="215" t="s">
        <v>173</v>
      </c>
      <c r="F18" s="216">
        <v>218018</v>
      </c>
      <c r="G18" s="217">
        <v>-200000</v>
      </c>
      <c r="H18" s="217">
        <f t="shared" si="0"/>
        <v>0</v>
      </c>
      <c r="I18" s="218">
        <v>-200000</v>
      </c>
      <c r="J18" s="217">
        <f t="shared" si="1"/>
        <v>18018</v>
      </c>
      <c r="K18" s="218"/>
      <c r="L18" s="218"/>
      <c r="M18" s="218"/>
      <c r="N18" s="217"/>
      <c r="O18" s="217"/>
      <c r="P18" s="217"/>
      <c r="Q18" s="218">
        <f t="shared" si="2"/>
        <v>0</v>
      </c>
    </row>
    <row r="19" spans="1:17" s="219" customFormat="1" ht="12.75">
      <c r="A19" s="213" t="s">
        <v>9</v>
      </c>
      <c r="B19" s="214">
        <v>0.79</v>
      </c>
      <c r="C19" s="214">
        <v>0.79</v>
      </c>
      <c r="D19" s="213" t="s">
        <v>134</v>
      </c>
      <c r="E19" s="215" t="s">
        <v>174</v>
      </c>
      <c r="F19" s="216">
        <v>226641</v>
      </c>
      <c r="G19" s="217">
        <v>0</v>
      </c>
      <c r="H19" s="217">
        <f t="shared" si="0"/>
        <v>0</v>
      </c>
      <c r="I19" s="217"/>
      <c r="J19" s="217">
        <f t="shared" si="1"/>
        <v>226641</v>
      </c>
      <c r="K19" s="218"/>
      <c r="L19" s="218"/>
      <c r="M19" s="218"/>
      <c r="N19" s="218"/>
      <c r="O19" s="218"/>
      <c r="P19" s="218"/>
      <c r="Q19" s="218">
        <f t="shared" si="2"/>
        <v>0</v>
      </c>
    </row>
    <row r="20" spans="1:17" s="219" customFormat="1" ht="12.75">
      <c r="A20" s="213" t="s">
        <v>9</v>
      </c>
      <c r="B20" s="214">
        <v>0.76</v>
      </c>
      <c r="C20" s="214">
        <v>0.33</v>
      </c>
      <c r="D20" s="213" t="s">
        <v>13</v>
      </c>
      <c r="E20" s="215" t="s">
        <v>14</v>
      </c>
      <c r="F20" s="216">
        <v>781781</v>
      </c>
      <c r="G20" s="217">
        <v>960444</v>
      </c>
      <c r="H20" s="217">
        <f t="shared" si="0"/>
        <v>558787</v>
      </c>
      <c r="I20" s="217">
        <v>1519231</v>
      </c>
      <c r="J20" s="217">
        <f t="shared" si="1"/>
        <v>2301012</v>
      </c>
      <c r="K20" s="217">
        <v>328807.93</v>
      </c>
      <c r="L20" s="217">
        <v>699105.52</v>
      </c>
      <c r="M20" s="217"/>
      <c r="N20" s="217"/>
      <c r="O20" s="217"/>
      <c r="P20" s="217"/>
      <c r="Q20" s="218">
        <f t="shared" si="2"/>
        <v>1027913.45</v>
      </c>
    </row>
    <row r="21" spans="1:17" s="219" customFormat="1" ht="12.75">
      <c r="A21" s="213" t="s">
        <v>9</v>
      </c>
      <c r="B21" s="214">
        <v>0.76</v>
      </c>
      <c r="C21" s="214">
        <v>0.26</v>
      </c>
      <c r="D21" s="213" t="s">
        <v>15</v>
      </c>
      <c r="E21" s="220" t="s">
        <v>121</v>
      </c>
      <c r="F21" s="216"/>
      <c r="G21" s="217">
        <v>0</v>
      </c>
      <c r="H21" s="217">
        <f t="shared" si="0"/>
        <v>0</v>
      </c>
      <c r="I21" s="217"/>
      <c r="J21" s="217">
        <f t="shared" si="1"/>
        <v>0</v>
      </c>
      <c r="K21" s="217"/>
      <c r="L21" s="217"/>
      <c r="M21" s="217"/>
      <c r="N21" s="217"/>
      <c r="P21" s="217">
        <v>347782.22</v>
      </c>
      <c r="Q21" s="218">
        <f t="shared" si="2"/>
        <v>347782.22</v>
      </c>
    </row>
    <row r="22" spans="1:17" s="219" customFormat="1" ht="12.75">
      <c r="A22" s="213" t="s">
        <v>9</v>
      </c>
      <c r="B22" s="214">
        <v>0.89</v>
      </c>
      <c r="C22" s="214">
        <v>0.54</v>
      </c>
      <c r="D22" s="213" t="s">
        <v>16</v>
      </c>
      <c r="E22" s="215" t="s">
        <v>17</v>
      </c>
      <c r="F22" s="216">
        <v>1146972</v>
      </c>
      <c r="G22" s="217">
        <v>1105615</v>
      </c>
      <c r="H22" s="217">
        <f t="shared" si="0"/>
        <v>72443</v>
      </c>
      <c r="I22" s="217">
        <v>1178058</v>
      </c>
      <c r="J22" s="217">
        <f t="shared" si="1"/>
        <v>2325030</v>
      </c>
      <c r="K22" s="218">
        <v>1255324</v>
      </c>
      <c r="L22" s="218">
        <v>1337735</v>
      </c>
      <c r="M22" s="218">
        <v>1425640</v>
      </c>
      <c r="N22" s="218">
        <v>1000000</v>
      </c>
      <c r="O22" s="218">
        <v>1000000</v>
      </c>
      <c r="P22" s="218"/>
      <c r="Q22" s="218">
        <f t="shared" si="2"/>
        <v>6018699</v>
      </c>
    </row>
    <row r="23" spans="1:17" s="219" customFormat="1" ht="12.75">
      <c r="A23" s="213" t="s">
        <v>9</v>
      </c>
      <c r="B23" s="214" t="s">
        <v>248</v>
      </c>
      <c r="C23" s="214" t="s">
        <v>248</v>
      </c>
      <c r="D23" s="213" t="s">
        <v>148</v>
      </c>
      <c r="E23" s="215" t="s">
        <v>175</v>
      </c>
      <c r="F23" s="216">
        <v>1162</v>
      </c>
      <c r="G23" s="217">
        <v>0</v>
      </c>
      <c r="H23" s="217">
        <f t="shared" si="0"/>
        <v>0</v>
      </c>
      <c r="I23" s="217"/>
      <c r="J23" s="217">
        <f t="shared" si="1"/>
        <v>1162</v>
      </c>
      <c r="K23" s="218"/>
      <c r="L23" s="218"/>
      <c r="M23" s="218"/>
      <c r="N23" s="218"/>
      <c r="O23" s="218"/>
      <c r="P23" s="218"/>
      <c r="Q23" s="218">
        <f t="shared" si="2"/>
        <v>0</v>
      </c>
    </row>
    <row r="24" spans="1:17" s="219" customFormat="1" ht="12.75">
      <c r="A24" s="213" t="s">
        <v>9</v>
      </c>
      <c r="B24" s="214" t="s">
        <v>248</v>
      </c>
      <c r="C24" s="214" t="s">
        <v>248</v>
      </c>
      <c r="D24" s="222" t="s">
        <v>222</v>
      </c>
      <c r="E24" s="220" t="s">
        <v>223</v>
      </c>
      <c r="F24" s="216">
        <v>39174</v>
      </c>
      <c r="G24" s="217">
        <v>0</v>
      </c>
      <c r="H24" s="217">
        <f t="shared" si="0"/>
        <v>-39174</v>
      </c>
      <c r="I24" s="217">
        <v>-39174</v>
      </c>
      <c r="J24" s="217">
        <f t="shared" si="1"/>
        <v>0</v>
      </c>
      <c r="K24" s="218"/>
      <c r="L24" s="218"/>
      <c r="M24" s="218"/>
      <c r="N24" s="218"/>
      <c r="O24" s="218"/>
      <c r="P24" s="218"/>
      <c r="Q24" s="218">
        <f t="shared" si="2"/>
        <v>0</v>
      </c>
    </row>
    <row r="25" spans="1:17" s="219" customFormat="1" ht="12.75">
      <c r="A25" s="213" t="s">
        <v>9</v>
      </c>
      <c r="B25" s="214" t="s">
        <v>248</v>
      </c>
      <c r="C25" s="214" t="s">
        <v>248</v>
      </c>
      <c r="D25" s="213" t="s">
        <v>149</v>
      </c>
      <c r="E25" s="215" t="s">
        <v>176</v>
      </c>
      <c r="F25" s="216">
        <v>19255</v>
      </c>
      <c r="G25" s="217">
        <v>0</v>
      </c>
      <c r="H25" s="217">
        <f t="shared" si="0"/>
        <v>-15000</v>
      </c>
      <c r="I25" s="218">
        <v>-15000</v>
      </c>
      <c r="J25" s="217">
        <f t="shared" si="1"/>
        <v>4255</v>
      </c>
      <c r="K25" s="218"/>
      <c r="L25" s="218"/>
      <c r="M25" s="218"/>
      <c r="N25" s="217"/>
      <c r="O25" s="217"/>
      <c r="P25" s="217"/>
      <c r="Q25" s="218">
        <f t="shared" si="2"/>
        <v>0</v>
      </c>
    </row>
    <row r="26" spans="1:17" s="219" customFormat="1" ht="12.75">
      <c r="A26" s="213" t="s">
        <v>9</v>
      </c>
      <c r="B26" s="214" t="s">
        <v>248</v>
      </c>
      <c r="C26" s="214" t="s">
        <v>248</v>
      </c>
      <c r="D26" s="213" t="s">
        <v>232</v>
      </c>
      <c r="E26" s="215" t="s">
        <v>177</v>
      </c>
      <c r="F26" s="216"/>
      <c r="G26" s="217"/>
      <c r="H26" s="217">
        <f t="shared" si="0"/>
        <v>200000</v>
      </c>
      <c r="I26" s="218">
        <v>200000</v>
      </c>
      <c r="J26" s="217">
        <f t="shared" si="1"/>
        <v>200000</v>
      </c>
      <c r="K26" s="218"/>
      <c r="L26" s="218"/>
      <c r="M26" s="218"/>
      <c r="N26" s="217"/>
      <c r="O26" s="217"/>
      <c r="P26" s="217"/>
      <c r="Q26" s="218">
        <f t="shared" si="2"/>
        <v>0</v>
      </c>
    </row>
    <row r="27" spans="1:17" s="219" customFormat="1" ht="12.75">
      <c r="A27" s="213" t="s">
        <v>9</v>
      </c>
      <c r="B27" s="214" t="s">
        <v>248</v>
      </c>
      <c r="C27" s="214" t="s">
        <v>248</v>
      </c>
      <c r="D27" s="213" t="s">
        <v>233</v>
      </c>
      <c r="E27" s="215" t="s">
        <v>234</v>
      </c>
      <c r="F27" s="216"/>
      <c r="G27" s="217"/>
      <c r="H27" s="217">
        <f t="shared" si="0"/>
        <v>250000</v>
      </c>
      <c r="I27" s="218">
        <v>250000</v>
      </c>
      <c r="J27" s="217">
        <f t="shared" si="1"/>
        <v>250000</v>
      </c>
      <c r="K27" s="218">
        <v>-250000</v>
      </c>
      <c r="L27" s="218"/>
      <c r="M27" s="218"/>
      <c r="N27" s="217"/>
      <c r="O27" s="217"/>
      <c r="P27" s="217"/>
      <c r="Q27" s="218">
        <f t="shared" si="2"/>
        <v>-250000</v>
      </c>
    </row>
    <row r="28" spans="1:17" s="219" customFormat="1" ht="12.75">
      <c r="A28" s="213" t="s">
        <v>9</v>
      </c>
      <c r="B28" s="214" t="s">
        <v>248</v>
      </c>
      <c r="C28" s="214" t="s">
        <v>248</v>
      </c>
      <c r="D28" s="213" t="s">
        <v>235</v>
      </c>
      <c r="E28" s="215" t="s">
        <v>236</v>
      </c>
      <c r="F28" s="216"/>
      <c r="G28" s="217"/>
      <c r="H28" s="217">
        <f t="shared" si="0"/>
        <v>50000</v>
      </c>
      <c r="I28" s="218">
        <v>50000</v>
      </c>
      <c r="J28" s="217">
        <f t="shared" si="1"/>
        <v>50000</v>
      </c>
      <c r="K28" s="218">
        <f>-J28</f>
        <v>-50000</v>
      </c>
      <c r="L28" s="218"/>
      <c r="M28" s="218"/>
      <c r="N28" s="217"/>
      <c r="O28" s="217"/>
      <c r="P28" s="217"/>
      <c r="Q28" s="218">
        <f t="shared" si="2"/>
        <v>-50000</v>
      </c>
    </row>
    <row r="29" spans="1:17" s="219" customFormat="1" ht="12.75">
      <c r="A29" s="213" t="s">
        <v>9</v>
      </c>
      <c r="B29" s="214" t="s">
        <v>248</v>
      </c>
      <c r="C29" s="214" t="s">
        <v>248</v>
      </c>
      <c r="D29" s="213" t="s">
        <v>237</v>
      </c>
      <c r="E29" s="215" t="s">
        <v>238</v>
      </c>
      <c r="F29" s="216"/>
      <c r="G29" s="217"/>
      <c r="H29" s="217">
        <f t="shared" si="0"/>
        <v>50000</v>
      </c>
      <c r="I29" s="218">
        <v>50000</v>
      </c>
      <c r="J29" s="217">
        <f t="shared" si="1"/>
        <v>50000</v>
      </c>
      <c r="K29" s="218"/>
      <c r="L29" s="218"/>
      <c r="M29" s="218"/>
      <c r="N29" s="217"/>
      <c r="O29" s="217"/>
      <c r="P29" s="217"/>
      <c r="Q29" s="218">
        <f t="shared" si="2"/>
        <v>0</v>
      </c>
    </row>
    <row r="30" spans="1:17" s="219" customFormat="1" ht="12.75">
      <c r="A30" s="213" t="s">
        <v>18</v>
      </c>
      <c r="B30" s="214">
        <v>0.84</v>
      </c>
      <c r="C30" s="214">
        <v>0.97</v>
      </c>
      <c r="D30" s="213" t="s">
        <v>19</v>
      </c>
      <c r="E30" s="215" t="s">
        <v>178</v>
      </c>
      <c r="F30" s="216">
        <v>2117082</v>
      </c>
      <c r="G30" s="217">
        <v>86335</v>
      </c>
      <c r="H30" s="217">
        <f t="shared" si="0"/>
        <v>500000</v>
      </c>
      <c r="I30" s="218">
        <v>586335</v>
      </c>
      <c r="J30" s="217">
        <f t="shared" si="1"/>
        <v>2703417</v>
      </c>
      <c r="K30" s="218"/>
      <c r="L30" s="218"/>
      <c r="M30" s="218"/>
      <c r="N30" s="217"/>
      <c r="O30" s="217"/>
      <c r="P30" s="217"/>
      <c r="Q30" s="218">
        <f t="shared" si="2"/>
        <v>0</v>
      </c>
    </row>
    <row r="31" spans="1:17" s="219" customFormat="1" ht="12.75">
      <c r="A31" s="213" t="s">
        <v>18</v>
      </c>
      <c r="B31" s="214" t="s">
        <v>248</v>
      </c>
      <c r="C31" s="214" t="s">
        <v>248</v>
      </c>
      <c r="D31" s="213" t="s">
        <v>20</v>
      </c>
      <c r="E31" s="215" t="s">
        <v>179</v>
      </c>
      <c r="F31" s="216">
        <v>577021</v>
      </c>
      <c r="G31" s="217">
        <v>500000</v>
      </c>
      <c r="H31" s="217">
        <f t="shared" si="0"/>
        <v>-1070000</v>
      </c>
      <c r="I31" s="218">
        <v>-570000</v>
      </c>
      <c r="J31" s="217">
        <f t="shared" si="1"/>
        <v>7021</v>
      </c>
      <c r="K31" s="218"/>
      <c r="L31" s="218"/>
      <c r="M31" s="218"/>
      <c r="N31" s="217"/>
      <c r="O31" s="217"/>
      <c r="P31" s="217"/>
      <c r="Q31" s="218">
        <f t="shared" si="2"/>
        <v>0</v>
      </c>
    </row>
    <row r="32" spans="1:17" s="219" customFormat="1" ht="12.75">
      <c r="A32" s="213" t="s">
        <v>18</v>
      </c>
      <c r="B32" s="214">
        <v>0.68</v>
      </c>
      <c r="C32" s="214">
        <v>0.72</v>
      </c>
      <c r="D32" s="213" t="s">
        <v>21</v>
      </c>
      <c r="E32" s="215" t="s">
        <v>180</v>
      </c>
      <c r="F32" s="216">
        <v>267266</v>
      </c>
      <c r="G32" s="217">
        <v>75000</v>
      </c>
      <c r="H32" s="217">
        <f t="shared" si="0"/>
        <v>0</v>
      </c>
      <c r="I32" s="218">
        <v>75000</v>
      </c>
      <c r="J32" s="217">
        <f t="shared" si="1"/>
        <v>342266</v>
      </c>
      <c r="K32" s="218"/>
      <c r="L32" s="218">
        <v>1059329.87</v>
      </c>
      <c r="M32" s="218"/>
      <c r="N32" s="217"/>
      <c r="O32" s="217"/>
      <c r="P32" s="217"/>
      <c r="Q32" s="218">
        <f t="shared" si="2"/>
        <v>1059329.87</v>
      </c>
    </row>
    <row r="33" spans="1:17" s="219" customFormat="1" ht="12.75">
      <c r="A33" s="213" t="s">
        <v>18</v>
      </c>
      <c r="B33" s="214">
        <v>0.84</v>
      </c>
      <c r="C33" s="214">
        <v>0.49</v>
      </c>
      <c r="D33" s="213" t="s">
        <v>22</v>
      </c>
      <c r="E33" s="215" t="s">
        <v>250</v>
      </c>
      <c r="F33" s="216">
        <v>150707</v>
      </c>
      <c r="G33" s="217">
        <v>300000</v>
      </c>
      <c r="H33" s="217">
        <f t="shared" si="0"/>
        <v>-300000</v>
      </c>
      <c r="I33" s="218"/>
      <c r="J33" s="217">
        <f t="shared" si="1"/>
        <v>150707</v>
      </c>
      <c r="K33" s="218">
        <v>515000</v>
      </c>
      <c r="L33" s="218">
        <v>2121800</v>
      </c>
      <c r="M33" s="218"/>
      <c r="N33" s="217"/>
      <c r="O33" s="217"/>
      <c r="P33" s="217"/>
      <c r="Q33" s="218">
        <f t="shared" si="2"/>
        <v>2636800</v>
      </c>
    </row>
    <row r="34" spans="1:17" s="219" customFormat="1" ht="12.75">
      <c r="A34" s="213" t="s">
        <v>18</v>
      </c>
      <c r="B34" s="214">
        <v>0.74</v>
      </c>
      <c r="C34" s="214">
        <v>0.21</v>
      </c>
      <c r="D34" s="213" t="s">
        <v>23</v>
      </c>
      <c r="E34" s="215" t="s">
        <v>24</v>
      </c>
      <c r="F34" s="216">
        <v>1066686</v>
      </c>
      <c r="G34" s="217">
        <v>0</v>
      </c>
      <c r="H34" s="217">
        <f t="shared" si="0"/>
        <v>0</v>
      </c>
      <c r="I34" s="218"/>
      <c r="J34" s="217">
        <f t="shared" si="1"/>
        <v>1066686</v>
      </c>
      <c r="K34" s="218"/>
      <c r="L34" s="218"/>
      <c r="M34" s="218">
        <v>251982.85</v>
      </c>
      <c r="N34" s="217">
        <v>259542.33</v>
      </c>
      <c r="O34" s="217">
        <v>267328.6</v>
      </c>
      <c r="P34" s="217">
        <v>275348.46</v>
      </c>
      <c r="Q34" s="218">
        <f t="shared" si="2"/>
        <v>1054202.24</v>
      </c>
    </row>
    <row r="35" spans="1:17" s="219" customFormat="1" ht="12.75">
      <c r="A35" s="213" t="s">
        <v>18</v>
      </c>
      <c r="B35" s="214" t="s">
        <v>248</v>
      </c>
      <c r="C35" s="214" t="s">
        <v>248</v>
      </c>
      <c r="D35" s="213" t="s">
        <v>25</v>
      </c>
      <c r="E35" s="215" t="s">
        <v>249</v>
      </c>
      <c r="F35" s="216">
        <v>40483</v>
      </c>
      <c r="G35" s="217">
        <v>-50000</v>
      </c>
      <c r="H35" s="217">
        <f t="shared" si="0"/>
        <v>9517</v>
      </c>
      <c r="I35" s="218">
        <v>-40483</v>
      </c>
      <c r="J35" s="217">
        <f t="shared" si="1"/>
        <v>0</v>
      </c>
      <c r="K35" s="218"/>
      <c r="L35" s="218"/>
      <c r="M35" s="218"/>
      <c r="N35" s="217"/>
      <c r="O35" s="217"/>
      <c r="P35" s="217"/>
      <c r="Q35" s="218">
        <f t="shared" si="2"/>
        <v>0</v>
      </c>
    </row>
    <row r="36" spans="1:17" s="219" customFormat="1" ht="12.75">
      <c r="A36" s="213" t="s">
        <v>18</v>
      </c>
      <c r="B36" s="221" t="s">
        <v>393</v>
      </c>
      <c r="C36" s="221" t="s">
        <v>393</v>
      </c>
      <c r="D36" s="213" t="s">
        <v>26</v>
      </c>
      <c r="E36" s="215" t="s">
        <v>27</v>
      </c>
      <c r="F36" s="216">
        <v>28965</v>
      </c>
      <c r="G36" s="217">
        <v>100759</v>
      </c>
      <c r="H36" s="217">
        <f t="shared" si="0"/>
        <v>-759</v>
      </c>
      <c r="I36" s="218">
        <v>100000</v>
      </c>
      <c r="J36" s="217">
        <f t="shared" si="1"/>
        <v>128965</v>
      </c>
      <c r="K36" s="218">
        <v>100000</v>
      </c>
      <c r="L36" s="218">
        <v>100000</v>
      </c>
      <c r="M36" s="218">
        <v>100000</v>
      </c>
      <c r="N36" s="217">
        <v>100000</v>
      </c>
      <c r="O36" s="217">
        <v>100000</v>
      </c>
      <c r="P36" s="217">
        <v>100000</v>
      </c>
      <c r="Q36" s="218">
        <f t="shared" si="2"/>
        <v>600000</v>
      </c>
    </row>
    <row r="37" spans="1:17" s="219" customFormat="1" ht="12.75">
      <c r="A37" s="213" t="s">
        <v>18</v>
      </c>
      <c r="B37" s="214">
        <v>0.82</v>
      </c>
      <c r="C37" s="214">
        <v>0.74</v>
      </c>
      <c r="D37" s="213" t="s">
        <v>28</v>
      </c>
      <c r="E37" s="215" t="s">
        <v>181</v>
      </c>
      <c r="F37" s="216">
        <v>540029</v>
      </c>
      <c r="G37" s="217">
        <v>300000</v>
      </c>
      <c r="H37" s="217">
        <f t="shared" si="0"/>
        <v>-200000</v>
      </c>
      <c r="I37" s="218">
        <v>100000</v>
      </c>
      <c r="J37" s="217">
        <f t="shared" si="1"/>
        <v>640029</v>
      </c>
      <c r="K37" s="218">
        <v>300000</v>
      </c>
      <c r="L37" s="218">
        <v>300000</v>
      </c>
      <c r="M37" s="217">
        <v>300000</v>
      </c>
      <c r="N37" s="218">
        <v>400000</v>
      </c>
      <c r="O37" s="218">
        <v>400000</v>
      </c>
      <c r="P37" s="218">
        <v>300000</v>
      </c>
      <c r="Q37" s="218">
        <f t="shared" si="2"/>
        <v>2000000</v>
      </c>
    </row>
    <row r="38" spans="1:17" s="219" customFormat="1" ht="12.75">
      <c r="A38" s="213" t="s">
        <v>18</v>
      </c>
      <c r="B38" s="214" t="s">
        <v>248</v>
      </c>
      <c r="C38" s="214" t="s">
        <v>248</v>
      </c>
      <c r="D38" s="213" t="s">
        <v>239</v>
      </c>
      <c r="E38" s="215" t="s">
        <v>240</v>
      </c>
      <c r="F38" s="216"/>
      <c r="G38" s="217"/>
      <c r="H38" s="217">
        <f t="shared" si="0"/>
        <v>500000</v>
      </c>
      <c r="I38" s="217">
        <v>500000</v>
      </c>
      <c r="J38" s="217">
        <f t="shared" si="1"/>
        <v>500000</v>
      </c>
      <c r="K38" s="217">
        <v>500000</v>
      </c>
      <c r="L38" s="217">
        <v>2000000</v>
      </c>
      <c r="M38" s="217"/>
      <c r="N38" s="218"/>
      <c r="O38" s="218"/>
      <c r="P38" s="218"/>
      <c r="Q38" s="218">
        <f t="shared" si="2"/>
        <v>2500000</v>
      </c>
    </row>
    <row r="39" spans="1:17" s="219" customFormat="1" ht="12.75">
      <c r="A39" s="213" t="s">
        <v>29</v>
      </c>
      <c r="B39" s="214" t="s">
        <v>248</v>
      </c>
      <c r="C39" s="214" t="s">
        <v>248</v>
      </c>
      <c r="D39" s="213" t="s">
        <v>150</v>
      </c>
      <c r="E39" s="215" t="s">
        <v>182</v>
      </c>
      <c r="F39" s="216">
        <v>163271</v>
      </c>
      <c r="G39" s="217">
        <v>0</v>
      </c>
      <c r="H39" s="217">
        <f aca="true" t="shared" si="3" ref="H39:H70">I39-G39</f>
        <v>-163271</v>
      </c>
      <c r="I39" s="217">
        <v>-163271</v>
      </c>
      <c r="J39" s="217">
        <f t="shared" si="1"/>
        <v>0</v>
      </c>
      <c r="K39" s="217"/>
      <c r="L39" s="217"/>
      <c r="M39" s="217"/>
      <c r="N39" s="217"/>
      <c r="O39" s="218"/>
      <c r="P39" s="218"/>
      <c r="Q39" s="218">
        <f t="shared" si="2"/>
        <v>0</v>
      </c>
    </row>
    <row r="40" spans="1:17" s="219" customFormat="1" ht="12.75">
      <c r="A40" s="213" t="s">
        <v>29</v>
      </c>
      <c r="B40" s="214">
        <v>0.74</v>
      </c>
      <c r="C40" s="221" t="s">
        <v>393</v>
      </c>
      <c r="D40" s="213" t="s">
        <v>135</v>
      </c>
      <c r="E40" s="215" t="s">
        <v>251</v>
      </c>
      <c r="F40" s="216">
        <v>223355</v>
      </c>
      <c r="G40" s="217">
        <v>0</v>
      </c>
      <c r="H40" s="217">
        <f t="shared" si="3"/>
        <v>135000</v>
      </c>
      <c r="I40" s="218">
        <v>135000</v>
      </c>
      <c r="J40" s="217">
        <f t="shared" si="1"/>
        <v>358355</v>
      </c>
      <c r="K40" s="218">
        <v>51500</v>
      </c>
      <c r="L40" s="218"/>
      <c r="M40" s="218"/>
      <c r="N40" s="217"/>
      <c r="O40" s="218"/>
      <c r="P40" s="218"/>
      <c r="Q40" s="218">
        <f t="shared" si="2"/>
        <v>51500</v>
      </c>
    </row>
    <row r="41" spans="1:17" s="219" customFormat="1" ht="12.75">
      <c r="A41" s="213" t="s">
        <v>29</v>
      </c>
      <c r="B41" s="214">
        <v>0.66</v>
      </c>
      <c r="C41" s="214">
        <v>0.64</v>
      </c>
      <c r="D41" s="213" t="s">
        <v>30</v>
      </c>
      <c r="E41" s="215" t="s">
        <v>31</v>
      </c>
      <c r="F41" s="216"/>
      <c r="G41" s="217">
        <v>0</v>
      </c>
      <c r="H41" s="217">
        <f t="shared" si="3"/>
        <v>75000</v>
      </c>
      <c r="I41" s="218">
        <v>75000</v>
      </c>
      <c r="J41" s="217">
        <f t="shared" si="1"/>
        <v>75000</v>
      </c>
      <c r="K41" s="218"/>
      <c r="L41" s="217"/>
      <c r="M41" s="217"/>
      <c r="N41" s="217">
        <v>800000</v>
      </c>
      <c r="O41" s="217"/>
      <c r="P41" s="217"/>
      <c r="Q41" s="218">
        <f t="shared" si="2"/>
        <v>800000</v>
      </c>
    </row>
    <row r="42" spans="1:17" s="219" customFormat="1" ht="12.75">
      <c r="A42" s="213" t="s">
        <v>29</v>
      </c>
      <c r="B42" s="214">
        <v>0.82</v>
      </c>
      <c r="C42" s="214">
        <v>0.79</v>
      </c>
      <c r="D42" s="213" t="s">
        <v>32</v>
      </c>
      <c r="E42" s="215" t="s">
        <v>33</v>
      </c>
      <c r="F42" s="216">
        <v>698881</v>
      </c>
      <c r="G42" s="217">
        <v>1365967</v>
      </c>
      <c r="H42" s="217">
        <f t="shared" si="3"/>
        <v>1000000</v>
      </c>
      <c r="I42" s="218">
        <v>2365967</v>
      </c>
      <c r="J42" s="217">
        <f t="shared" si="1"/>
        <v>3064848</v>
      </c>
      <c r="K42" s="218"/>
      <c r="L42" s="218"/>
      <c r="M42" s="217"/>
      <c r="N42" s="217"/>
      <c r="O42" s="217"/>
      <c r="P42" s="217"/>
      <c r="Q42" s="218">
        <f t="shared" si="2"/>
        <v>0</v>
      </c>
    </row>
    <row r="43" spans="1:17" s="219" customFormat="1" ht="12.75">
      <c r="A43" s="213" t="s">
        <v>29</v>
      </c>
      <c r="B43" s="214">
        <v>0.66</v>
      </c>
      <c r="C43" s="214">
        <v>0.64</v>
      </c>
      <c r="D43" s="213" t="s">
        <v>34</v>
      </c>
      <c r="E43" s="215" t="s">
        <v>35</v>
      </c>
      <c r="F43" s="216"/>
      <c r="G43" s="217">
        <v>0</v>
      </c>
      <c r="H43" s="217">
        <f t="shared" si="3"/>
        <v>0</v>
      </c>
      <c r="I43" s="218"/>
      <c r="J43" s="217">
        <f t="shared" si="1"/>
        <v>0</v>
      </c>
      <c r="K43" s="217"/>
      <c r="L43" s="218"/>
      <c r="M43" s="218"/>
      <c r="N43" s="218">
        <v>2244937.62</v>
      </c>
      <c r="O43" s="218">
        <v>2579346.56</v>
      </c>
      <c r="P43" s="218">
        <v>355695.04</v>
      </c>
      <c r="Q43" s="218">
        <f t="shared" si="2"/>
        <v>5179979.22</v>
      </c>
    </row>
    <row r="44" spans="1:17" s="219" customFormat="1" ht="12.75">
      <c r="A44" s="213" t="s">
        <v>29</v>
      </c>
      <c r="B44" s="214">
        <v>0.82</v>
      </c>
      <c r="C44" s="214">
        <v>0.62</v>
      </c>
      <c r="D44" s="213" t="s">
        <v>36</v>
      </c>
      <c r="E44" s="215" t="s">
        <v>37</v>
      </c>
      <c r="F44" s="216">
        <v>244</v>
      </c>
      <c r="G44" s="217">
        <v>0</v>
      </c>
      <c r="H44" s="217">
        <f t="shared" si="3"/>
        <v>0</v>
      </c>
      <c r="I44" s="217"/>
      <c r="J44" s="217">
        <f t="shared" si="1"/>
        <v>244</v>
      </c>
      <c r="K44" s="218"/>
      <c r="L44" s="218"/>
      <c r="M44" s="218"/>
      <c r="N44" s="218">
        <v>411119.11</v>
      </c>
      <c r="O44" s="218">
        <v>691511.62</v>
      </c>
      <c r="P44" s="218">
        <v>753721.63</v>
      </c>
      <c r="Q44" s="218">
        <f t="shared" si="2"/>
        <v>1856352.3599999999</v>
      </c>
    </row>
    <row r="45" spans="1:17" s="219" customFormat="1" ht="12.75">
      <c r="A45" s="213" t="s">
        <v>29</v>
      </c>
      <c r="B45" s="214">
        <v>0.74</v>
      </c>
      <c r="C45" s="214">
        <v>0.21</v>
      </c>
      <c r="D45" s="213" t="s">
        <v>38</v>
      </c>
      <c r="E45" s="215" t="s">
        <v>39</v>
      </c>
      <c r="F45" s="216"/>
      <c r="G45" s="217">
        <v>0</v>
      </c>
      <c r="H45" s="217">
        <f t="shared" si="3"/>
        <v>0</v>
      </c>
      <c r="I45" s="217"/>
      <c r="J45" s="217">
        <f t="shared" si="1"/>
        <v>0</v>
      </c>
      <c r="K45" s="217"/>
      <c r="L45" s="217"/>
      <c r="M45" s="218">
        <v>180514.13</v>
      </c>
      <c r="N45" s="218"/>
      <c r="O45" s="218"/>
      <c r="P45" s="218"/>
      <c r="Q45" s="218">
        <f t="shared" si="2"/>
        <v>180514.13</v>
      </c>
    </row>
    <row r="46" spans="1:17" s="219" customFormat="1" ht="12.75">
      <c r="A46" s="213" t="s">
        <v>29</v>
      </c>
      <c r="B46" s="214">
        <v>0.84</v>
      </c>
      <c r="C46" s="214">
        <v>0.79</v>
      </c>
      <c r="D46" s="213" t="s">
        <v>40</v>
      </c>
      <c r="E46" s="215" t="s">
        <v>41</v>
      </c>
      <c r="F46" s="216">
        <v>125523</v>
      </c>
      <c r="G46" s="217">
        <v>1937850</v>
      </c>
      <c r="H46" s="217">
        <f t="shared" si="3"/>
        <v>150</v>
      </c>
      <c r="I46" s="217">
        <v>1938000</v>
      </c>
      <c r="J46" s="217">
        <f t="shared" si="1"/>
        <v>2063523</v>
      </c>
      <c r="K46" s="217">
        <v>1236000</v>
      </c>
      <c r="L46" s="218">
        <v>1273080</v>
      </c>
      <c r="M46" s="218">
        <v>1311272</v>
      </c>
      <c r="N46" s="218"/>
      <c r="O46" s="218"/>
      <c r="P46" s="218"/>
      <c r="Q46" s="218">
        <f t="shared" si="2"/>
        <v>3820352</v>
      </c>
    </row>
    <row r="47" spans="1:17" s="219" customFormat="1" ht="12.75">
      <c r="A47" s="213" t="s">
        <v>29</v>
      </c>
      <c r="B47" s="214">
        <v>0.66</v>
      </c>
      <c r="C47" s="214">
        <v>0.44</v>
      </c>
      <c r="D47" s="213" t="s">
        <v>151</v>
      </c>
      <c r="E47" s="215" t="s">
        <v>183</v>
      </c>
      <c r="F47" s="216">
        <v>1897</v>
      </c>
      <c r="G47" s="217">
        <v>0</v>
      </c>
      <c r="H47" s="217">
        <f t="shared" si="3"/>
        <v>0</v>
      </c>
      <c r="I47" s="218"/>
      <c r="J47" s="217">
        <f t="shared" si="1"/>
        <v>1897</v>
      </c>
      <c r="K47" s="217"/>
      <c r="L47" s="217"/>
      <c r="M47" s="218"/>
      <c r="N47" s="218"/>
      <c r="O47" s="218"/>
      <c r="P47" s="218"/>
      <c r="Q47" s="218">
        <f t="shared" si="2"/>
        <v>0</v>
      </c>
    </row>
    <row r="48" spans="1:17" s="219" customFormat="1" ht="12.75">
      <c r="A48" s="213" t="s">
        <v>42</v>
      </c>
      <c r="B48" s="214">
        <v>0.76</v>
      </c>
      <c r="C48" s="214">
        <v>0.79</v>
      </c>
      <c r="D48" s="213" t="s">
        <v>43</v>
      </c>
      <c r="E48" s="215" t="s">
        <v>44</v>
      </c>
      <c r="F48" s="216">
        <v>1174670</v>
      </c>
      <c r="G48" s="217">
        <v>1083244</v>
      </c>
      <c r="H48" s="217">
        <f t="shared" si="3"/>
        <v>-193452</v>
      </c>
      <c r="I48" s="218">
        <v>889792</v>
      </c>
      <c r="J48" s="217">
        <f t="shared" si="1"/>
        <v>2064462</v>
      </c>
      <c r="K48" s="217">
        <v>916485.76</v>
      </c>
      <c r="L48" s="218">
        <v>943980.33</v>
      </c>
      <c r="M48" s="218">
        <v>972299.74</v>
      </c>
      <c r="N48" s="218">
        <v>1001468.48</v>
      </c>
      <c r="O48" s="218"/>
      <c r="P48" s="218"/>
      <c r="Q48" s="218">
        <f t="shared" si="2"/>
        <v>3834234.31</v>
      </c>
    </row>
    <row r="49" spans="1:17" s="219" customFormat="1" ht="12.75">
      <c r="A49" s="213" t="s">
        <v>42</v>
      </c>
      <c r="B49" s="214" t="s">
        <v>248</v>
      </c>
      <c r="C49" s="214" t="s">
        <v>248</v>
      </c>
      <c r="D49" s="213" t="s">
        <v>136</v>
      </c>
      <c r="E49" s="215" t="s">
        <v>137</v>
      </c>
      <c r="F49" s="216">
        <v>31211</v>
      </c>
      <c r="G49" s="217">
        <v>0</v>
      </c>
      <c r="H49" s="217">
        <f t="shared" si="3"/>
        <v>-31211</v>
      </c>
      <c r="I49" s="217">
        <v>-31211</v>
      </c>
      <c r="J49" s="217">
        <f t="shared" si="1"/>
        <v>0</v>
      </c>
      <c r="K49" s="217"/>
      <c r="L49" s="217"/>
      <c r="M49" s="217"/>
      <c r="N49" s="218"/>
      <c r="O49" s="218"/>
      <c r="P49" s="218"/>
      <c r="Q49" s="218">
        <f t="shared" si="2"/>
        <v>0</v>
      </c>
    </row>
    <row r="50" spans="1:17" s="219" customFormat="1" ht="12.75">
      <c r="A50" s="213" t="s">
        <v>42</v>
      </c>
      <c r="B50" s="214">
        <v>0.68</v>
      </c>
      <c r="C50" s="214">
        <v>0.77</v>
      </c>
      <c r="D50" s="213" t="s">
        <v>45</v>
      </c>
      <c r="E50" s="220" t="s">
        <v>46</v>
      </c>
      <c r="F50" s="216"/>
      <c r="G50" s="217">
        <v>0</v>
      </c>
      <c r="H50" s="217">
        <f t="shared" si="3"/>
        <v>0</v>
      </c>
      <c r="I50" s="218"/>
      <c r="J50" s="217">
        <f t="shared" si="1"/>
        <v>0</v>
      </c>
      <c r="K50" s="218"/>
      <c r="L50" s="218"/>
      <c r="M50" s="217"/>
      <c r="N50" s="217"/>
      <c r="P50" s="217">
        <v>160397.16</v>
      </c>
      <c r="Q50" s="218">
        <f t="shared" si="2"/>
        <v>160397.16</v>
      </c>
    </row>
    <row r="51" spans="1:17" s="219" customFormat="1" ht="12.75">
      <c r="A51" s="213" t="s">
        <v>42</v>
      </c>
      <c r="B51" s="214">
        <v>0.66</v>
      </c>
      <c r="C51" s="214">
        <v>0.41</v>
      </c>
      <c r="D51" s="213" t="s">
        <v>138</v>
      </c>
      <c r="E51" s="215" t="s">
        <v>184</v>
      </c>
      <c r="F51" s="216">
        <v>387925</v>
      </c>
      <c r="G51" s="217">
        <v>0</v>
      </c>
      <c r="H51" s="217">
        <f t="shared" si="3"/>
        <v>-300000</v>
      </c>
      <c r="I51" s="218">
        <v>-300000</v>
      </c>
      <c r="J51" s="217">
        <f t="shared" si="1"/>
        <v>87925</v>
      </c>
      <c r="K51" s="218"/>
      <c r="L51" s="218"/>
      <c r="M51" s="217"/>
      <c r="N51" s="217"/>
      <c r="O51" s="217"/>
      <c r="P51" s="217"/>
      <c r="Q51" s="218">
        <f t="shared" si="2"/>
        <v>0</v>
      </c>
    </row>
    <row r="52" spans="1:17" s="219" customFormat="1" ht="12.75">
      <c r="A52" s="213" t="s">
        <v>47</v>
      </c>
      <c r="B52" s="214">
        <v>0.58</v>
      </c>
      <c r="C52" s="221" t="s">
        <v>393</v>
      </c>
      <c r="D52" s="213" t="s">
        <v>48</v>
      </c>
      <c r="E52" s="215" t="s">
        <v>49</v>
      </c>
      <c r="F52" s="216"/>
      <c r="G52" s="217">
        <v>0</v>
      </c>
      <c r="H52" s="217">
        <f t="shared" si="3"/>
        <v>150000</v>
      </c>
      <c r="I52" s="218">
        <v>150000</v>
      </c>
      <c r="J52" s="217">
        <f t="shared" si="1"/>
        <v>150000</v>
      </c>
      <c r="K52" s="218"/>
      <c r="L52" s="218"/>
      <c r="M52" s="218"/>
      <c r="N52" s="218"/>
      <c r="O52" s="217"/>
      <c r="P52" s="217"/>
      <c r="Q52" s="218">
        <f t="shared" si="2"/>
        <v>0</v>
      </c>
    </row>
    <row r="53" spans="1:17" s="219" customFormat="1" ht="12.75">
      <c r="A53" s="213" t="s">
        <v>52</v>
      </c>
      <c r="B53" s="214">
        <v>0.74</v>
      </c>
      <c r="C53" s="214">
        <v>0.56</v>
      </c>
      <c r="D53" s="213" t="s">
        <v>50</v>
      </c>
      <c r="E53" s="215" t="s">
        <v>51</v>
      </c>
      <c r="F53" s="216"/>
      <c r="G53" s="217">
        <v>0</v>
      </c>
      <c r="H53" s="217">
        <f t="shared" si="3"/>
        <v>0</v>
      </c>
      <c r="I53" s="218"/>
      <c r="J53" s="217">
        <f t="shared" si="1"/>
        <v>0</v>
      </c>
      <c r="K53" s="218"/>
      <c r="L53" s="218"/>
      <c r="M53" s="217">
        <v>327818.1</v>
      </c>
      <c r="N53" s="217"/>
      <c r="O53" s="217"/>
      <c r="P53" s="217"/>
      <c r="Q53" s="218">
        <f t="shared" si="2"/>
        <v>327818.1</v>
      </c>
    </row>
    <row r="54" spans="1:17" s="219" customFormat="1" ht="12.75">
      <c r="A54" s="213" t="s">
        <v>52</v>
      </c>
      <c r="B54" s="214">
        <v>0.71</v>
      </c>
      <c r="C54" s="214">
        <v>0.49</v>
      </c>
      <c r="D54" s="213" t="s">
        <v>53</v>
      </c>
      <c r="E54" s="215" t="s">
        <v>54</v>
      </c>
      <c r="F54" s="216"/>
      <c r="G54" s="217">
        <v>0</v>
      </c>
      <c r="H54" s="217">
        <f t="shared" si="3"/>
        <v>0</v>
      </c>
      <c r="I54" s="217"/>
      <c r="J54" s="217">
        <f t="shared" si="1"/>
        <v>0</v>
      </c>
      <c r="K54" s="217"/>
      <c r="L54" s="217"/>
      <c r="M54" s="217">
        <v>2036890</v>
      </c>
      <c r="N54" s="217">
        <v>2138414</v>
      </c>
      <c r="O54" s="217">
        <v>4491272</v>
      </c>
      <c r="P54" s="217"/>
      <c r="Q54" s="218">
        <f t="shared" si="2"/>
        <v>8666576</v>
      </c>
    </row>
    <row r="55" spans="1:17" s="219" customFormat="1" ht="12.75">
      <c r="A55" s="213" t="s">
        <v>52</v>
      </c>
      <c r="B55" s="214">
        <v>0.71</v>
      </c>
      <c r="C55" s="214">
        <v>0.59</v>
      </c>
      <c r="D55" s="213" t="s">
        <v>55</v>
      </c>
      <c r="E55" s="215" t="s">
        <v>56</v>
      </c>
      <c r="F55" s="216"/>
      <c r="G55" s="217">
        <v>0</v>
      </c>
      <c r="H55" s="217">
        <f t="shared" si="3"/>
        <v>0</v>
      </c>
      <c r="I55" s="217"/>
      <c r="J55" s="217">
        <f t="shared" si="1"/>
        <v>0</v>
      </c>
      <c r="K55" s="218"/>
      <c r="L55" s="218"/>
      <c r="M55" s="218">
        <v>700000</v>
      </c>
      <c r="N55" s="218"/>
      <c r="O55" s="218"/>
      <c r="P55" s="218"/>
      <c r="Q55" s="218">
        <f t="shared" si="2"/>
        <v>700000</v>
      </c>
    </row>
    <row r="56" spans="1:17" s="219" customFormat="1" ht="12.75">
      <c r="A56" s="213" t="s">
        <v>57</v>
      </c>
      <c r="B56" s="214">
        <v>0.76</v>
      </c>
      <c r="C56" s="221" t="s">
        <v>393</v>
      </c>
      <c r="D56" s="213" t="s">
        <v>152</v>
      </c>
      <c r="E56" s="215" t="s">
        <v>185</v>
      </c>
      <c r="F56" s="216">
        <v>62931</v>
      </c>
      <c r="G56" s="217">
        <v>0</v>
      </c>
      <c r="H56" s="217">
        <f t="shared" si="3"/>
        <v>-25000</v>
      </c>
      <c r="I56" s="217">
        <v>-25000</v>
      </c>
      <c r="J56" s="217">
        <f t="shared" si="1"/>
        <v>37931</v>
      </c>
      <c r="K56" s="217"/>
      <c r="L56" s="217"/>
      <c r="M56" s="218"/>
      <c r="N56" s="218"/>
      <c r="O56" s="218"/>
      <c r="P56" s="218"/>
      <c r="Q56" s="218">
        <f t="shared" si="2"/>
        <v>0</v>
      </c>
    </row>
    <row r="57" spans="1:17" s="219" customFormat="1" ht="12.75">
      <c r="A57" s="213" t="s">
        <v>57</v>
      </c>
      <c r="B57" s="214">
        <v>0.63</v>
      </c>
      <c r="C57" s="221" t="s">
        <v>393</v>
      </c>
      <c r="D57" s="213" t="s">
        <v>153</v>
      </c>
      <c r="E57" s="215" t="s">
        <v>186</v>
      </c>
      <c r="F57" s="216">
        <v>2622</v>
      </c>
      <c r="G57" s="217">
        <v>0</v>
      </c>
      <c r="H57" s="217">
        <f t="shared" si="3"/>
        <v>-2621</v>
      </c>
      <c r="I57" s="218">
        <v>-2621</v>
      </c>
      <c r="J57" s="217">
        <f t="shared" si="1"/>
        <v>1</v>
      </c>
      <c r="K57" s="218"/>
      <c r="L57" s="218"/>
      <c r="M57" s="218"/>
      <c r="N57" s="217"/>
      <c r="O57" s="218"/>
      <c r="P57" s="218"/>
      <c r="Q57" s="218">
        <f t="shared" si="2"/>
        <v>0</v>
      </c>
    </row>
    <row r="58" spans="1:17" s="219" customFormat="1" ht="12.75">
      <c r="A58" s="213" t="s">
        <v>57</v>
      </c>
      <c r="B58" s="214" t="s">
        <v>248</v>
      </c>
      <c r="C58" s="214" t="s">
        <v>248</v>
      </c>
      <c r="D58" s="213" t="s">
        <v>58</v>
      </c>
      <c r="E58" s="215" t="s">
        <v>59</v>
      </c>
      <c r="F58" s="216">
        <v>693783</v>
      </c>
      <c r="G58" s="217">
        <v>-500000</v>
      </c>
      <c r="H58" s="217">
        <f t="shared" si="3"/>
        <v>-193500</v>
      </c>
      <c r="I58" s="218">
        <v>-693500</v>
      </c>
      <c r="J58" s="217">
        <f t="shared" si="1"/>
        <v>283</v>
      </c>
      <c r="K58" s="217"/>
      <c r="L58" s="217"/>
      <c r="M58" s="218"/>
      <c r="N58" s="218"/>
      <c r="O58" s="218"/>
      <c r="P58" s="218"/>
      <c r="Q58" s="218">
        <f t="shared" si="2"/>
        <v>0</v>
      </c>
    </row>
    <row r="59" spans="1:17" s="219" customFormat="1" ht="12.75">
      <c r="A59" s="213" t="s">
        <v>57</v>
      </c>
      <c r="B59" s="214">
        <v>0.74</v>
      </c>
      <c r="C59" s="221" t="s">
        <v>393</v>
      </c>
      <c r="D59" s="213" t="s">
        <v>126</v>
      </c>
      <c r="E59" s="215" t="s">
        <v>127</v>
      </c>
      <c r="F59" s="216">
        <v>145097</v>
      </c>
      <c r="G59" s="217">
        <v>0</v>
      </c>
      <c r="H59" s="217">
        <f t="shared" si="3"/>
        <v>0</v>
      </c>
      <c r="I59" s="218"/>
      <c r="J59" s="217">
        <f t="shared" si="1"/>
        <v>145097</v>
      </c>
      <c r="K59" s="217"/>
      <c r="L59" s="218">
        <v>300000</v>
      </c>
      <c r="M59" s="218">
        <v>300000</v>
      </c>
      <c r="N59" s="218">
        <v>300000</v>
      </c>
      <c r="O59" s="218"/>
      <c r="P59" s="218"/>
      <c r="Q59" s="218">
        <f t="shared" si="2"/>
        <v>900000</v>
      </c>
    </row>
    <row r="60" spans="1:17" s="219" customFormat="1" ht="12.75">
      <c r="A60" s="213" t="s">
        <v>57</v>
      </c>
      <c r="B60" s="214">
        <v>0.79</v>
      </c>
      <c r="C60" s="221" t="s">
        <v>393</v>
      </c>
      <c r="D60" s="213" t="s">
        <v>60</v>
      </c>
      <c r="E60" s="215" t="s">
        <v>187</v>
      </c>
      <c r="F60" s="216">
        <v>197728</v>
      </c>
      <c r="G60" s="217">
        <v>930440</v>
      </c>
      <c r="H60" s="217">
        <f t="shared" si="3"/>
        <v>-906860</v>
      </c>
      <c r="I60" s="218">
        <v>23580</v>
      </c>
      <c r="J60" s="217">
        <f t="shared" si="1"/>
        <v>221308</v>
      </c>
      <c r="K60" s="218"/>
      <c r="L60" s="217">
        <v>954810</v>
      </c>
      <c r="M60" s="217"/>
      <c r="N60" s="218"/>
      <c r="O60" s="218"/>
      <c r="P60" s="218"/>
      <c r="Q60" s="218">
        <f t="shared" si="2"/>
        <v>954810</v>
      </c>
    </row>
    <row r="61" spans="1:17" s="219" customFormat="1" ht="12.75">
      <c r="A61" s="213" t="s">
        <v>57</v>
      </c>
      <c r="B61" s="214">
        <v>0.76</v>
      </c>
      <c r="C61" s="221" t="s">
        <v>393</v>
      </c>
      <c r="D61" s="213" t="s">
        <v>61</v>
      </c>
      <c r="E61" s="215" t="s">
        <v>62</v>
      </c>
      <c r="F61" s="216">
        <v>1044292</v>
      </c>
      <c r="G61" s="217">
        <v>832059</v>
      </c>
      <c r="H61" s="217">
        <f t="shared" si="3"/>
        <v>237459</v>
      </c>
      <c r="I61" s="218">
        <v>1069518</v>
      </c>
      <c r="J61" s="217">
        <f t="shared" si="1"/>
        <v>2113810</v>
      </c>
      <c r="K61" s="218">
        <v>1236000</v>
      </c>
      <c r="L61" s="217"/>
      <c r="M61" s="217"/>
      <c r="N61" s="218"/>
      <c r="O61" s="218"/>
      <c r="P61" s="218"/>
      <c r="Q61" s="218">
        <f t="shared" si="2"/>
        <v>1236000</v>
      </c>
    </row>
    <row r="62" spans="1:17" s="219" customFormat="1" ht="12.75">
      <c r="A62" s="213" t="s">
        <v>57</v>
      </c>
      <c r="B62" s="214">
        <v>0.5</v>
      </c>
      <c r="C62" s="214">
        <v>0.49</v>
      </c>
      <c r="D62" s="213" t="s">
        <v>154</v>
      </c>
      <c r="E62" s="215" t="s">
        <v>188</v>
      </c>
      <c r="F62" s="216">
        <v>242209</v>
      </c>
      <c r="G62" s="217">
        <v>0</v>
      </c>
      <c r="H62" s="217">
        <f t="shared" si="3"/>
        <v>0</v>
      </c>
      <c r="I62" s="218"/>
      <c r="J62" s="217">
        <f t="shared" si="1"/>
        <v>242209</v>
      </c>
      <c r="K62" s="217"/>
      <c r="L62" s="217"/>
      <c r="M62" s="217"/>
      <c r="N62" s="217"/>
      <c r="O62" s="217"/>
      <c r="P62" s="217"/>
      <c r="Q62" s="218">
        <f t="shared" si="2"/>
        <v>0</v>
      </c>
    </row>
    <row r="63" spans="1:17" s="219" customFormat="1" ht="12.75">
      <c r="A63" s="213" t="s">
        <v>57</v>
      </c>
      <c r="B63" s="214">
        <v>0.76</v>
      </c>
      <c r="C63" s="214">
        <v>0.51</v>
      </c>
      <c r="D63" s="213" t="s">
        <v>63</v>
      </c>
      <c r="E63" s="215" t="s">
        <v>241</v>
      </c>
      <c r="F63" s="216">
        <v>265389</v>
      </c>
      <c r="G63" s="217">
        <v>469504</v>
      </c>
      <c r="H63" s="217">
        <f t="shared" si="3"/>
        <v>-469504</v>
      </c>
      <c r="I63" s="218"/>
      <c r="J63" s="217">
        <f t="shared" si="1"/>
        <v>265389</v>
      </c>
      <c r="K63" s="218"/>
      <c r="L63" s="217">
        <v>795675</v>
      </c>
      <c r="M63" s="217"/>
      <c r="N63" s="218"/>
      <c r="O63" s="218"/>
      <c r="P63" s="218"/>
      <c r="Q63" s="218">
        <f t="shared" si="2"/>
        <v>795675</v>
      </c>
    </row>
    <row r="64" spans="1:17" s="219" customFormat="1" ht="12.75">
      <c r="A64" s="213" t="s">
        <v>57</v>
      </c>
      <c r="B64" s="214">
        <v>0.76</v>
      </c>
      <c r="C64" s="214">
        <v>0.44</v>
      </c>
      <c r="D64" s="213" t="s">
        <v>64</v>
      </c>
      <c r="E64" s="215" t="s">
        <v>65</v>
      </c>
      <c r="F64" s="216">
        <v>258879</v>
      </c>
      <c r="G64" s="217">
        <v>394321</v>
      </c>
      <c r="H64" s="217">
        <f t="shared" si="3"/>
        <v>-394321</v>
      </c>
      <c r="I64" s="218"/>
      <c r="J64" s="217">
        <f t="shared" si="1"/>
        <v>258879</v>
      </c>
      <c r="K64" s="217"/>
      <c r="L64" s="217"/>
      <c r="M64" s="218">
        <v>819545.25</v>
      </c>
      <c r="N64" s="218"/>
      <c r="O64" s="218"/>
      <c r="P64" s="218"/>
      <c r="Q64" s="218">
        <f t="shared" si="2"/>
        <v>819545.25</v>
      </c>
    </row>
    <row r="65" spans="1:17" s="219" customFormat="1" ht="12.75">
      <c r="A65" s="213" t="s">
        <v>57</v>
      </c>
      <c r="B65" s="214">
        <v>0.79</v>
      </c>
      <c r="C65" s="214">
        <v>0.69</v>
      </c>
      <c r="D65" s="213" t="s">
        <v>66</v>
      </c>
      <c r="E65" s="215" t="s">
        <v>189</v>
      </c>
      <c r="F65" s="216"/>
      <c r="G65" s="217">
        <v>0</v>
      </c>
      <c r="H65" s="217">
        <f t="shared" si="3"/>
        <v>0</v>
      </c>
      <c r="I65" s="218"/>
      <c r="J65" s="217">
        <f t="shared" si="1"/>
        <v>0</v>
      </c>
      <c r="K65" s="217">
        <v>103000</v>
      </c>
      <c r="L65" s="217"/>
      <c r="M65" s="217"/>
      <c r="N65" s="217"/>
      <c r="O65" s="218"/>
      <c r="P65" s="218"/>
      <c r="Q65" s="218">
        <f t="shared" si="2"/>
        <v>103000</v>
      </c>
    </row>
    <row r="66" spans="1:17" s="219" customFormat="1" ht="12.75">
      <c r="A66" s="213" t="s">
        <v>57</v>
      </c>
      <c r="B66" s="214">
        <v>0.89</v>
      </c>
      <c r="C66" s="214">
        <v>0.59</v>
      </c>
      <c r="D66" s="213" t="s">
        <v>67</v>
      </c>
      <c r="E66" s="215" t="s">
        <v>68</v>
      </c>
      <c r="F66" s="216">
        <v>352791</v>
      </c>
      <c r="G66" s="217">
        <v>369684</v>
      </c>
      <c r="H66" s="217">
        <f t="shared" si="3"/>
        <v>-43016</v>
      </c>
      <c r="I66" s="218">
        <v>326668</v>
      </c>
      <c r="J66" s="217">
        <f t="shared" si="1"/>
        <v>679459</v>
      </c>
      <c r="K66" s="217">
        <v>1345872.16</v>
      </c>
      <c r="L66" s="217">
        <v>1386248.32</v>
      </c>
      <c r="M66" s="217">
        <v>1903780.67</v>
      </c>
      <c r="N66" s="217"/>
      <c r="O66" s="218"/>
      <c r="P66" s="218"/>
      <c r="Q66" s="218">
        <f t="shared" si="2"/>
        <v>4635901.15</v>
      </c>
    </row>
    <row r="67" spans="1:17" s="219" customFormat="1" ht="12.75">
      <c r="A67" s="213" t="s">
        <v>57</v>
      </c>
      <c r="B67" s="214">
        <v>0.79</v>
      </c>
      <c r="C67" s="214">
        <v>0.51</v>
      </c>
      <c r="D67" s="213" t="s">
        <v>69</v>
      </c>
      <c r="E67" s="215" t="s">
        <v>70</v>
      </c>
      <c r="F67" s="216"/>
      <c r="G67" s="217">
        <v>0</v>
      </c>
      <c r="H67" s="217">
        <f t="shared" si="3"/>
        <v>0</v>
      </c>
      <c r="I67" s="218"/>
      <c r="J67" s="217">
        <f t="shared" si="1"/>
        <v>0</v>
      </c>
      <c r="K67" s="217"/>
      <c r="L67" s="217"/>
      <c r="M67" s="217"/>
      <c r="N67" s="217">
        <v>173162.91</v>
      </c>
      <c r="O67" s="218">
        <v>624250.54</v>
      </c>
      <c r="P67" s="218">
        <v>590784.84</v>
      </c>
      <c r="Q67" s="218">
        <f t="shared" si="2"/>
        <v>1388198.29</v>
      </c>
    </row>
    <row r="68" spans="1:17" s="219" customFormat="1" ht="12.75">
      <c r="A68" s="213" t="s">
        <v>57</v>
      </c>
      <c r="B68" s="214">
        <v>0.82</v>
      </c>
      <c r="C68" s="214">
        <v>0.46</v>
      </c>
      <c r="D68" s="213" t="s">
        <v>71</v>
      </c>
      <c r="E68" s="215" t="s">
        <v>72</v>
      </c>
      <c r="F68" s="216"/>
      <c r="G68" s="217">
        <v>0</v>
      </c>
      <c r="H68" s="217">
        <f t="shared" si="3"/>
        <v>0</v>
      </c>
      <c r="I68" s="218"/>
      <c r="J68" s="217">
        <f t="shared" si="1"/>
        <v>0</v>
      </c>
      <c r="K68" s="218"/>
      <c r="L68" s="217"/>
      <c r="M68" s="217"/>
      <c r="N68" s="217">
        <v>238260.09</v>
      </c>
      <c r="O68" s="218">
        <v>245407.89</v>
      </c>
      <c r="P68" s="218">
        <v>851253.02</v>
      </c>
      <c r="Q68" s="218">
        <f t="shared" si="2"/>
        <v>1334921</v>
      </c>
    </row>
    <row r="69" spans="1:17" s="219" customFormat="1" ht="12.75">
      <c r="A69" s="213" t="s">
        <v>57</v>
      </c>
      <c r="B69" s="214">
        <v>0.84</v>
      </c>
      <c r="C69" s="214">
        <v>0.46</v>
      </c>
      <c r="D69" s="213" t="s">
        <v>73</v>
      </c>
      <c r="E69" s="215" t="s">
        <v>252</v>
      </c>
      <c r="F69" s="216"/>
      <c r="G69" s="217">
        <v>0</v>
      </c>
      <c r="H69" s="217">
        <f t="shared" si="3"/>
        <v>0</v>
      </c>
      <c r="I69" s="218"/>
      <c r="J69" s="217">
        <f t="shared" si="1"/>
        <v>0</v>
      </c>
      <c r="K69" s="217"/>
      <c r="L69" s="217"/>
      <c r="M69" s="218"/>
      <c r="O69" s="218">
        <v>840917.15</v>
      </c>
      <c r="P69" s="218">
        <v>2243427.19</v>
      </c>
      <c r="Q69" s="218">
        <f t="shared" si="2"/>
        <v>3084344.34</v>
      </c>
    </row>
    <row r="70" spans="1:17" s="219" customFormat="1" ht="12.75">
      <c r="A70" s="213" t="s">
        <v>57</v>
      </c>
      <c r="B70" s="214">
        <v>0.79</v>
      </c>
      <c r="C70" s="214">
        <v>0.62</v>
      </c>
      <c r="D70" s="213" t="s">
        <v>74</v>
      </c>
      <c r="E70" s="220" t="s">
        <v>75</v>
      </c>
      <c r="F70" s="216"/>
      <c r="G70" s="217">
        <v>0</v>
      </c>
      <c r="H70" s="217">
        <f t="shared" si="3"/>
        <v>0</v>
      </c>
      <c r="I70" s="218"/>
      <c r="J70" s="217">
        <f t="shared" si="1"/>
        <v>0</v>
      </c>
      <c r="K70" s="218"/>
      <c r="L70" s="218"/>
      <c r="M70" s="218"/>
      <c r="N70" s="217"/>
      <c r="P70" s="217">
        <v>618210.72</v>
      </c>
      <c r="Q70" s="218">
        <f t="shared" si="2"/>
        <v>618210.72</v>
      </c>
    </row>
    <row r="71" spans="1:17" s="219" customFormat="1" ht="12.75">
      <c r="A71" s="213" t="s">
        <v>57</v>
      </c>
      <c r="B71" s="214" t="s">
        <v>248</v>
      </c>
      <c r="C71" s="214" t="s">
        <v>248</v>
      </c>
      <c r="D71" s="213" t="s">
        <v>155</v>
      </c>
      <c r="E71" s="215" t="s">
        <v>190</v>
      </c>
      <c r="F71" s="216">
        <v>140</v>
      </c>
      <c r="G71" s="217">
        <v>0</v>
      </c>
      <c r="H71" s="217">
        <f aca="true" t="shared" si="4" ref="H71:H102">I71-G71</f>
        <v>0</v>
      </c>
      <c r="I71" s="217"/>
      <c r="J71" s="217">
        <f t="shared" si="1"/>
        <v>140</v>
      </c>
      <c r="K71" s="217"/>
      <c r="L71" s="217"/>
      <c r="M71" s="218"/>
      <c r="N71" s="218"/>
      <c r="O71" s="218"/>
      <c r="P71" s="218"/>
      <c r="Q71" s="218">
        <f t="shared" si="2"/>
        <v>0</v>
      </c>
    </row>
    <row r="72" spans="1:17" s="219" customFormat="1" ht="12.75">
      <c r="A72" s="213" t="s">
        <v>57</v>
      </c>
      <c r="B72" s="214" t="s">
        <v>248</v>
      </c>
      <c r="C72" s="214" t="s">
        <v>248</v>
      </c>
      <c r="D72" s="213" t="s">
        <v>156</v>
      </c>
      <c r="E72" s="215" t="s">
        <v>191</v>
      </c>
      <c r="F72" s="216">
        <v>1022</v>
      </c>
      <c r="G72" s="217">
        <v>0</v>
      </c>
      <c r="H72" s="217">
        <f t="shared" si="4"/>
        <v>0</v>
      </c>
      <c r="I72" s="218"/>
      <c r="J72" s="217">
        <f aca="true" t="shared" si="5" ref="J72:J123">F72+I72</f>
        <v>1022</v>
      </c>
      <c r="K72" s="218"/>
      <c r="L72" s="218"/>
      <c r="M72" s="218"/>
      <c r="N72" s="218"/>
      <c r="O72" s="217"/>
      <c r="P72" s="217"/>
      <c r="Q72" s="218">
        <f aca="true" t="shared" si="6" ref="Q72:Q122">SUM(K72:P72)</f>
        <v>0</v>
      </c>
    </row>
    <row r="73" spans="1:17" s="219" customFormat="1" ht="12.75">
      <c r="A73" s="213" t="s">
        <v>57</v>
      </c>
      <c r="B73" s="214" t="s">
        <v>248</v>
      </c>
      <c r="C73" s="214" t="s">
        <v>248</v>
      </c>
      <c r="D73" s="213" t="s">
        <v>157</v>
      </c>
      <c r="E73" s="215" t="s">
        <v>192</v>
      </c>
      <c r="F73" s="216">
        <v>3291</v>
      </c>
      <c r="G73" s="217">
        <v>0</v>
      </c>
      <c r="H73" s="217">
        <f t="shared" si="4"/>
        <v>0</v>
      </c>
      <c r="I73" s="218"/>
      <c r="J73" s="217">
        <f t="shared" si="5"/>
        <v>3291</v>
      </c>
      <c r="K73" s="218"/>
      <c r="L73" s="218"/>
      <c r="M73" s="218"/>
      <c r="N73" s="218"/>
      <c r="O73" s="217"/>
      <c r="P73" s="217"/>
      <c r="Q73" s="218">
        <f t="shared" si="6"/>
        <v>0</v>
      </c>
    </row>
    <row r="74" spans="1:17" s="219" customFormat="1" ht="12.75">
      <c r="A74" s="213" t="s">
        <v>57</v>
      </c>
      <c r="B74" s="214">
        <v>0.71</v>
      </c>
      <c r="C74" s="214">
        <v>0.56</v>
      </c>
      <c r="D74" s="213" t="s">
        <v>76</v>
      </c>
      <c r="E74" s="215" t="s">
        <v>77</v>
      </c>
      <c r="F74" s="216">
        <v>220109</v>
      </c>
      <c r="G74" s="217">
        <v>463816</v>
      </c>
      <c r="H74" s="217">
        <f t="shared" si="4"/>
        <v>-463816</v>
      </c>
      <c r="I74" s="217"/>
      <c r="J74" s="217">
        <f t="shared" si="5"/>
        <v>220109</v>
      </c>
      <c r="K74" s="218"/>
      <c r="L74" s="218"/>
      <c r="M74" s="218">
        <v>1639090.5</v>
      </c>
      <c r="N74" s="218"/>
      <c r="O74" s="218"/>
      <c r="P74" s="218"/>
      <c r="Q74" s="218">
        <f t="shared" si="6"/>
        <v>1639090.5</v>
      </c>
    </row>
    <row r="75" spans="1:17" s="219" customFormat="1" ht="12.75">
      <c r="A75" s="213" t="s">
        <v>139</v>
      </c>
      <c r="B75" s="214" t="s">
        <v>248</v>
      </c>
      <c r="C75" s="214" t="s">
        <v>248</v>
      </c>
      <c r="D75" s="213" t="s">
        <v>140</v>
      </c>
      <c r="E75" s="215" t="s">
        <v>141</v>
      </c>
      <c r="F75" s="216">
        <v>285930</v>
      </c>
      <c r="G75" s="217">
        <v>0</v>
      </c>
      <c r="H75" s="217">
        <f t="shared" si="4"/>
        <v>-285930</v>
      </c>
      <c r="I75" s="217">
        <v>-285930</v>
      </c>
      <c r="J75" s="217">
        <f t="shared" si="5"/>
        <v>0</v>
      </c>
      <c r="K75" s="217"/>
      <c r="L75" s="218"/>
      <c r="M75" s="218"/>
      <c r="N75" s="218"/>
      <c r="O75" s="218"/>
      <c r="P75" s="218"/>
      <c r="Q75" s="218">
        <f t="shared" si="6"/>
        <v>0</v>
      </c>
    </row>
    <row r="76" spans="1:17" s="219" customFormat="1" ht="12.75">
      <c r="A76" s="213" t="s">
        <v>57</v>
      </c>
      <c r="B76" s="214">
        <v>0.79</v>
      </c>
      <c r="C76" s="214">
        <v>0.49</v>
      </c>
      <c r="D76" s="213" t="s">
        <v>78</v>
      </c>
      <c r="E76" s="215" t="s">
        <v>193</v>
      </c>
      <c r="F76" s="216"/>
      <c r="G76" s="217">
        <v>0</v>
      </c>
      <c r="H76" s="217">
        <f t="shared" si="4"/>
        <v>0</v>
      </c>
      <c r="I76" s="217"/>
      <c r="J76" s="217">
        <f t="shared" si="5"/>
        <v>0</v>
      </c>
      <c r="K76" s="217"/>
      <c r="L76" s="217"/>
      <c r="M76" s="217"/>
      <c r="N76" s="217"/>
      <c r="O76" s="217"/>
      <c r="P76" s="217">
        <v>908649.92</v>
      </c>
      <c r="Q76" s="218">
        <f t="shared" si="6"/>
        <v>908649.92</v>
      </c>
    </row>
    <row r="77" spans="1:17" s="219" customFormat="1" ht="12.75">
      <c r="A77" s="213" t="s">
        <v>57</v>
      </c>
      <c r="B77" s="214">
        <v>0.73</v>
      </c>
      <c r="C77" s="214">
        <v>0.47</v>
      </c>
      <c r="D77" s="213" t="s">
        <v>79</v>
      </c>
      <c r="E77" s="215" t="s">
        <v>80</v>
      </c>
      <c r="F77" s="216">
        <v>275477</v>
      </c>
      <c r="G77" s="217">
        <v>1114015</v>
      </c>
      <c r="H77" s="217">
        <f t="shared" si="4"/>
        <v>2385985</v>
      </c>
      <c r="I77" s="217">
        <v>3500000</v>
      </c>
      <c r="J77" s="217">
        <f t="shared" si="5"/>
        <v>3775477</v>
      </c>
      <c r="K77" s="217"/>
      <c r="L77" s="217">
        <v>1000000</v>
      </c>
      <c r="M77" s="217">
        <v>1000000</v>
      </c>
      <c r="N77" s="217">
        <v>4000000</v>
      </c>
      <c r="O77" s="217"/>
      <c r="P77" s="217"/>
      <c r="Q77" s="218">
        <f t="shared" si="6"/>
        <v>6000000</v>
      </c>
    </row>
    <row r="78" spans="1:17" s="219" customFormat="1" ht="12.75">
      <c r="A78" s="213" t="s">
        <v>57</v>
      </c>
      <c r="B78" s="214">
        <v>0.92</v>
      </c>
      <c r="C78" s="214">
        <v>0.67</v>
      </c>
      <c r="D78" s="213" t="s">
        <v>158</v>
      </c>
      <c r="E78" s="215" t="s">
        <v>194</v>
      </c>
      <c r="F78" s="216">
        <v>-2578</v>
      </c>
      <c r="G78" s="217">
        <v>0</v>
      </c>
      <c r="H78" s="217">
        <f t="shared" si="4"/>
        <v>4000</v>
      </c>
      <c r="I78" s="217">
        <v>4000</v>
      </c>
      <c r="J78" s="217">
        <f t="shared" si="5"/>
        <v>1422</v>
      </c>
      <c r="K78" s="217"/>
      <c r="L78" s="217"/>
      <c r="M78" s="217"/>
      <c r="N78" s="217"/>
      <c r="O78" s="217"/>
      <c r="P78" s="217"/>
      <c r="Q78" s="218">
        <f t="shared" si="6"/>
        <v>0</v>
      </c>
    </row>
    <row r="79" spans="1:17" s="219" customFormat="1" ht="12.75">
      <c r="A79" s="213" t="s">
        <v>57</v>
      </c>
      <c r="B79" s="214">
        <v>0.79</v>
      </c>
      <c r="C79" s="214">
        <v>0.77</v>
      </c>
      <c r="D79" s="213" t="s">
        <v>159</v>
      </c>
      <c r="E79" s="215" t="s">
        <v>195</v>
      </c>
      <c r="F79" s="216">
        <v>775871</v>
      </c>
      <c r="G79" s="217">
        <v>0</v>
      </c>
      <c r="H79" s="217">
        <f t="shared" si="4"/>
        <v>0</v>
      </c>
      <c r="I79" s="217"/>
      <c r="J79" s="217">
        <f t="shared" si="5"/>
        <v>775871</v>
      </c>
      <c r="K79" s="218"/>
      <c r="L79" s="218"/>
      <c r="M79" s="218"/>
      <c r="N79" s="218"/>
      <c r="O79" s="218"/>
      <c r="P79" s="218"/>
      <c r="Q79" s="218">
        <f t="shared" si="6"/>
        <v>0</v>
      </c>
    </row>
    <row r="80" spans="1:17" s="219" customFormat="1" ht="12.75">
      <c r="A80" s="213" t="s">
        <v>57</v>
      </c>
      <c r="B80" s="214" t="s">
        <v>248</v>
      </c>
      <c r="C80" s="214" t="s">
        <v>248</v>
      </c>
      <c r="D80" s="213" t="s">
        <v>242</v>
      </c>
      <c r="E80" s="220" t="s">
        <v>243</v>
      </c>
      <c r="F80" s="216"/>
      <c r="G80" s="217">
        <v>0</v>
      </c>
      <c r="H80" s="217">
        <f t="shared" si="4"/>
        <v>500000</v>
      </c>
      <c r="I80" s="217">
        <v>500000</v>
      </c>
      <c r="J80" s="217">
        <f t="shared" si="5"/>
        <v>500000</v>
      </c>
      <c r="K80" s="218">
        <v>500000</v>
      </c>
      <c r="L80" s="218"/>
      <c r="M80" s="218"/>
      <c r="N80" s="218"/>
      <c r="O80" s="218"/>
      <c r="P80" s="218"/>
      <c r="Q80" s="218">
        <f t="shared" si="6"/>
        <v>500000</v>
      </c>
    </row>
    <row r="81" spans="1:17" s="219" customFormat="1" ht="12.75">
      <c r="A81" s="213" t="s">
        <v>57</v>
      </c>
      <c r="B81" s="214" t="s">
        <v>248</v>
      </c>
      <c r="C81" s="214" t="s">
        <v>248</v>
      </c>
      <c r="D81" s="213" t="s">
        <v>244</v>
      </c>
      <c r="E81" s="215" t="s">
        <v>245</v>
      </c>
      <c r="F81" s="216"/>
      <c r="G81" s="217">
        <v>0</v>
      </c>
      <c r="H81" s="217">
        <f t="shared" si="4"/>
        <v>40000</v>
      </c>
      <c r="I81" s="217">
        <v>40000</v>
      </c>
      <c r="J81" s="217">
        <f t="shared" si="5"/>
        <v>40000</v>
      </c>
      <c r="K81" s="218"/>
      <c r="L81" s="218"/>
      <c r="M81" s="218"/>
      <c r="N81" s="218"/>
      <c r="O81" s="218"/>
      <c r="P81" s="218"/>
      <c r="Q81" s="218">
        <f t="shared" si="6"/>
        <v>0</v>
      </c>
    </row>
    <row r="82" spans="1:17" s="219" customFormat="1" ht="12.75">
      <c r="A82" s="213" t="s">
        <v>81</v>
      </c>
      <c r="B82" s="214" t="s">
        <v>248</v>
      </c>
      <c r="C82" s="214" t="s">
        <v>248</v>
      </c>
      <c r="D82" s="213" t="s">
        <v>160</v>
      </c>
      <c r="E82" s="215" t="s">
        <v>197</v>
      </c>
      <c r="F82" s="216">
        <v>846</v>
      </c>
      <c r="G82" s="217">
        <v>0</v>
      </c>
      <c r="H82" s="217">
        <f t="shared" si="4"/>
        <v>0</v>
      </c>
      <c r="I82" s="217"/>
      <c r="J82" s="217">
        <f t="shared" si="5"/>
        <v>846</v>
      </c>
      <c r="K82" s="218"/>
      <c r="L82" s="218"/>
      <c r="M82" s="218"/>
      <c r="N82" s="218"/>
      <c r="O82" s="218"/>
      <c r="P82" s="218"/>
      <c r="Q82" s="218">
        <f t="shared" si="6"/>
        <v>0</v>
      </c>
    </row>
    <row r="83" spans="1:17" s="219" customFormat="1" ht="12.75">
      <c r="A83" s="213" t="s">
        <v>81</v>
      </c>
      <c r="B83" s="214">
        <v>0.92</v>
      </c>
      <c r="C83" s="214">
        <v>0.62</v>
      </c>
      <c r="D83" s="213" t="s">
        <v>161</v>
      </c>
      <c r="E83" s="215" t="s">
        <v>198</v>
      </c>
      <c r="F83" s="216">
        <v>2326</v>
      </c>
      <c r="G83" s="217">
        <v>0</v>
      </c>
      <c r="H83" s="217">
        <f t="shared" si="4"/>
        <v>0</v>
      </c>
      <c r="I83" s="217"/>
      <c r="J83" s="217">
        <f t="shared" si="5"/>
        <v>2326</v>
      </c>
      <c r="K83" s="218"/>
      <c r="L83" s="218"/>
      <c r="M83" s="218"/>
      <c r="N83" s="218"/>
      <c r="O83" s="218"/>
      <c r="P83" s="218"/>
      <c r="Q83" s="218">
        <f t="shared" si="6"/>
        <v>0</v>
      </c>
    </row>
    <row r="84" spans="1:17" s="219" customFormat="1" ht="12.75">
      <c r="A84" s="213" t="s">
        <v>81</v>
      </c>
      <c r="B84" s="214">
        <v>0.89</v>
      </c>
      <c r="C84" s="214">
        <v>0.54</v>
      </c>
      <c r="D84" s="213" t="s">
        <v>82</v>
      </c>
      <c r="E84" s="215" t="s">
        <v>199</v>
      </c>
      <c r="F84" s="216">
        <v>2457629</v>
      </c>
      <c r="G84" s="217">
        <v>100000</v>
      </c>
      <c r="H84" s="217">
        <f t="shared" si="4"/>
        <v>-1600000</v>
      </c>
      <c r="I84" s="217">
        <v>-1500000</v>
      </c>
      <c r="J84" s="217">
        <f t="shared" si="5"/>
        <v>957629</v>
      </c>
      <c r="K84" s="218"/>
      <c r="L84" s="218"/>
      <c r="M84" s="218"/>
      <c r="N84" s="218"/>
      <c r="O84" s="218"/>
      <c r="P84" s="218"/>
      <c r="Q84" s="218">
        <f t="shared" si="6"/>
        <v>0</v>
      </c>
    </row>
    <row r="85" spans="1:17" s="219" customFormat="1" ht="12.75">
      <c r="A85" s="213" t="s">
        <v>81</v>
      </c>
      <c r="B85" s="214">
        <v>0.68</v>
      </c>
      <c r="C85" s="214">
        <v>0.62</v>
      </c>
      <c r="D85" s="213" t="s">
        <v>83</v>
      </c>
      <c r="E85" s="215" t="s">
        <v>200</v>
      </c>
      <c r="F85" s="216">
        <v>815646</v>
      </c>
      <c r="G85" s="217">
        <v>50000</v>
      </c>
      <c r="H85" s="217">
        <f t="shared" si="4"/>
        <v>3827000</v>
      </c>
      <c r="I85" s="217">
        <v>3877000</v>
      </c>
      <c r="J85" s="217">
        <f t="shared" si="5"/>
        <v>4692646</v>
      </c>
      <c r="K85" s="218">
        <v>4940000</v>
      </c>
      <c r="L85" s="218">
        <v>6200000</v>
      </c>
      <c r="M85" s="218"/>
      <c r="N85" s="218"/>
      <c r="O85" s="218"/>
      <c r="P85" s="218"/>
      <c r="Q85" s="218">
        <f t="shared" si="6"/>
        <v>11140000</v>
      </c>
    </row>
    <row r="86" spans="1:17" s="219" customFormat="1" ht="12.75">
      <c r="A86" s="213" t="s">
        <v>123</v>
      </c>
      <c r="B86" s="214">
        <v>0.82</v>
      </c>
      <c r="C86" s="214">
        <v>0.28</v>
      </c>
      <c r="D86" s="213" t="s">
        <v>84</v>
      </c>
      <c r="E86" s="220" t="s">
        <v>85</v>
      </c>
      <c r="F86" s="216"/>
      <c r="G86" s="217">
        <v>0</v>
      </c>
      <c r="H86" s="217">
        <f t="shared" si="4"/>
        <v>0</v>
      </c>
      <c r="I86" s="217"/>
      <c r="J86" s="217">
        <f t="shared" si="5"/>
        <v>0</v>
      </c>
      <c r="K86" s="218"/>
      <c r="L86" s="218"/>
      <c r="M86" s="218"/>
      <c r="N86" s="218"/>
      <c r="P86" s="218">
        <v>626008</v>
      </c>
      <c r="Q86" s="218">
        <f t="shared" si="6"/>
        <v>626008</v>
      </c>
    </row>
    <row r="87" spans="1:17" s="219" customFormat="1" ht="12.75">
      <c r="A87" s="213" t="s">
        <v>123</v>
      </c>
      <c r="B87" s="214" t="s">
        <v>248</v>
      </c>
      <c r="C87" s="214" t="s">
        <v>248</v>
      </c>
      <c r="D87" s="213" t="s">
        <v>162</v>
      </c>
      <c r="E87" s="215" t="s">
        <v>201</v>
      </c>
      <c r="F87" s="216">
        <v>-4495</v>
      </c>
      <c r="G87" s="217">
        <v>0</v>
      </c>
      <c r="H87" s="217">
        <f t="shared" si="4"/>
        <v>10000</v>
      </c>
      <c r="I87" s="217">
        <v>10000</v>
      </c>
      <c r="J87" s="217">
        <f t="shared" si="5"/>
        <v>5505</v>
      </c>
      <c r="K87" s="218"/>
      <c r="L87" s="218"/>
      <c r="M87" s="218"/>
      <c r="N87" s="218"/>
      <c r="O87" s="218"/>
      <c r="P87" s="218"/>
      <c r="Q87" s="218">
        <f t="shared" si="6"/>
        <v>0</v>
      </c>
    </row>
    <row r="88" spans="1:17" s="219" customFormat="1" ht="12.75">
      <c r="A88" s="213" t="s">
        <v>81</v>
      </c>
      <c r="B88" s="214" t="s">
        <v>248</v>
      </c>
      <c r="C88" s="214" t="s">
        <v>248</v>
      </c>
      <c r="D88" s="213" t="s">
        <v>163</v>
      </c>
      <c r="E88" s="215" t="s">
        <v>202</v>
      </c>
      <c r="F88" s="216">
        <v>47335</v>
      </c>
      <c r="G88" s="217">
        <v>0</v>
      </c>
      <c r="H88" s="217">
        <f t="shared" si="4"/>
        <v>-47335</v>
      </c>
      <c r="I88" s="217">
        <v>-47335</v>
      </c>
      <c r="J88" s="217">
        <f t="shared" si="5"/>
        <v>0</v>
      </c>
      <c r="K88" s="218"/>
      <c r="L88" s="218"/>
      <c r="M88" s="218"/>
      <c r="N88" s="218"/>
      <c r="O88" s="218"/>
      <c r="P88" s="218"/>
      <c r="Q88" s="218">
        <f t="shared" si="6"/>
        <v>0</v>
      </c>
    </row>
    <row r="89" spans="1:17" s="219" customFormat="1" ht="12.75">
      <c r="A89" s="213" t="s">
        <v>81</v>
      </c>
      <c r="B89" s="214" t="s">
        <v>248</v>
      </c>
      <c r="C89" s="214" t="s">
        <v>248</v>
      </c>
      <c r="D89" s="213" t="s">
        <v>164</v>
      </c>
      <c r="E89" s="215" t="s">
        <v>203</v>
      </c>
      <c r="F89" s="216">
        <v>25000</v>
      </c>
      <c r="G89" s="217">
        <v>0</v>
      </c>
      <c r="H89" s="217">
        <f t="shared" si="4"/>
        <v>-25000</v>
      </c>
      <c r="I89" s="217">
        <v>-25000</v>
      </c>
      <c r="J89" s="217">
        <f t="shared" si="5"/>
        <v>0</v>
      </c>
      <c r="K89" s="218"/>
      <c r="L89" s="218"/>
      <c r="M89" s="218"/>
      <c r="N89" s="218"/>
      <c r="O89" s="218"/>
      <c r="P89" s="218"/>
      <c r="Q89" s="218">
        <f t="shared" si="6"/>
        <v>0</v>
      </c>
    </row>
    <row r="90" spans="1:17" s="219" customFormat="1" ht="12.75">
      <c r="A90" s="213" t="s">
        <v>81</v>
      </c>
      <c r="B90" s="214" t="s">
        <v>248</v>
      </c>
      <c r="C90" s="214" t="s">
        <v>248</v>
      </c>
      <c r="D90" s="223" t="s">
        <v>224</v>
      </c>
      <c r="E90" s="220" t="s">
        <v>257</v>
      </c>
      <c r="F90" s="216">
        <v>150000</v>
      </c>
      <c r="G90" s="217">
        <v>400000</v>
      </c>
      <c r="H90" s="217">
        <f t="shared" si="4"/>
        <v>-549816</v>
      </c>
      <c r="I90" s="217">
        <v>-149816</v>
      </c>
      <c r="J90" s="217">
        <f t="shared" si="5"/>
        <v>184</v>
      </c>
      <c r="K90" s="218"/>
      <c r="L90" s="218"/>
      <c r="M90" s="218"/>
      <c r="N90" s="218"/>
      <c r="O90" s="218"/>
      <c r="P90" s="218"/>
      <c r="Q90" s="218">
        <f t="shared" si="6"/>
        <v>0</v>
      </c>
    </row>
    <row r="91" spans="1:17" s="219" customFormat="1" ht="12.75">
      <c r="A91" s="213" t="s">
        <v>123</v>
      </c>
      <c r="B91" s="214">
        <v>0.76</v>
      </c>
      <c r="C91" s="214">
        <v>0.56</v>
      </c>
      <c r="D91" s="223" t="s">
        <v>86</v>
      </c>
      <c r="E91" s="220" t="s">
        <v>246</v>
      </c>
      <c r="F91" s="216"/>
      <c r="G91" s="217">
        <v>0</v>
      </c>
      <c r="H91" s="217">
        <f t="shared" si="4"/>
        <v>600000</v>
      </c>
      <c r="I91" s="217">
        <v>600000</v>
      </c>
      <c r="J91" s="217">
        <f t="shared" si="5"/>
        <v>600000</v>
      </c>
      <c r="K91" s="218"/>
      <c r="L91" s="218"/>
      <c r="M91" s="218">
        <v>218545.4</v>
      </c>
      <c r="N91" s="218">
        <v>787856.17</v>
      </c>
      <c r="O91" s="218">
        <v>4057459.26</v>
      </c>
      <c r="P91" s="218"/>
      <c r="Q91" s="218">
        <f t="shared" si="6"/>
        <v>5063860.83</v>
      </c>
    </row>
    <row r="92" spans="1:17" s="219" customFormat="1" ht="12.75">
      <c r="A92" s="213" t="s">
        <v>123</v>
      </c>
      <c r="B92" s="214">
        <v>0.76</v>
      </c>
      <c r="C92" s="214">
        <v>0.56</v>
      </c>
      <c r="D92" s="223" t="s">
        <v>87</v>
      </c>
      <c r="E92" s="220" t="s">
        <v>247</v>
      </c>
      <c r="F92" s="216">
        <v>161545</v>
      </c>
      <c r="G92" s="217">
        <v>2775500</v>
      </c>
      <c r="H92" s="217">
        <f t="shared" si="4"/>
        <v>-1925500</v>
      </c>
      <c r="I92" s="217">
        <v>850000</v>
      </c>
      <c r="J92" s="217">
        <f t="shared" si="5"/>
        <v>1011545</v>
      </c>
      <c r="K92" s="218">
        <f>(1350468+1157544-J92)*1.15</f>
        <v>1720937.0499999998</v>
      </c>
      <c r="L92" s="218">
        <f>(2652076+1052063+99061)*1.15</f>
        <v>4373680</v>
      </c>
      <c r="M92" s="218"/>
      <c r="N92" s="218"/>
      <c r="O92" s="218"/>
      <c r="P92" s="218"/>
      <c r="Q92" s="218">
        <f t="shared" si="6"/>
        <v>6094617.05</v>
      </c>
    </row>
    <row r="93" spans="1:17" s="219" customFormat="1" ht="12.75">
      <c r="A93" s="213" t="s">
        <v>81</v>
      </c>
      <c r="B93" s="214">
        <v>0.68</v>
      </c>
      <c r="C93" s="214">
        <v>0.46</v>
      </c>
      <c r="D93" s="223" t="s">
        <v>124</v>
      </c>
      <c r="E93" s="220" t="s">
        <v>204</v>
      </c>
      <c r="F93" s="216">
        <v>2388064</v>
      </c>
      <c r="G93" s="217">
        <v>0</v>
      </c>
      <c r="H93" s="217">
        <f t="shared" si="4"/>
        <v>1100000</v>
      </c>
      <c r="I93" s="217">
        <v>1100000</v>
      </c>
      <c r="J93" s="217">
        <f t="shared" si="5"/>
        <v>3488064</v>
      </c>
      <c r="K93" s="218">
        <v>165000</v>
      </c>
      <c r="L93" s="218">
        <v>100000</v>
      </c>
      <c r="M93" s="218"/>
      <c r="N93" s="218"/>
      <c r="O93" s="218"/>
      <c r="P93" s="218"/>
      <c r="Q93" s="218">
        <f t="shared" si="6"/>
        <v>265000</v>
      </c>
    </row>
    <row r="94" spans="1:17" s="219" customFormat="1" ht="12.75">
      <c r="A94" s="213" t="s">
        <v>123</v>
      </c>
      <c r="B94" s="214">
        <v>0.95</v>
      </c>
      <c r="C94" s="214">
        <v>0.77</v>
      </c>
      <c r="D94" s="213" t="s">
        <v>88</v>
      </c>
      <c r="E94" s="215" t="s">
        <v>205</v>
      </c>
      <c r="F94" s="216"/>
      <c r="G94" s="217">
        <v>0</v>
      </c>
      <c r="H94" s="217">
        <f t="shared" si="4"/>
        <v>0</v>
      </c>
      <c r="I94" s="217"/>
      <c r="J94" s="217">
        <f t="shared" si="5"/>
        <v>0</v>
      </c>
      <c r="K94" s="218"/>
      <c r="L94" s="218">
        <v>392533</v>
      </c>
      <c r="M94" s="218">
        <v>2614139.54</v>
      </c>
      <c r="N94" s="218"/>
      <c r="O94" s="218"/>
      <c r="P94" s="218"/>
      <c r="Q94" s="218">
        <f t="shared" si="6"/>
        <v>3006672.54</v>
      </c>
    </row>
    <row r="95" spans="1:17" s="219" customFormat="1" ht="12.75">
      <c r="A95" s="213" t="s">
        <v>123</v>
      </c>
      <c r="B95" s="214">
        <v>0.95</v>
      </c>
      <c r="C95" s="214">
        <v>0.41</v>
      </c>
      <c r="D95" s="213" t="s">
        <v>89</v>
      </c>
      <c r="E95" s="220" t="s">
        <v>253</v>
      </c>
      <c r="F95" s="216">
        <v>979551</v>
      </c>
      <c r="G95" s="217">
        <v>0</v>
      </c>
      <c r="H95" s="217">
        <f t="shared" si="4"/>
        <v>415080</v>
      </c>
      <c r="I95" s="217">
        <v>415080</v>
      </c>
      <c r="J95" s="217">
        <f t="shared" si="5"/>
        <v>1394631</v>
      </c>
      <c r="K95" s="218"/>
      <c r="L95" s="218"/>
      <c r="M95" s="218"/>
      <c r="N95" s="218"/>
      <c r="O95" s="218"/>
      <c r="P95" s="218"/>
      <c r="Q95" s="218">
        <f t="shared" si="6"/>
        <v>0</v>
      </c>
    </row>
    <row r="96" spans="1:17" s="219" customFormat="1" ht="12.75">
      <c r="A96" s="213" t="s">
        <v>81</v>
      </c>
      <c r="B96" s="214">
        <v>0.42</v>
      </c>
      <c r="C96" s="214">
        <v>0.36</v>
      </c>
      <c r="D96" s="213" t="s">
        <v>90</v>
      </c>
      <c r="E96" s="220" t="s">
        <v>206</v>
      </c>
      <c r="F96" s="216"/>
      <c r="G96" s="217">
        <v>0</v>
      </c>
      <c r="H96" s="217">
        <f t="shared" si="4"/>
        <v>0</v>
      </c>
      <c r="I96" s="217"/>
      <c r="J96" s="217">
        <f t="shared" si="5"/>
        <v>0</v>
      </c>
      <c r="K96" s="218"/>
      <c r="L96" s="218"/>
      <c r="M96" s="218"/>
      <c r="N96" s="218"/>
      <c r="P96" s="218">
        <v>70000</v>
      </c>
      <c r="Q96" s="218">
        <f t="shared" si="6"/>
        <v>70000</v>
      </c>
    </row>
    <row r="97" spans="1:17" s="219" customFormat="1" ht="12.75">
      <c r="A97" s="213" t="s">
        <v>81</v>
      </c>
      <c r="B97" s="214" t="s">
        <v>248</v>
      </c>
      <c r="C97" s="214" t="s">
        <v>248</v>
      </c>
      <c r="D97" s="213" t="s">
        <v>128</v>
      </c>
      <c r="E97" s="215" t="s">
        <v>207</v>
      </c>
      <c r="F97" s="216">
        <v>-1067</v>
      </c>
      <c r="G97" s="217">
        <v>0</v>
      </c>
      <c r="H97" s="217">
        <f t="shared" si="4"/>
        <v>16000</v>
      </c>
      <c r="I97" s="217">
        <v>16000</v>
      </c>
      <c r="J97" s="217">
        <f t="shared" si="5"/>
        <v>14933</v>
      </c>
      <c r="K97" s="218"/>
      <c r="L97" s="218"/>
      <c r="M97" s="218"/>
      <c r="N97" s="218"/>
      <c r="O97" s="218"/>
      <c r="P97" s="218"/>
      <c r="Q97" s="218">
        <f t="shared" si="6"/>
        <v>0</v>
      </c>
    </row>
    <row r="98" spans="1:17" s="219" customFormat="1" ht="12.75">
      <c r="A98" s="213" t="s">
        <v>123</v>
      </c>
      <c r="B98" s="214">
        <v>0.84</v>
      </c>
      <c r="C98" s="214">
        <v>0.54</v>
      </c>
      <c r="D98" s="213" t="s">
        <v>91</v>
      </c>
      <c r="E98" s="215" t="s">
        <v>208</v>
      </c>
      <c r="F98" s="216">
        <v>1877583</v>
      </c>
      <c r="G98" s="217">
        <v>0</v>
      </c>
      <c r="H98" s="217">
        <f t="shared" si="4"/>
        <v>0</v>
      </c>
      <c r="I98" s="217"/>
      <c r="J98" s="217">
        <f t="shared" si="5"/>
        <v>1877583</v>
      </c>
      <c r="K98" s="218"/>
      <c r="L98" s="218"/>
      <c r="M98" s="218"/>
      <c r="N98" s="218"/>
      <c r="O98" s="218"/>
      <c r="P98" s="218"/>
      <c r="Q98" s="218">
        <f t="shared" si="6"/>
        <v>0</v>
      </c>
    </row>
    <row r="99" spans="1:17" s="219" customFormat="1" ht="12.75">
      <c r="A99" s="213" t="s">
        <v>81</v>
      </c>
      <c r="B99" s="214">
        <v>0.37</v>
      </c>
      <c r="C99" s="214">
        <v>0.41</v>
      </c>
      <c r="D99" s="213" t="s">
        <v>143</v>
      </c>
      <c r="E99" s="215" t="s">
        <v>167</v>
      </c>
      <c r="F99" s="216">
        <v>5396000</v>
      </c>
      <c r="G99" s="217">
        <v>0</v>
      </c>
      <c r="H99" s="217">
        <f t="shared" si="4"/>
        <v>-4900000</v>
      </c>
      <c r="I99" s="217">
        <v>-4900000</v>
      </c>
      <c r="J99" s="217">
        <f t="shared" si="5"/>
        <v>496000</v>
      </c>
      <c r="K99" s="218"/>
      <c r="L99" s="218">
        <v>3500000</v>
      </c>
      <c r="M99" s="218">
        <v>1000000</v>
      </c>
      <c r="N99" s="218"/>
      <c r="O99" s="218"/>
      <c r="P99" s="218"/>
      <c r="Q99" s="218">
        <f t="shared" si="6"/>
        <v>4500000</v>
      </c>
    </row>
    <row r="100" spans="1:17" s="219" customFormat="1" ht="12.75">
      <c r="A100" s="213" t="s">
        <v>81</v>
      </c>
      <c r="B100" s="214">
        <v>1</v>
      </c>
      <c r="C100" s="214">
        <v>0.54</v>
      </c>
      <c r="D100" s="213" t="s">
        <v>165</v>
      </c>
      <c r="E100" s="215" t="s">
        <v>209</v>
      </c>
      <c r="F100" s="216">
        <v>849</v>
      </c>
      <c r="G100" s="217">
        <v>0</v>
      </c>
      <c r="H100" s="217">
        <f t="shared" si="4"/>
        <v>0</v>
      </c>
      <c r="I100" s="217"/>
      <c r="J100" s="217">
        <f t="shared" si="5"/>
        <v>849</v>
      </c>
      <c r="K100" s="218"/>
      <c r="L100" s="218"/>
      <c r="M100" s="218"/>
      <c r="N100" s="218"/>
      <c r="O100" s="218"/>
      <c r="P100" s="218"/>
      <c r="Q100" s="218">
        <f t="shared" si="6"/>
        <v>0</v>
      </c>
    </row>
    <row r="101" spans="1:17" s="219" customFormat="1" ht="12.75">
      <c r="A101" s="213" t="s">
        <v>81</v>
      </c>
      <c r="B101" s="221">
        <v>1</v>
      </c>
      <c r="C101" s="221">
        <v>0.54</v>
      </c>
      <c r="D101" s="213" t="s">
        <v>92</v>
      </c>
      <c r="E101" s="215" t="s">
        <v>93</v>
      </c>
      <c r="F101" s="216"/>
      <c r="G101" s="217">
        <v>0</v>
      </c>
      <c r="H101" s="217">
        <f t="shared" si="4"/>
        <v>0</v>
      </c>
      <c r="I101" s="217"/>
      <c r="J101" s="217">
        <f t="shared" si="5"/>
        <v>0</v>
      </c>
      <c r="K101" s="218"/>
      <c r="L101" s="218">
        <v>765121.08</v>
      </c>
      <c r="M101" s="218">
        <v>788074.71</v>
      </c>
      <c r="N101" s="218">
        <v>1261920.48</v>
      </c>
      <c r="O101" s="218">
        <v>5796370.37</v>
      </c>
      <c r="P101" s="218">
        <v>5970261.48</v>
      </c>
      <c r="Q101" s="218">
        <f t="shared" si="6"/>
        <v>14581748.120000001</v>
      </c>
    </row>
    <row r="102" spans="1:17" s="219" customFormat="1" ht="12.75">
      <c r="A102" s="213" t="s">
        <v>81</v>
      </c>
      <c r="B102" s="221">
        <v>1</v>
      </c>
      <c r="C102" s="221">
        <v>0.69</v>
      </c>
      <c r="D102" s="213" t="s">
        <v>94</v>
      </c>
      <c r="E102" s="215" t="s">
        <v>95</v>
      </c>
      <c r="F102" s="216"/>
      <c r="G102" s="217">
        <v>0</v>
      </c>
      <c r="H102" s="217">
        <f t="shared" si="4"/>
        <v>0</v>
      </c>
      <c r="I102" s="217"/>
      <c r="J102" s="217">
        <f t="shared" si="5"/>
        <v>0</v>
      </c>
      <c r="K102" s="218"/>
      <c r="L102" s="218">
        <v>848720</v>
      </c>
      <c r="M102" s="218">
        <v>1748363.2</v>
      </c>
      <c r="N102" s="218">
        <v>1800814.1</v>
      </c>
      <c r="O102" s="218">
        <v>1854838.52</v>
      </c>
      <c r="P102" s="218"/>
      <c r="Q102" s="218">
        <f t="shared" si="6"/>
        <v>6252735.82</v>
      </c>
    </row>
    <row r="103" spans="1:17" s="219" customFormat="1" ht="12.75">
      <c r="A103" s="213" t="s">
        <v>81</v>
      </c>
      <c r="B103" s="221">
        <v>1</v>
      </c>
      <c r="C103" s="221">
        <v>0.69</v>
      </c>
      <c r="D103" s="213" t="s">
        <v>96</v>
      </c>
      <c r="E103" s="215" t="s">
        <v>97</v>
      </c>
      <c r="F103" s="216"/>
      <c r="G103" s="217">
        <v>0</v>
      </c>
      <c r="H103" s="217">
        <f aca="true" t="shared" si="7" ref="H103:H123">I103-G103</f>
        <v>0</v>
      </c>
      <c r="I103" s="217"/>
      <c r="J103" s="217">
        <f t="shared" si="5"/>
        <v>0</v>
      </c>
      <c r="K103" s="218"/>
      <c r="L103" s="218">
        <v>848720</v>
      </c>
      <c r="M103" s="218">
        <v>1748363.2</v>
      </c>
      <c r="N103" s="218">
        <v>1800814.1</v>
      </c>
      <c r="O103" s="218">
        <v>1854838.52</v>
      </c>
      <c r="P103" s="218"/>
      <c r="Q103" s="218">
        <f t="shared" si="6"/>
        <v>6252735.82</v>
      </c>
    </row>
    <row r="104" spans="1:17" s="219" customFormat="1" ht="12.75">
      <c r="A104" s="213" t="s">
        <v>81</v>
      </c>
      <c r="B104" s="221">
        <v>1</v>
      </c>
      <c r="C104" s="221">
        <v>0.54</v>
      </c>
      <c r="D104" s="213" t="s">
        <v>98</v>
      </c>
      <c r="E104" s="215" t="s">
        <v>99</v>
      </c>
      <c r="F104" s="216"/>
      <c r="G104" s="217">
        <v>1350191.0555245546</v>
      </c>
      <c r="H104" s="217">
        <f t="shared" si="7"/>
        <v>-1350191.0555245546</v>
      </c>
      <c r="I104" s="217"/>
      <c r="J104" s="217">
        <f t="shared" si="5"/>
        <v>0</v>
      </c>
      <c r="K104" s="218"/>
      <c r="L104" s="218">
        <v>1000000</v>
      </c>
      <c r="M104" s="218">
        <v>3000000</v>
      </c>
      <c r="N104" s="218">
        <v>500000</v>
      </c>
      <c r="O104" s="218"/>
      <c r="P104" s="218"/>
      <c r="Q104" s="218">
        <f t="shared" si="6"/>
        <v>4500000</v>
      </c>
    </row>
    <row r="105" spans="1:17" s="219" customFormat="1" ht="12.75">
      <c r="A105" s="213" t="s">
        <v>81</v>
      </c>
      <c r="B105" s="221" t="s">
        <v>393</v>
      </c>
      <c r="C105" s="221" t="s">
        <v>393</v>
      </c>
      <c r="D105" s="224" t="s">
        <v>385</v>
      </c>
      <c r="E105" s="220" t="s">
        <v>771</v>
      </c>
      <c r="F105" s="216"/>
      <c r="G105" s="217"/>
      <c r="H105" s="217"/>
      <c r="I105" s="218">
        <v>900000</v>
      </c>
      <c r="J105" s="217">
        <f t="shared" si="5"/>
        <v>900000</v>
      </c>
      <c r="K105" s="218"/>
      <c r="L105" s="218"/>
      <c r="M105" s="218"/>
      <c r="N105" s="218"/>
      <c r="O105" s="218"/>
      <c r="P105" s="218"/>
      <c r="Q105" s="218">
        <f t="shared" si="6"/>
        <v>0</v>
      </c>
    </row>
    <row r="106" spans="1:17" s="219" customFormat="1" ht="12.75">
      <c r="A106" s="213" t="s">
        <v>81</v>
      </c>
      <c r="B106" s="221" t="s">
        <v>393</v>
      </c>
      <c r="C106" s="221" t="s">
        <v>393</v>
      </c>
      <c r="D106" s="224" t="s">
        <v>386</v>
      </c>
      <c r="E106" s="220" t="s">
        <v>770</v>
      </c>
      <c r="F106" s="216"/>
      <c r="G106" s="217"/>
      <c r="H106" s="217"/>
      <c r="I106" s="217"/>
      <c r="J106" s="217"/>
      <c r="K106" s="218">
        <v>2070000</v>
      </c>
      <c r="L106" s="218"/>
      <c r="M106" s="218"/>
      <c r="N106" s="218"/>
      <c r="O106" s="218"/>
      <c r="P106" s="218"/>
      <c r="Q106" s="218">
        <f t="shared" si="6"/>
        <v>2070000</v>
      </c>
    </row>
    <row r="107" spans="1:17" s="219" customFormat="1" ht="12.75">
      <c r="A107" s="213" t="s">
        <v>100</v>
      </c>
      <c r="B107" s="214">
        <v>0.58</v>
      </c>
      <c r="C107" s="221" t="s">
        <v>393</v>
      </c>
      <c r="D107" s="213" t="s">
        <v>101</v>
      </c>
      <c r="E107" s="215" t="s">
        <v>210</v>
      </c>
      <c r="F107" s="216">
        <v>1815992</v>
      </c>
      <c r="G107" s="217">
        <v>4775000</v>
      </c>
      <c r="H107" s="217">
        <f t="shared" si="7"/>
        <v>-4775000</v>
      </c>
      <c r="I107" s="217"/>
      <c r="J107" s="217">
        <f t="shared" si="5"/>
        <v>1815992</v>
      </c>
      <c r="K107" s="218">
        <v>3000000</v>
      </c>
      <c r="L107" s="218">
        <v>3355018</v>
      </c>
      <c r="M107" s="218"/>
      <c r="N107" s="218"/>
      <c r="O107" s="218"/>
      <c r="P107" s="218"/>
      <c r="Q107" s="218">
        <f t="shared" si="6"/>
        <v>6355018</v>
      </c>
    </row>
    <row r="108" spans="1:17" s="219" customFormat="1" ht="12.75">
      <c r="A108" s="213" t="s">
        <v>100</v>
      </c>
      <c r="B108" s="214">
        <v>0.71</v>
      </c>
      <c r="C108" s="221" t="s">
        <v>393</v>
      </c>
      <c r="D108" s="213" t="s">
        <v>102</v>
      </c>
      <c r="E108" s="220" t="s">
        <v>103</v>
      </c>
      <c r="F108" s="216"/>
      <c r="G108" s="217">
        <v>0</v>
      </c>
      <c r="H108" s="217">
        <f t="shared" si="7"/>
        <v>0</v>
      </c>
      <c r="I108" s="217"/>
      <c r="J108" s="217">
        <f t="shared" si="5"/>
        <v>0</v>
      </c>
      <c r="K108" s="218"/>
      <c r="L108" s="218"/>
      <c r="M108" s="218"/>
      <c r="N108" s="218"/>
      <c r="O108" s="218"/>
      <c r="P108" s="218">
        <v>579637.04</v>
      </c>
      <c r="Q108" s="218">
        <f t="shared" si="6"/>
        <v>579637.04</v>
      </c>
    </row>
    <row r="109" spans="1:17" s="219" customFormat="1" ht="12.75">
      <c r="A109" s="213" t="s">
        <v>100</v>
      </c>
      <c r="B109" s="214">
        <v>0.66</v>
      </c>
      <c r="C109" s="221" t="s">
        <v>393</v>
      </c>
      <c r="D109" s="213" t="s">
        <v>129</v>
      </c>
      <c r="E109" s="220" t="s">
        <v>130</v>
      </c>
      <c r="F109" s="216">
        <v>149</v>
      </c>
      <c r="G109" s="217">
        <v>0</v>
      </c>
      <c r="H109" s="217">
        <f t="shared" si="7"/>
        <v>0</v>
      </c>
      <c r="I109" s="217"/>
      <c r="J109" s="217">
        <f t="shared" si="5"/>
        <v>149</v>
      </c>
      <c r="K109" s="218"/>
      <c r="L109" s="218"/>
      <c r="M109" s="218"/>
      <c r="N109" s="218"/>
      <c r="O109" s="218"/>
      <c r="P109" s="218">
        <v>695564.44</v>
      </c>
      <c r="Q109" s="218">
        <f t="shared" si="6"/>
        <v>695564.44</v>
      </c>
    </row>
    <row r="110" spans="1:17" s="219" customFormat="1" ht="12.75">
      <c r="A110" s="213" t="s">
        <v>100</v>
      </c>
      <c r="B110" s="214">
        <v>0.66</v>
      </c>
      <c r="C110" s="214">
        <v>0.54</v>
      </c>
      <c r="D110" s="213" t="s">
        <v>104</v>
      </c>
      <c r="E110" s="215" t="s">
        <v>211</v>
      </c>
      <c r="F110" s="216">
        <v>-7339</v>
      </c>
      <c r="G110" s="217">
        <v>1760046</v>
      </c>
      <c r="H110" s="217">
        <f t="shared" si="7"/>
        <v>-594776</v>
      </c>
      <c r="I110" s="217">
        <v>1165270</v>
      </c>
      <c r="J110" s="217">
        <f t="shared" si="5"/>
        <v>1157931</v>
      </c>
      <c r="K110" s="218"/>
      <c r="L110" s="218">
        <v>212180</v>
      </c>
      <c r="M110" s="218">
        <v>163909.05</v>
      </c>
      <c r="N110" s="218">
        <v>2251017.62</v>
      </c>
      <c r="O110" s="218"/>
      <c r="P110" s="218"/>
      <c r="Q110" s="218">
        <f t="shared" si="6"/>
        <v>2627106.67</v>
      </c>
    </row>
    <row r="111" spans="1:17" s="219" customFormat="1" ht="12.75">
      <c r="A111" s="213" t="s">
        <v>100</v>
      </c>
      <c r="B111" s="221" t="s">
        <v>394</v>
      </c>
      <c r="C111" s="221" t="s">
        <v>394</v>
      </c>
      <c r="D111" s="213" t="s">
        <v>105</v>
      </c>
      <c r="E111" s="220" t="s">
        <v>212</v>
      </c>
      <c r="F111" s="216"/>
      <c r="G111" s="217">
        <v>0</v>
      </c>
      <c r="H111" s="217">
        <f t="shared" si="7"/>
        <v>0</v>
      </c>
      <c r="I111" s="217"/>
      <c r="J111" s="217">
        <f t="shared" si="5"/>
        <v>0</v>
      </c>
      <c r="K111" s="218"/>
      <c r="L111" s="218"/>
      <c r="M111" s="218"/>
      <c r="N111" s="218"/>
      <c r="O111" s="218"/>
      <c r="P111" s="218">
        <v>1000000</v>
      </c>
      <c r="Q111" s="218">
        <f t="shared" si="6"/>
        <v>1000000</v>
      </c>
    </row>
    <row r="112" spans="1:17" s="219" customFormat="1" ht="12.75">
      <c r="A112" s="213" t="s">
        <v>100</v>
      </c>
      <c r="B112" s="221" t="s">
        <v>394</v>
      </c>
      <c r="C112" s="221" t="s">
        <v>394</v>
      </c>
      <c r="D112" s="213" t="s">
        <v>106</v>
      </c>
      <c r="E112" s="215" t="s">
        <v>107</v>
      </c>
      <c r="F112" s="216"/>
      <c r="G112" s="217">
        <v>0</v>
      </c>
      <c r="H112" s="217">
        <f t="shared" si="7"/>
        <v>0</v>
      </c>
      <c r="I112" s="217"/>
      <c r="J112" s="217">
        <f t="shared" si="5"/>
        <v>0</v>
      </c>
      <c r="K112" s="218"/>
      <c r="L112" s="218"/>
      <c r="M112" s="218"/>
      <c r="N112" s="218"/>
      <c r="O112" s="218"/>
      <c r="P112" s="218">
        <v>300000</v>
      </c>
      <c r="Q112" s="218">
        <f t="shared" si="6"/>
        <v>300000</v>
      </c>
    </row>
    <row r="113" spans="1:17" s="219" customFormat="1" ht="12.75">
      <c r="A113" s="213" t="s">
        <v>108</v>
      </c>
      <c r="B113" s="214">
        <v>1</v>
      </c>
      <c r="C113" s="221" t="s">
        <v>393</v>
      </c>
      <c r="D113" s="213" t="s">
        <v>142</v>
      </c>
      <c r="E113" s="215" t="s">
        <v>196</v>
      </c>
      <c r="F113" s="216">
        <v>-5848</v>
      </c>
      <c r="G113" s="217">
        <v>0</v>
      </c>
      <c r="H113" s="217">
        <f t="shared" si="7"/>
        <v>5848</v>
      </c>
      <c r="I113" s="217">
        <v>5848</v>
      </c>
      <c r="J113" s="217">
        <f>F113+I113</f>
        <v>0</v>
      </c>
      <c r="K113" s="218"/>
      <c r="L113" s="218"/>
      <c r="M113" s="218"/>
      <c r="N113" s="218"/>
      <c r="O113" s="218"/>
      <c r="P113" s="218"/>
      <c r="Q113" s="218">
        <f t="shared" si="6"/>
        <v>0</v>
      </c>
    </row>
    <row r="114" spans="1:17" s="219" customFormat="1" ht="12.75">
      <c r="A114" s="213" t="s">
        <v>108</v>
      </c>
      <c r="B114" s="214">
        <v>1</v>
      </c>
      <c r="C114" s="214">
        <v>0.54</v>
      </c>
      <c r="D114" s="213" t="s">
        <v>109</v>
      </c>
      <c r="E114" s="215" t="s">
        <v>213</v>
      </c>
      <c r="F114" s="216"/>
      <c r="G114" s="217">
        <v>4250000</v>
      </c>
      <c r="H114" s="217">
        <f t="shared" si="7"/>
        <v>0</v>
      </c>
      <c r="I114" s="217">
        <v>4250000</v>
      </c>
      <c r="J114" s="217">
        <f t="shared" si="5"/>
        <v>4250000</v>
      </c>
      <c r="K114" s="218"/>
      <c r="L114" s="218">
        <v>10000000</v>
      </c>
      <c r="M114" s="218">
        <v>10000000</v>
      </c>
      <c r="N114" s="218">
        <v>5750000</v>
      </c>
      <c r="O114" s="218"/>
      <c r="P114" s="218"/>
      <c r="Q114" s="218">
        <f t="shared" si="6"/>
        <v>25750000</v>
      </c>
    </row>
    <row r="115" spans="1:17" s="219" customFormat="1" ht="12.75">
      <c r="A115" s="213" t="s">
        <v>108</v>
      </c>
      <c r="B115" s="221" t="s">
        <v>393</v>
      </c>
      <c r="C115" s="221" t="s">
        <v>393</v>
      </c>
      <c r="D115" s="213"/>
      <c r="E115" s="215" t="s">
        <v>346</v>
      </c>
      <c r="F115" s="216"/>
      <c r="G115" s="217">
        <v>-4000000</v>
      </c>
      <c r="H115" s="217">
        <f t="shared" si="7"/>
        <v>4000000</v>
      </c>
      <c r="I115" s="217"/>
      <c r="J115" s="217"/>
      <c r="K115" s="218"/>
      <c r="L115" s="218"/>
      <c r="M115" s="218"/>
      <c r="N115" s="218"/>
      <c r="O115" s="218"/>
      <c r="P115" s="218"/>
      <c r="Q115" s="218">
        <f t="shared" si="6"/>
        <v>0</v>
      </c>
    </row>
    <row r="116" spans="1:17" s="219" customFormat="1" ht="12.75">
      <c r="A116" s="213" t="s">
        <v>108</v>
      </c>
      <c r="B116" s="214">
        <v>0.79</v>
      </c>
      <c r="C116" s="214">
        <v>0.64</v>
      </c>
      <c r="D116" s="213" t="s">
        <v>110</v>
      </c>
      <c r="E116" s="215" t="s">
        <v>122</v>
      </c>
      <c r="F116" s="216"/>
      <c r="G116" s="217">
        <v>3000000</v>
      </c>
      <c r="H116" s="217">
        <f t="shared" si="7"/>
        <v>-2000000</v>
      </c>
      <c r="I116" s="217">
        <v>1000000</v>
      </c>
      <c r="J116" s="217">
        <f t="shared" si="5"/>
        <v>1000000</v>
      </c>
      <c r="K116" s="218">
        <v>3500000</v>
      </c>
      <c r="L116" s="218"/>
      <c r="M116" s="218"/>
      <c r="N116" s="218"/>
      <c r="O116" s="218"/>
      <c r="P116" s="218"/>
      <c r="Q116" s="218">
        <f t="shared" si="6"/>
        <v>3500000</v>
      </c>
    </row>
    <row r="117" spans="1:17" s="219" customFormat="1" ht="12.75">
      <c r="A117" s="213" t="s">
        <v>111</v>
      </c>
      <c r="B117" s="214">
        <v>0.76</v>
      </c>
      <c r="C117" s="214">
        <v>0.49</v>
      </c>
      <c r="D117" s="213" t="s">
        <v>112</v>
      </c>
      <c r="E117" s="215" t="s">
        <v>214</v>
      </c>
      <c r="F117" s="216">
        <v>173499</v>
      </c>
      <c r="G117" s="217">
        <v>256781</v>
      </c>
      <c r="H117" s="217">
        <f t="shared" si="7"/>
        <v>43219</v>
      </c>
      <c r="I117" s="217">
        <v>300000</v>
      </c>
      <c r="J117" s="217">
        <f t="shared" si="5"/>
        <v>473499</v>
      </c>
      <c r="K117" s="218">
        <v>409000</v>
      </c>
      <c r="L117" s="218">
        <v>418270</v>
      </c>
      <c r="M117" s="218">
        <v>427818.1</v>
      </c>
      <c r="N117" s="218">
        <v>437652.64</v>
      </c>
      <c r="O117" s="218">
        <v>447782.22</v>
      </c>
      <c r="P117" s="218">
        <v>458215.69</v>
      </c>
      <c r="Q117" s="218">
        <f t="shared" si="6"/>
        <v>2598738.65</v>
      </c>
    </row>
    <row r="118" spans="1:17" s="219" customFormat="1" ht="12.75">
      <c r="A118" s="213" t="s">
        <v>113</v>
      </c>
      <c r="B118" s="221" t="s">
        <v>393</v>
      </c>
      <c r="C118" s="221" t="s">
        <v>393</v>
      </c>
      <c r="D118" s="213" t="s">
        <v>114</v>
      </c>
      <c r="E118" s="215" t="s">
        <v>115</v>
      </c>
      <c r="F118" s="216">
        <v>5514516</v>
      </c>
      <c r="G118" s="217">
        <v>3607031</v>
      </c>
      <c r="H118" s="217">
        <f t="shared" si="7"/>
        <v>-36070</v>
      </c>
      <c r="I118" s="217">
        <v>3570961</v>
      </c>
      <c r="J118" s="217">
        <f t="shared" si="5"/>
        <v>9085477</v>
      </c>
      <c r="K118" s="218">
        <v>3630219</v>
      </c>
      <c r="L118" s="218">
        <v>3688651</v>
      </c>
      <c r="M118" s="218">
        <v>3751916</v>
      </c>
      <c r="N118" s="218">
        <v>3823543</v>
      </c>
      <c r="O118" s="218">
        <v>3902040</v>
      </c>
      <c r="P118" s="218">
        <v>3986897</v>
      </c>
      <c r="Q118" s="218">
        <f t="shared" si="6"/>
        <v>22783266</v>
      </c>
    </row>
    <row r="119" spans="1:17" s="219" customFormat="1" ht="12.75">
      <c r="A119" s="213" t="s">
        <v>116</v>
      </c>
      <c r="B119" s="221" t="s">
        <v>393</v>
      </c>
      <c r="C119" s="221" t="s">
        <v>393</v>
      </c>
      <c r="D119" s="223" t="s">
        <v>166</v>
      </c>
      <c r="E119" s="220" t="s">
        <v>215</v>
      </c>
      <c r="F119" s="216">
        <v>5259</v>
      </c>
      <c r="G119" s="217">
        <v>0</v>
      </c>
      <c r="H119" s="217">
        <f t="shared" si="7"/>
        <v>0</v>
      </c>
      <c r="I119" s="217"/>
      <c r="J119" s="217">
        <f t="shared" si="5"/>
        <v>5259</v>
      </c>
      <c r="K119" s="218"/>
      <c r="L119" s="218"/>
      <c r="M119" s="218"/>
      <c r="N119" s="218"/>
      <c r="O119" s="218"/>
      <c r="P119" s="218"/>
      <c r="Q119" s="218">
        <f t="shared" si="6"/>
        <v>0</v>
      </c>
    </row>
    <row r="120" spans="1:17" s="219" customFormat="1" ht="12.75">
      <c r="A120" s="213" t="s">
        <v>116</v>
      </c>
      <c r="B120" s="221" t="s">
        <v>393</v>
      </c>
      <c r="C120" s="221" t="s">
        <v>393</v>
      </c>
      <c r="D120" s="213" t="s">
        <v>117</v>
      </c>
      <c r="E120" s="215" t="s">
        <v>118</v>
      </c>
      <c r="F120" s="216">
        <v>137623</v>
      </c>
      <c r="G120" s="217">
        <v>250000</v>
      </c>
      <c r="H120" s="217">
        <f t="shared" si="7"/>
        <v>-100000</v>
      </c>
      <c r="I120" s="217">
        <v>150000</v>
      </c>
      <c r="J120" s="217">
        <f t="shared" si="5"/>
        <v>287623</v>
      </c>
      <c r="K120" s="218">
        <v>550000</v>
      </c>
      <c r="L120" s="218">
        <v>250000</v>
      </c>
      <c r="M120" s="218">
        <v>250000</v>
      </c>
      <c r="N120" s="218">
        <v>250000</v>
      </c>
      <c r="O120" s="218">
        <v>250000</v>
      </c>
      <c r="P120" s="218">
        <v>250000</v>
      </c>
      <c r="Q120" s="218">
        <f t="shared" si="6"/>
        <v>1800000</v>
      </c>
    </row>
    <row r="121" spans="1:17" s="219" customFormat="1" ht="12.75">
      <c r="A121" s="213" t="s">
        <v>116</v>
      </c>
      <c r="B121" s="221" t="s">
        <v>393</v>
      </c>
      <c r="C121" s="221" t="s">
        <v>393</v>
      </c>
      <c r="D121" s="224" t="s">
        <v>225</v>
      </c>
      <c r="E121" s="225" t="s">
        <v>119</v>
      </c>
      <c r="F121" s="216"/>
      <c r="G121" s="217">
        <v>2100000</v>
      </c>
      <c r="H121" s="217">
        <f t="shared" si="7"/>
        <v>-2100000</v>
      </c>
      <c r="I121" s="217"/>
      <c r="J121" s="217">
        <f t="shared" si="5"/>
        <v>0</v>
      </c>
      <c r="K121" s="218"/>
      <c r="L121" s="218"/>
      <c r="M121" s="218"/>
      <c r="N121" s="218"/>
      <c r="O121" s="218"/>
      <c r="P121" s="218"/>
      <c r="Q121" s="218">
        <f t="shared" si="6"/>
        <v>0</v>
      </c>
    </row>
    <row r="122" spans="1:17" s="219" customFormat="1" ht="12.75">
      <c r="A122" s="213" t="s">
        <v>116</v>
      </c>
      <c r="B122" s="221" t="s">
        <v>393</v>
      </c>
      <c r="C122" s="221" t="s">
        <v>393</v>
      </c>
      <c r="D122" s="213" t="s">
        <v>120</v>
      </c>
      <c r="E122" s="215" t="s">
        <v>216</v>
      </c>
      <c r="F122" s="216"/>
      <c r="G122" s="217">
        <v>115000</v>
      </c>
      <c r="H122" s="217">
        <f t="shared" si="7"/>
        <v>0</v>
      </c>
      <c r="I122" s="217">
        <v>115000</v>
      </c>
      <c r="J122" s="217">
        <f t="shared" si="5"/>
        <v>115000</v>
      </c>
      <c r="K122" s="218">
        <f>51500+75000+95000</f>
        <v>221500</v>
      </c>
      <c r="L122" s="218">
        <v>53045</v>
      </c>
      <c r="M122" s="218">
        <v>54636.35</v>
      </c>
      <c r="N122" s="218">
        <v>56275.44</v>
      </c>
      <c r="O122" s="218">
        <v>57963.7</v>
      </c>
      <c r="P122" s="218">
        <v>59702.61</v>
      </c>
      <c r="Q122" s="218">
        <f t="shared" si="6"/>
        <v>503123.1</v>
      </c>
    </row>
    <row r="123" spans="1:17" s="219" customFormat="1" ht="12.75">
      <c r="A123" s="226" t="s">
        <v>116</v>
      </c>
      <c r="B123" s="227" t="s">
        <v>393</v>
      </c>
      <c r="C123" s="227" t="s">
        <v>393</v>
      </c>
      <c r="D123" s="228" t="s">
        <v>226</v>
      </c>
      <c r="E123" s="229" t="s">
        <v>254</v>
      </c>
      <c r="F123" s="230">
        <v>11434</v>
      </c>
      <c r="G123" s="231"/>
      <c r="H123" s="231">
        <f t="shared" si="7"/>
        <v>-11434</v>
      </c>
      <c r="I123" s="231">
        <v>-11434</v>
      </c>
      <c r="J123" s="231">
        <f t="shared" si="5"/>
        <v>0</v>
      </c>
      <c r="K123" s="232"/>
      <c r="L123" s="232"/>
      <c r="M123" s="232"/>
      <c r="N123" s="232"/>
      <c r="O123" s="232"/>
      <c r="P123" s="232"/>
      <c r="Q123" s="232">
        <f aca="true" t="shared" si="8" ref="Q123">SUM(J123:P123)</f>
        <v>0</v>
      </c>
    </row>
    <row r="125" spans="1:17" ht="12.75">
      <c r="A125" s="15" t="s">
        <v>131</v>
      </c>
      <c r="B125" s="16"/>
      <c r="C125" s="16"/>
      <c r="D125" s="15"/>
      <c r="E125" s="15"/>
      <c r="F125" s="17">
        <f aca="true" t="shared" si="9" ref="F125:Q125">SUM(F7:F123)</f>
        <v>39560584</v>
      </c>
      <c r="G125" s="17">
        <f t="shared" si="9"/>
        <v>34845464.05552456</v>
      </c>
      <c r="H125" s="17">
        <f>SUM(H7:H123)</f>
        <v>-9728019.055524554</v>
      </c>
      <c r="I125" s="17">
        <f t="shared" si="9"/>
        <v>26017445</v>
      </c>
      <c r="J125" s="17">
        <f t="shared" si="9"/>
        <v>65578029</v>
      </c>
      <c r="K125" s="17">
        <f t="shared" si="9"/>
        <v>30025045.9</v>
      </c>
      <c r="L125" s="17">
        <f t="shared" si="9"/>
        <v>52293412.12</v>
      </c>
      <c r="M125" s="17">
        <f t="shared" si="9"/>
        <v>42594908.79000001</v>
      </c>
      <c r="N125" s="17">
        <f t="shared" si="9"/>
        <v>32640145.160000004</v>
      </c>
      <c r="O125" s="17">
        <f t="shared" si="9"/>
        <v>30559920.93</v>
      </c>
      <c r="P125" s="17">
        <f t="shared" si="9"/>
        <v>22655211.610000003</v>
      </c>
      <c r="Q125" s="17">
        <f t="shared" si="9"/>
        <v>210768644.50999996</v>
      </c>
    </row>
    <row r="126" spans="6:10" ht="12.75">
      <c r="F126" s="4"/>
      <c r="G126" s="4"/>
      <c r="J126" s="4"/>
    </row>
    <row r="128" spans="11:16" ht="12.75">
      <c r="K128" s="4"/>
      <c r="L128" s="4"/>
      <c r="M128" s="4"/>
      <c r="N128" s="4"/>
      <c r="O128" s="4"/>
      <c r="P128" s="4"/>
    </row>
    <row r="129" ht="12.75" hidden="1"/>
    <row r="130" ht="12.75" hidden="1"/>
    <row r="131" ht="12.75" hidden="1"/>
    <row r="132" spans="1:17" ht="12.75" hidden="1">
      <c r="A132" s="4">
        <f aca="true" t="shared" si="10" ref="A132">SUM(A7:A51)</f>
        <v>0</v>
      </c>
      <c r="E132" s="3" t="s">
        <v>264</v>
      </c>
      <c r="F132" s="4">
        <f>SUM(F7:F51)</f>
        <v>12793504</v>
      </c>
      <c r="G132" s="4">
        <f aca="true" t="shared" si="11" ref="G132:Q132">SUM(G7:G51)</f>
        <v>9982076</v>
      </c>
      <c r="H132" s="4">
        <f t="shared" si="11"/>
        <v>-262920</v>
      </c>
      <c r="I132" s="4">
        <f t="shared" si="11"/>
        <v>9719156</v>
      </c>
      <c r="J132" s="4">
        <f t="shared" si="11"/>
        <v>22512660</v>
      </c>
      <c r="K132" s="4">
        <f t="shared" si="11"/>
        <v>6633517.6899999995</v>
      </c>
      <c r="L132" s="4">
        <f t="shared" si="11"/>
        <v>11850740.72</v>
      </c>
      <c r="M132" s="4">
        <f t="shared" si="11"/>
        <v>8102018.72</v>
      </c>
      <c r="N132" s="4">
        <f t="shared" si="11"/>
        <v>7070414.609999999</v>
      </c>
      <c r="O132" s="4">
        <f t="shared" si="11"/>
        <v>6136780.760000001</v>
      </c>
      <c r="P132" s="4">
        <f t="shared" si="11"/>
        <v>3446599.66</v>
      </c>
      <c r="Q132" s="4">
        <f t="shared" si="11"/>
        <v>43240072.16</v>
      </c>
    </row>
    <row r="133" spans="1:17" ht="12.75" hidden="1">
      <c r="A133" s="4">
        <f aca="true" t="shared" si="12" ref="A133">SUM(A52:A81)</f>
        <v>0</v>
      </c>
      <c r="E133" s="3" t="s">
        <v>57</v>
      </c>
      <c r="F133" s="4">
        <f>SUM(F52:F81)</f>
        <v>4824983</v>
      </c>
      <c r="G133" s="4">
        <f aca="true" t="shared" si="13" ref="G133:Q133">SUM(G52:G81)</f>
        <v>4073839</v>
      </c>
      <c r="H133" s="4">
        <f t="shared" si="13"/>
        <v>532876</v>
      </c>
      <c r="I133" s="4">
        <f t="shared" si="13"/>
        <v>4606715</v>
      </c>
      <c r="J133" s="4">
        <f t="shared" si="13"/>
        <v>9431698</v>
      </c>
      <c r="K133" s="4">
        <f t="shared" si="13"/>
        <v>3184872.16</v>
      </c>
      <c r="L133" s="4">
        <f t="shared" si="13"/>
        <v>4436733.32</v>
      </c>
      <c r="M133" s="4">
        <f t="shared" si="13"/>
        <v>8727124.52</v>
      </c>
      <c r="N133" s="4">
        <f t="shared" si="13"/>
        <v>6849837</v>
      </c>
      <c r="O133" s="4">
        <f t="shared" si="13"/>
        <v>6201847.58</v>
      </c>
      <c r="P133" s="4">
        <f t="shared" si="13"/>
        <v>5212325.6899999995</v>
      </c>
      <c r="Q133" s="4">
        <f t="shared" si="13"/>
        <v>34612740.269999996</v>
      </c>
    </row>
    <row r="134" spans="1:17" ht="12.75" hidden="1">
      <c r="A134" s="4">
        <f>SUM(A82:A106)</f>
        <v>0</v>
      </c>
      <c r="E134" s="3" t="s">
        <v>81</v>
      </c>
      <c r="F134" s="4">
        <f aca="true" t="shared" si="14" ref="F134:Q134">SUM(F82:F106)</f>
        <v>14296812</v>
      </c>
      <c r="G134" s="4">
        <f t="shared" si="14"/>
        <v>4675691.055524554</v>
      </c>
      <c r="H134" s="4">
        <f t="shared" si="14"/>
        <v>-4429762.055524554</v>
      </c>
      <c r="I134" s="4">
        <f t="shared" si="14"/>
        <v>1145929</v>
      </c>
      <c r="J134" s="4">
        <f t="shared" si="14"/>
        <v>15442741</v>
      </c>
      <c r="K134" s="4">
        <f t="shared" si="14"/>
        <v>8895937.05</v>
      </c>
      <c r="L134" s="4">
        <f t="shared" si="14"/>
        <v>18028774.08</v>
      </c>
      <c r="M134" s="4">
        <f t="shared" si="14"/>
        <v>11117486.05</v>
      </c>
      <c r="N134" s="4">
        <f t="shared" si="14"/>
        <v>6151404.85</v>
      </c>
      <c r="O134" s="4">
        <f t="shared" si="14"/>
        <v>13563506.669999998</v>
      </c>
      <c r="P134" s="4">
        <f t="shared" si="14"/>
        <v>6666269.48</v>
      </c>
      <c r="Q134" s="4">
        <f t="shared" si="14"/>
        <v>64423378.18</v>
      </c>
    </row>
    <row r="135" spans="1:17" ht="12.75" hidden="1">
      <c r="A135" s="4">
        <f aca="true" t="shared" si="15" ref="A135">SUM(A107:A112)</f>
        <v>0</v>
      </c>
      <c r="E135" s="3" t="s">
        <v>100</v>
      </c>
      <c r="F135" s="4">
        <f>SUM(F107:F112)</f>
        <v>1808802</v>
      </c>
      <c r="G135" s="4">
        <f aca="true" t="shared" si="16" ref="G135:Q135">SUM(G107:G112)</f>
        <v>6535046</v>
      </c>
      <c r="H135" s="4">
        <f t="shared" si="16"/>
        <v>-5369776</v>
      </c>
      <c r="I135" s="4">
        <f t="shared" si="16"/>
        <v>1165270</v>
      </c>
      <c r="J135" s="4">
        <f t="shared" si="16"/>
        <v>2974072</v>
      </c>
      <c r="K135" s="4">
        <f t="shared" si="16"/>
        <v>3000000</v>
      </c>
      <c r="L135" s="4">
        <f t="shared" si="16"/>
        <v>3567198</v>
      </c>
      <c r="M135" s="4">
        <f t="shared" si="16"/>
        <v>163909.05</v>
      </c>
      <c r="N135" s="4">
        <f t="shared" si="16"/>
        <v>2251017.62</v>
      </c>
      <c r="O135" s="4">
        <f t="shared" si="16"/>
        <v>0</v>
      </c>
      <c r="P135" s="4">
        <f>SUM(P107:P112)</f>
        <v>2575201.48</v>
      </c>
      <c r="Q135" s="4">
        <f t="shared" si="16"/>
        <v>11557326.15</v>
      </c>
    </row>
    <row r="136" spans="1:17" ht="12.75" hidden="1">
      <c r="A136" s="4">
        <f aca="true" t="shared" si="17" ref="A136">SUM(A113:A116)</f>
        <v>0</v>
      </c>
      <c r="E136" s="3" t="s">
        <v>108</v>
      </c>
      <c r="F136" s="4">
        <f>SUM(F113:F116)</f>
        <v>-5848</v>
      </c>
      <c r="G136" s="4">
        <f aca="true" t="shared" si="18" ref="G136:Q136">SUM(G113:G116)</f>
        <v>3250000</v>
      </c>
      <c r="H136" s="4">
        <f t="shared" si="18"/>
        <v>2005848</v>
      </c>
      <c r="I136" s="4">
        <f t="shared" si="18"/>
        <v>5255848</v>
      </c>
      <c r="J136" s="4">
        <f t="shared" si="18"/>
        <v>5250000</v>
      </c>
      <c r="K136" s="4">
        <f t="shared" si="18"/>
        <v>3500000</v>
      </c>
      <c r="L136" s="4">
        <f t="shared" si="18"/>
        <v>10000000</v>
      </c>
      <c r="M136" s="4">
        <f t="shared" si="18"/>
        <v>10000000</v>
      </c>
      <c r="N136" s="4">
        <f t="shared" si="18"/>
        <v>5750000</v>
      </c>
      <c r="O136" s="4">
        <f t="shared" si="18"/>
        <v>0</v>
      </c>
      <c r="P136" s="4">
        <f t="shared" si="18"/>
        <v>0</v>
      </c>
      <c r="Q136" s="4">
        <f t="shared" si="18"/>
        <v>29250000</v>
      </c>
    </row>
    <row r="137" spans="1:17" ht="12.75" hidden="1">
      <c r="A137" s="4" t="str">
        <f aca="true" t="shared" si="19" ref="A137">A117</f>
        <v>Mon/Maint</v>
      </c>
      <c r="E137" s="3" t="s">
        <v>111</v>
      </c>
      <c r="F137" s="4">
        <f>F117</f>
        <v>173499</v>
      </c>
      <c r="G137" s="4">
        <f aca="true" t="shared" si="20" ref="G137:Q137">G117</f>
        <v>256781</v>
      </c>
      <c r="H137" s="4">
        <f t="shared" si="20"/>
        <v>43219</v>
      </c>
      <c r="I137" s="4">
        <f t="shared" si="20"/>
        <v>300000</v>
      </c>
      <c r="J137" s="4">
        <f t="shared" si="20"/>
        <v>473499</v>
      </c>
      <c r="K137" s="4">
        <f t="shared" si="20"/>
        <v>409000</v>
      </c>
      <c r="L137" s="4">
        <f t="shared" si="20"/>
        <v>418270</v>
      </c>
      <c r="M137" s="4">
        <f t="shared" si="20"/>
        <v>427818.1</v>
      </c>
      <c r="N137" s="4">
        <f t="shared" si="20"/>
        <v>437652.64</v>
      </c>
      <c r="O137" s="4">
        <f t="shared" si="20"/>
        <v>447782.22</v>
      </c>
      <c r="P137" s="4">
        <f t="shared" si="20"/>
        <v>458215.69</v>
      </c>
      <c r="Q137" s="4">
        <f t="shared" si="20"/>
        <v>2598738.65</v>
      </c>
    </row>
    <row r="138" spans="1:17" ht="12.75" hidden="1">
      <c r="A138" s="4" t="str">
        <f aca="true" t="shared" si="21" ref="A138">A118</f>
        <v>Opportunity Fund</v>
      </c>
      <c r="E138" s="3" t="s">
        <v>265</v>
      </c>
      <c r="F138" s="4">
        <f>F118</f>
        <v>5514516</v>
      </c>
      <c r="G138" s="4">
        <f aca="true" t="shared" si="22" ref="G138:Q138">G118</f>
        <v>3607031</v>
      </c>
      <c r="H138" s="4">
        <f t="shared" si="22"/>
        <v>-36070</v>
      </c>
      <c r="I138" s="4">
        <f t="shared" si="22"/>
        <v>3570961</v>
      </c>
      <c r="J138" s="4">
        <f t="shared" si="22"/>
        <v>9085477</v>
      </c>
      <c r="K138" s="4">
        <f t="shared" si="22"/>
        <v>3630219</v>
      </c>
      <c r="L138" s="4">
        <f t="shared" si="22"/>
        <v>3688651</v>
      </c>
      <c r="M138" s="4">
        <f t="shared" si="22"/>
        <v>3751916</v>
      </c>
      <c r="N138" s="4">
        <f t="shared" si="22"/>
        <v>3823543</v>
      </c>
      <c r="O138" s="4">
        <f t="shared" si="22"/>
        <v>3902040</v>
      </c>
      <c r="P138" s="4">
        <f t="shared" si="22"/>
        <v>3986897</v>
      </c>
      <c r="Q138" s="4">
        <f t="shared" si="22"/>
        <v>22783266</v>
      </c>
    </row>
    <row r="139" spans="1:17" ht="12.75" hidden="1">
      <c r="A139" s="43">
        <f aca="true" t="shared" si="23" ref="A139">SUM(A119:A123)</f>
        <v>0</v>
      </c>
      <c r="E139" s="42" t="s">
        <v>116</v>
      </c>
      <c r="F139" s="43">
        <f>SUM(F119:F123)</f>
        <v>154316</v>
      </c>
      <c r="G139" s="43">
        <f aca="true" t="shared" si="24" ref="G139:Q139">SUM(G119:G123)</f>
        <v>2465000</v>
      </c>
      <c r="H139" s="43">
        <f t="shared" si="24"/>
        <v>-2211434</v>
      </c>
      <c r="I139" s="43">
        <f t="shared" si="24"/>
        <v>253566</v>
      </c>
      <c r="J139" s="43">
        <f t="shared" si="24"/>
        <v>407882</v>
      </c>
      <c r="K139" s="43">
        <f t="shared" si="24"/>
        <v>771500</v>
      </c>
      <c r="L139" s="43">
        <f t="shared" si="24"/>
        <v>303045</v>
      </c>
      <c r="M139" s="43">
        <f t="shared" si="24"/>
        <v>304636.35</v>
      </c>
      <c r="N139" s="43">
        <f t="shared" si="24"/>
        <v>306275.44</v>
      </c>
      <c r="O139" s="43">
        <f t="shared" si="24"/>
        <v>307963.7</v>
      </c>
      <c r="P139" s="43">
        <f t="shared" si="24"/>
        <v>309702.61</v>
      </c>
      <c r="Q139" s="43">
        <f t="shared" si="24"/>
        <v>2303123.1</v>
      </c>
    </row>
    <row r="140" spans="1:17" ht="12.75" hidden="1">
      <c r="A140" s="4"/>
      <c r="E140" s="3" t="s">
        <v>131</v>
      </c>
      <c r="F140" s="4">
        <f>SUM(F132:F139)</f>
        <v>39560584</v>
      </c>
      <c r="G140" s="4">
        <f aca="true" t="shared" si="25" ref="G140:Q140">SUM(G132:G139)</f>
        <v>34845464.05552456</v>
      </c>
      <c r="H140" s="4">
        <f t="shared" si="25"/>
        <v>-9728019.055524554</v>
      </c>
      <c r="I140" s="4">
        <f t="shared" si="25"/>
        <v>26017445</v>
      </c>
      <c r="J140" s="4">
        <f t="shared" si="25"/>
        <v>65578029</v>
      </c>
      <c r="K140" s="4">
        <f t="shared" si="25"/>
        <v>30025045.9</v>
      </c>
      <c r="L140" s="4">
        <f t="shared" si="25"/>
        <v>52293412.12</v>
      </c>
      <c r="M140" s="4">
        <f t="shared" si="25"/>
        <v>42594908.79000001</v>
      </c>
      <c r="N140" s="4">
        <f t="shared" si="25"/>
        <v>32640145.160000004</v>
      </c>
      <c r="O140" s="4">
        <f t="shared" si="25"/>
        <v>30559920.929999996</v>
      </c>
      <c r="P140" s="4">
        <f t="shared" si="25"/>
        <v>22655211.61</v>
      </c>
      <c r="Q140" s="4">
        <f t="shared" si="25"/>
        <v>210768644.51</v>
      </c>
    </row>
    <row r="141" spans="5:17" ht="12.75" hidden="1">
      <c r="E141" s="45" t="s">
        <v>266</v>
      </c>
      <c r="F141" s="44">
        <f>F140-F125</f>
        <v>0</v>
      </c>
      <c r="G141" s="44">
        <f aca="true" t="shared" si="26" ref="G141:Q141">G140-G125</f>
        <v>0</v>
      </c>
      <c r="H141" s="44">
        <f t="shared" si="26"/>
        <v>0</v>
      </c>
      <c r="I141" s="44">
        <f t="shared" si="26"/>
        <v>0</v>
      </c>
      <c r="J141" s="44">
        <f t="shared" si="26"/>
        <v>0</v>
      </c>
      <c r="K141" s="44">
        <f t="shared" si="26"/>
        <v>0</v>
      </c>
      <c r="L141" s="44">
        <f t="shared" si="26"/>
        <v>0</v>
      </c>
      <c r="M141" s="44">
        <f t="shared" si="26"/>
        <v>0</v>
      </c>
      <c r="N141" s="44">
        <f t="shared" si="26"/>
        <v>0</v>
      </c>
      <c r="O141" s="44">
        <f t="shared" si="26"/>
        <v>0</v>
      </c>
      <c r="P141" s="44">
        <f t="shared" si="26"/>
        <v>0</v>
      </c>
      <c r="Q141" s="44">
        <f t="shared" si="26"/>
        <v>0</v>
      </c>
    </row>
    <row r="142" ht="12.75" hidden="1"/>
    <row r="143" ht="12.75" hidden="1"/>
    <row r="144" ht="12.75" hidden="1"/>
    <row r="145" ht="12.75" hidden="1"/>
    <row r="146" ht="12.75" hidden="1"/>
    <row r="147" ht="12.75" hidden="1"/>
    <row r="148" ht="12.75" hidden="1"/>
    <row r="149" ht="12.75" hidden="1"/>
    <row r="150" ht="12.75" hidden="1"/>
  </sheetData>
  <printOptions/>
  <pageMargins left="0.25" right="0.25" top="0.75" bottom="0.75" header="0.3" footer="0.3"/>
  <pageSetup fitToHeight="3" fitToWidth="1" horizontalDpi="600" verticalDpi="600" orientation="landscape" paperSize="17" scale="86" r:id="rId3"/>
  <headerFooter alignWithMargins="0">
    <oddFooter>&amp;LKCFCD 2012 CIP:  Current Project Allocations&amp;C-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Klusman</dc:creator>
  <cp:keywords/>
  <dc:description/>
  <cp:lastModifiedBy>Anne Noris</cp:lastModifiedBy>
  <cp:lastPrinted>2011-11-23T18:28:48Z</cp:lastPrinted>
  <dcterms:created xsi:type="dcterms:W3CDTF">2011-02-03T18:46:30Z</dcterms:created>
  <dcterms:modified xsi:type="dcterms:W3CDTF">2011-11-24T19:47:46Z</dcterms:modified>
  <cp:category/>
  <cp:version/>
  <cp:contentType/>
  <cp:contentStatus/>
</cp:coreProperties>
</file>