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2330" activeTab="0"/>
  </bookViews>
  <sheets>
    <sheet name="Sheet1" sheetId="1" r:id="rId1"/>
  </sheets>
  <definedNames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<sst xmlns="http://schemas.openxmlformats.org/spreadsheetml/2006/main" count="57" uniqueCount="55">
  <si>
    <t>Non-CX Financial Plan</t>
  </si>
  <si>
    <t>Fund Name:  Solid Waste Division</t>
  </si>
  <si>
    <t>Fund Number:  000004040</t>
  </si>
  <si>
    <t>Category</t>
  </si>
  <si>
    <t>2011 Adopted</t>
  </si>
  <si>
    <t xml:space="preserve">2011 Revised  </t>
  </si>
  <si>
    <t>Estimated-Adopted Change</t>
  </si>
  <si>
    <t>Explanation of Change</t>
  </si>
  <si>
    <t xml:space="preserve">Beginning Fund Balance </t>
  </si>
  <si>
    <t>Revenues</t>
  </si>
  <si>
    <t>Net Disposal Fees</t>
  </si>
  <si>
    <t>Moderate Risk Waste (MRW)</t>
  </si>
  <si>
    <t>Recycling Revenues (excluding MRW)</t>
  </si>
  <si>
    <t>Grants</t>
  </si>
  <si>
    <t>Interest Earnings</t>
  </si>
  <si>
    <t>Landfill Gas to Energy</t>
  </si>
  <si>
    <t>DNRP Administration (0381)</t>
  </si>
  <si>
    <t>Total Revenues</t>
  </si>
  <si>
    <t>Expenditures</t>
  </si>
  <si>
    <t>SWD Operating Expenditures</t>
  </si>
  <si>
    <t>Landfill Reserve Fund Transfer</t>
  </si>
  <si>
    <t>CERP Fund Transfer</t>
  </si>
  <si>
    <t>Debt Service - Existing LTGO Debt</t>
  </si>
  <si>
    <t>Debt Service - BAN Payments Anticipated</t>
  </si>
  <si>
    <t>Construction Fund Transfer</t>
  </si>
  <si>
    <t>Rent, Cedar Hills Landfill</t>
  </si>
  <si>
    <t>SWD Encumbrances (0720)</t>
  </si>
  <si>
    <t>Total Expenditures</t>
  </si>
  <si>
    <t>Other Fund Transactions</t>
  </si>
  <si>
    <t xml:space="preserve">Adjustment by Finance </t>
  </si>
  <si>
    <t>Total Other Fund Transactions</t>
  </si>
  <si>
    <t>Ending Fund Balance</t>
  </si>
  <si>
    <t>Designations and Reserves</t>
  </si>
  <si>
    <t>SWD Encumbrance Carryovers (0720)</t>
  </si>
  <si>
    <t>Total Designations and Reserves</t>
  </si>
  <si>
    <t>Ending Undesignated Fund Balance</t>
  </si>
  <si>
    <t>Financial Plan Notes:</t>
  </si>
  <si>
    <r>
      <t xml:space="preserve">2010 Actual </t>
    </r>
    <r>
      <rPr>
        <b/>
        <vertAlign val="superscript"/>
        <sz val="11"/>
        <rFont val="Times New Roman"/>
        <family val="1"/>
      </rPr>
      <t>1</t>
    </r>
  </si>
  <si>
    <r>
      <t>2011 Estimated</t>
    </r>
    <r>
      <rPr>
        <b/>
        <vertAlign val="superscript"/>
        <sz val="11"/>
        <rFont val="Times New Roman"/>
        <family val="1"/>
      </rPr>
      <t>2</t>
    </r>
  </si>
  <si>
    <r>
      <t xml:space="preserve">Other Revenues </t>
    </r>
    <r>
      <rPr>
        <vertAlign val="superscript"/>
        <sz val="11"/>
        <rFont val="Times New Roman"/>
        <family val="1"/>
      </rPr>
      <t>3</t>
    </r>
  </si>
  <si>
    <r>
      <t>Estimated Underexpenditures</t>
    </r>
    <r>
      <rPr>
        <vertAlign val="superscript"/>
        <sz val="11"/>
        <rFont val="Times New Roman"/>
        <family val="1"/>
      </rPr>
      <t>4</t>
    </r>
  </si>
  <si>
    <r>
      <t>Target Fund Balance</t>
    </r>
    <r>
      <rPr>
        <b/>
        <vertAlign val="superscript"/>
        <sz val="11"/>
        <rFont val="Times New Roman"/>
        <family val="1"/>
      </rPr>
      <t>5</t>
    </r>
  </si>
  <si>
    <r>
      <t>2</t>
    </r>
    <r>
      <rPr>
        <sz val="11"/>
        <rFont val="Times New Roman"/>
        <family val="1"/>
      </rPr>
      <t xml:space="preserve"> 2011 Estimated is based on current estimates.</t>
    </r>
  </si>
  <si>
    <r>
      <t xml:space="preserve">5 </t>
    </r>
    <r>
      <rPr>
        <sz val="11"/>
        <rFont val="Times New Roman"/>
        <family val="1"/>
      </rPr>
      <t>The target fund balance is based on a 45-day cash reserve policy (SWD operating expenditures x 45/360).</t>
    </r>
  </si>
  <si>
    <r>
      <t xml:space="preserve">4 </t>
    </r>
    <r>
      <rPr>
        <sz val="11"/>
        <rFont val="Times New Roman"/>
        <family val="1"/>
      </rPr>
      <t>Assumed under-expenditures equal 3% of the Solid Waste Division's operating expenditures excluding grant-funded expenditures.</t>
    </r>
  </si>
  <si>
    <t>DNRP Admin Encumbrances (0381)</t>
  </si>
  <si>
    <t>DNRP Admin Encumbrance Carryovers (0381)</t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</si>
  <si>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Other revenue is comprised of intra-county contributions and other miscellaneous revenues.</t>
    </r>
  </si>
  <si>
    <r>
      <t>1</t>
    </r>
    <r>
      <rPr>
        <sz val="11"/>
        <rFont val="Times New Roman"/>
        <family val="1"/>
      </rPr>
      <t xml:space="preserve"> Actuals are taken from  ARMS 14th Month.</t>
    </r>
  </si>
  <si>
    <t>2nd Omnibus Ordinance - SWD</t>
  </si>
  <si>
    <t>Date Prepared:  July 1, 2011</t>
  </si>
  <si>
    <t>Prepared by:  Lisa Youngren / Jennifer Lehman</t>
  </si>
  <si>
    <t>This is EECBG redistribution.</t>
  </si>
  <si>
    <t>This is 1st omnibus - central rate corrections.</t>
  </si>
  <si>
    <t>This is 1st omnibus - King County Economic Enterprise Corp.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</si>
</sst>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MS Sans Serif"/>
      <family val="2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8" fillId="0" borderId="0" xfId="55" applyFont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Alignment="1">
      <alignment horizontal="right"/>
    </xf>
    <xf numFmtId="37" fontId="3" fillId="0" borderId="0" xfId="55" applyFont="1" applyFill="1" applyBorder="1" applyAlignment="1">
      <alignment horizontal="centerContinuous" wrapText="1"/>
      <protection/>
    </xf>
    <xf numFmtId="37" fontId="4" fillId="0" borderId="0" xfId="55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37" fontId="11" fillId="0" borderId="0" xfId="55" applyFont="1" applyFill="1" applyBorder="1" applyAlignment="1">
      <alignment horizontal="centerContinuous" wrapText="1"/>
      <protection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7" fontId="10" fillId="0" borderId="0" xfId="55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Continuous"/>
    </xf>
    <xf numFmtId="37" fontId="11" fillId="0" borderId="0" xfId="55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37" fontId="10" fillId="0" borderId="0" xfId="55" applyFont="1" applyFill="1" applyBorder="1" applyAlignment="1">
      <alignment horizontal="left"/>
      <protection/>
    </xf>
    <xf numFmtId="37" fontId="10" fillId="0" borderId="10" xfId="55" applyFont="1" applyBorder="1" applyAlignment="1">
      <alignment horizontal="left" wrapText="1"/>
      <protection/>
    </xf>
    <xf numFmtId="37" fontId="12" fillId="0" borderId="0" xfId="55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7" fontId="11" fillId="0" borderId="0" xfId="55" applyFont="1" applyBorder="1" applyAlignment="1">
      <alignment horizontal="centerContinuous" wrapText="1"/>
      <protection/>
    </xf>
    <xf numFmtId="37" fontId="13" fillId="0" borderId="0" xfId="55" applyFont="1" applyBorder="1" applyAlignment="1">
      <alignment horizontal="centerContinuous" wrapText="1"/>
      <protection/>
    </xf>
    <xf numFmtId="0" fontId="0" fillId="0" borderId="0" xfId="0" applyFont="1" applyAlignment="1">
      <alignment/>
    </xf>
    <xf numFmtId="37" fontId="10" fillId="33" borderId="11" xfId="55" applyFont="1" applyFill="1" applyBorder="1" applyAlignment="1" applyProtection="1">
      <alignment horizontal="left" wrapText="1"/>
      <protection/>
    </xf>
    <xf numFmtId="37" fontId="10" fillId="33" borderId="12" xfId="55" applyFont="1" applyFill="1" applyBorder="1" applyAlignment="1">
      <alignment horizontal="center" wrapText="1"/>
      <protection/>
    </xf>
    <xf numFmtId="37" fontId="10" fillId="33" borderId="13" xfId="55" applyFont="1" applyFill="1" applyBorder="1" applyAlignment="1">
      <alignment horizontal="center" wrapText="1"/>
      <protection/>
    </xf>
    <xf numFmtId="37" fontId="10" fillId="33" borderId="14" xfId="55" applyFont="1" applyFill="1" applyBorder="1" applyAlignment="1">
      <alignment horizontal="center" wrapText="1"/>
      <protection/>
    </xf>
    <xf numFmtId="37" fontId="10" fillId="33" borderId="15" xfId="55" applyFont="1" applyFill="1" applyBorder="1" applyAlignment="1">
      <alignment horizontal="center" wrapText="1"/>
      <protection/>
    </xf>
    <xf numFmtId="37" fontId="10" fillId="33" borderId="16" xfId="55" applyFont="1" applyFill="1" applyBorder="1" applyAlignment="1">
      <alignment horizontal="center" wrapText="1"/>
      <protection/>
    </xf>
    <xf numFmtId="37" fontId="10" fillId="33" borderId="11" xfId="55" applyFont="1" applyFill="1" applyBorder="1" applyAlignment="1">
      <alignment horizontal="center" wrapText="1"/>
      <protection/>
    </xf>
    <xf numFmtId="37" fontId="10" fillId="33" borderId="0" xfId="55" applyFont="1" applyFill="1" applyAlignment="1">
      <alignment horizontal="center" wrapText="1"/>
      <protection/>
    </xf>
    <xf numFmtId="0" fontId="11" fillId="33" borderId="0" xfId="0" applyFont="1" applyFill="1" applyAlignment="1">
      <alignment/>
    </xf>
    <xf numFmtId="37" fontId="10" fillId="0" borderId="11" xfId="55" applyFont="1" applyFill="1" applyBorder="1" applyAlignment="1">
      <alignment horizontal="left"/>
      <protection/>
    </xf>
    <xf numFmtId="164" fontId="10" fillId="0" borderId="11" xfId="42" applyNumberFormat="1" applyFont="1" applyFill="1" applyBorder="1" applyAlignment="1">
      <alignment/>
    </xf>
    <xf numFmtId="164" fontId="10" fillId="0" borderId="13" xfId="42" applyNumberFormat="1" applyFont="1" applyFill="1" applyBorder="1" applyAlignment="1">
      <alignment/>
    </xf>
    <xf numFmtId="164" fontId="10" fillId="0" borderId="17" xfId="42" applyNumberFormat="1" applyFont="1" applyFill="1" applyBorder="1" applyAlignment="1">
      <alignment/>
    </xf>
    <xf numFmtId="164" fontId="11" fillId="0" borderId="18" xfId="42" applyNumberFormat="1" applyFont="1" applyBorder="1" applyAlignment="1">
      <alignment/>
    </xf>
    <xf numFmtId="164" fontId="10" fillId="0" borderId="19" xfId="42" applyNumberFormat="1" applyFont="1" applyBorder="1" applyAlignment="1">
      <alignment/>
    </xf>
    <xf numFmtId="164" fontId="10" fillId="0" borderId="0" xfId="42" applyNumberFormat="1" applyFont="1" applyBorder="1" applyAlignment="1">
      <alignment/>
    </xf>
    <xf numFmtId="164" fontId="10" fillId="0" borderId="0" xfId="42" applyNumberFormat="1" applyFont="1" applyAlignment="1">
      <alignment/>
    </xf>
    <xf numFmtId="0" fontId="10" fillId="0" borderId="0" xfId="0" applyFont="1" applyAlignment="1">
      <alignment/>
    </xf>
    <xf numFmtId="37" fontId="10" fillId="0" borderId="20" xfId="55" applyFont="1" applyFill="1" applyBorder="1" applyAlignment="1">
      <alignment horizontal="left"/>
      <protection/>
    </xf>
    <xf numFmtId="164" fontId="11" fillId="0" borderId="20" xfId="42" applyNumberFormat="1" applyFont="1" applyFill="1" applyBorder="1" applyAlignment="1">
      <alignment/>
    </xf>
    <xf numFmtId="164" fontId="11" fillId="0" borderId="21" xfId="42" applyNumberFormat="1" applyFont="1" applyFill="1" applyBorder="1" applyAlignment="1">
      <alignment/>
    </xf>
    <xf numFmtId="164" fontId="11" fillId="0" borderId="22" xfId="42" applyNumberFormat="1" applyFont="1" applyBorder="1" applyAlignment="1">
      <alignment/>
    </xf>
    <xf numFmtId="164" fontId="11" fillId="0" borderId="23" xfId="42" applyNumberFormat="1" applyFont="1" applyBorder="1" applyAlignment="1">
      <alignment/>
    </xf>
    <xf numFmtId="164" fontId="11" fillId="0" borderId="0" xfId="42" applyNumberFormat="1" applyFont="1" applyBorder="1" applyAlignment="1">
      <alignment/>
    </xf>
    <xf numFmtId="164" fontId="11" fillId="0" borderId="0" xfId="42" applyNumberFormat="1" applyFont="1" applyAlignment="1">
      <alignment/>
    </xf>
    <xf numFmtId="0" fontId="11" fillId="0" borderId="0" xfId="0" applyFont="1" applyAlignment="1">
      <alignment/>
    </xf>
    <xf numFmtId="0" fontId="11" fillId="0" borderId="20" xfId="42" applyNumberFormat="1" applyFont="1" applyBorder="1" applyAlignment="1">
      <alignment/>
    </xf>
    <xf numFmtId="164" fontId="11" fillId="0" borderId="20" xfId="42" applyNumberFormat="1" applyFont="1" applyBorder="1" applyAlignment="1">
      <alignment/>
    </xf>
    <xf numFmtId="0" fontId="11" fillId="0" borderId="20" xfId="42" applyNumberFormat="1" applyFont="1" applyBorder="1" applyAlignment="1" applyProtection="1">
      <alignment/>
      <protection locked="0"/>
    </xf>
    <xf numFmtId="0" fontId="11" fillId="0" borderId="20" xfId="55" applyNumberFormat="1" applyFont="1" applyBorder="1" applyAlignment="1">
      <alignment horizontal="left"/>
      <protection/>
    </xf>
    <xf numFmtId="0" fontId="11" fillId="0" borderId="20" xfId="55" applyNumberFormat="1" applyFont="1" applyFill="1" applyBorder="1" applyAlignment="1">
      <alignment horizontal="left"/>
      <protection/>
    </xf>
    <xf numFmtId="0" fontId="11" fillId="0" borderId="18" xfId="0" applyNumberFormat="1" applyFont="1" applyBorder="1" applyAlignment="1">
      <alignment/>
    </xf>
    <xf numFmtId="37" fontId="10" fillId="0" borderId="19" xfId="55" applyFont="1" applyFill="1" applyBorder="1" applyAlignment="1">
      <alignment horizontal="left"/>
      <protection/>
    </xf>
    <xf numFmtId="164" fontId="10" fillId="0" borderId="19" xfId="42" applyNumberFormat="1" applyFont="1" applyFill="1" applyBorder="1" applyAlignment="1">
      <alignment/>
    </xf>
    <xf numFmtId="164" fontId="11" fillId="34" borderId="11" xfId="42" applyNumberFormat="1" applyFont="1" applyFill="1" applyBorder="1" applyAlignment="1" quotePrefix="1">
      <alignment/>
    </xf>
    <xf numFmtId="164" fontId="11" fillId="0" borderId="13" xfId="42" applyNumberFormat="1" applyFont="1" applyFill="1" applyBorder="1" applyAlignment="1">
      <alignment/>
    </xf>
    <xf numFmtId="164" fontId="11" fillId="34" borderId="13" xfId="42" applyNumberFormat="1" applyFont="1" applyFill="1" applyBorder="1" applyAlignment="1">
      <alignment/>
    </xf>
    <xf numFmtId="164" fontId="11" fillId="0" borderId="16" xfId="42" applyNumberFormat="1" applyFont="1" applyBorder="1" applyAlignment="1">
      <alignment/>
    </xf>
    <xf numFmtId="164" fontId="11" fillId="0" borderId="20" xfId="42" applyNumberFormat="1" applyFont="1" applyFill="1" applyBorder="1" applyAlignment="1" quotePrefix="1">
      <alignment/>
    </xf>
    <xf numFmtId="37" fontId="11" fillId="0" borderId="20" xfId="55" applyFont="1" applyFill="1" applyBorder="1" applyAlignment="1">
      <alignment horizontal="left"/>
      <protection/>
    </xf>
    <xf numFmtId="164" fontId="11" fillId="0" borderId="11" xfId="42" applyNumberFormat="1" applyFont="1" applyFill="1" applyBorder="1" applyAlignment="1" quotePrefix="1">
      <alignment/>
    </xf>
    <xf numFmtId="164" fontId="11" fillId="0" borderId="13" xfId="42" applyNumberFormat="1" applyFont="1" applyFill="1" applyBorder="1" applyAlignment="1" quotePrefix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164" fontId="11" fillId="0" borderId="0" xfId="42" applyNumberFormat="1" applyFont="1" applyFill="1" applyBorder="1" applyAlignment="1">
      <alignment/>
    </xf>
    <xf numFmtId="164" fontId="11" fillId="0" borderId="22" xfId="42" applyNumberFormat="1" applyFont="1" applyFill="1" applyBorder="1" applyAlignment="1">
      <alignment/>
    </xf>
    <xf numFmtId="164" fontId="11" fillId="0" borderId="20" xfId="42" applyNumberFormat="1" applyFont="1" applyFill="1" applyBorder="1" applyAlignment="1">
      <alignment/>
    </xf>
    <xf numFmtId="164" fontId="11" fillId="0" borderId="0" xfId="42" applyNumberFormat="1" applyFont="1" applyFill="1" applyBorder="1" applyAlignment="1">
      <alignment/>
    </xf>
    <xf numFmtId="164" fontId="10" fillId="0" borderId="20" xfId="42" applyNumberFormat="1" applyFont="1" applyFill="1" applyBorder="1" applyAlignment="1">
      <alignment/>
    </xf>
    <xf numFmtId="164" fontId="10" fillId="0" borderId="21" xfId="42" applyNumberFormat="1" applyFont="1" applyFill="1" applyBorder="1" applyAlignment="1">
      <alignment/>
    </xf>
    <xf numFmtId="164" fontId="10" fillId="0" borderId="0" xfId="42" applyNumberFormat="1" applyFont="1" applyFill="1" applyBorder="1" applyAlignment="1">
      <alignment/>
    </xf>
    <xf numFmtId="164" fontId="10" fillId="0" borderId="0" xfId="42" applyNumberFormat="1" applyFont="1" applyFill="1" applyBorder="1" applyAlignment="1">
      <alignment/>
    </xf>
    <xf numFmtId="37" fontId="10" fillId="0" borderId="24" xfId="55" applyFont="1" applyFill="1" applyBorder="1" applyAlignment="1" quotePrefix="1">
      <alignment horizontal="left"/>
      <protection/>
    </xf>
    <xf numFmtId="164" fontId="11" fillId="0" borderId="0" xfId="42" applyNumberFormat="1" applyFont="1" applyAlignment="1">
      <alignment horizontal="right"/>
    </xf>
    <xf numFmtId="37" fontId="10" fillId="0" borderId="0" xfId="55" applyFont="1" applyAlignment="1">
      <alignment horizontal="left"/>
      <protection/>
    </xf>
    <xf numFmtId="37" fontId="11" fillId="0" borderId="0" xfId="55" applyFont="1" applyBorder="1">
      <alignment/>
      <protection/>
    </xf>
    <xf numFmtId="37" fontId="10" fillId="0" borderId="0" xfId="55" applyFont="1" applyBorder="1">
      <alignment/>
      <protection/>
    </xf>
    <xf numFmtId="0" fontId="15" fillId="0" borderId="0" xfId="0" applyFont="1" applyAlignment="1">
      <alignment/>
    </xf>
    <xf numFmtId="37" fontId="10" fillId="0" borderId="0" xfId="55" applyFont="1" applyBorder="1" applyAlignment="1" quotePrefix="1">
      <alignment horizontal="left"/>
      <protection/>
    </xf>
    <xf numFmtId="37" fontId="15" fillId="0" borderId="0" xfId="55" applyFont="1" applyBorder="1" applyAlignment="1">
      <alignment horizontal="left"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4" fontId="10" fillId="0" borderId="20" xfId="42" applyNumberFormat="1" applyFont="1" applyFill="1" applyBorder="1" applyAlignment="1" quotePrefix="1">
      <alignment/>
    </xf>
    <xf numFmtId="164" fontId="10" fillId="0" borderId="20" xfId="42" applyNumberFormat="1" applyFont="1" applyBorder="1" applyAlignment="1">
      <alignment/>
    </xf>
    <xf numFmtId="164" fontId="11" fillId="0" borderId="20" xfId="42" applyNumberFormat="1" applyFont="1" applyBorder="1" applyAlignment="1">
      <alignment horizontal="left" wrapText="1"/>
    </xf>
    <xf numFmtId="164" fontId="11" fillId="0" borderId="20" xfId="42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64" fontId="10" fillId="0" borderId="19" xfId="42" applyNumberFormat="1" applyFont="1" applyBorder="1" applyAlignment="1">
      <alignment wrapText="1"/>
    </xf>
    <xf numFmtId="164" fontId="7" fillId="0" borderId="22" xfId="42" applyNumberFormat="1" applyFont="1" applyBorder="1" applyAlignment="1">
      <alignment wrapText="1"/>
    </xf>
    <xf numFmtId="164" fontId="11" fillId="0" borderId="22" xfId="42" applyNumberFormat="1" applyFont="1" applyBorder="1" applyAlignment="1">
      <alignment wrapText="1"/>
    </xf>
    <xf numFmtId="0" fontId="11" fillId="0" borderId="20" xfId="0" applyFont="1" applyBorder="1" applyAlignment="1">
      <alignment wrapText="1"/>
    </xf>
    <xf numFmtId="164" fontId="11" fillId="0" borderId="19" xfId="42" applyNumberFormat="1" applyFont="1" applyBorder="1" applyAlignment="1">
      <alignment wrapText="1"/>
    </xf>
    <xf numFmtId="164" fontId="11" fillId="0" borderId="11" xfId="42" applyNumberFormat="1" applyFont="1" applyBorder="1" applyAlignment="1">
      <alignment wrapText="1"/>
    </xf>
    <xf numFmtId="164" fontId="11" fillId="0" borderId="21" xfId="42" applyNumberFormat="1" applyFont="1" applyBorder="1" applyAlignment="1">
      <alignment wrapText="1"/>
    </xf>
    <xf numFmtId="164" fontId="7" fillId="0" borderId="21" xfId="42" applyNumberFormat="1" applyFont="1" applyBorder="1" applyAlignment="1">
      <alignment wrapText="1"/>
    </xf>
    <xf numFmtId="164" fontId="7" fillId="0" borderId="11" xfId="42" applyNumberFormat="1" applyFont="1" applyBorder="1" applyAlignment="1">
      <alignment wrapText="1"/>
    </xf>
    <xf numFmtId="164" fontId="7" fillId="0" borderId="20" xfId="42" applyNumberFormat="1" applyFont="1" applyFill="1" applyBorder="1" applyAlignment="1">
      <alignment wrapText="1"/>
    </xf>
    <xf numFmtId="164" fontId="5" fillId="0" borderId="20" xfId="42" applyNumberFormat="1" applyFont="1" applyFill="1" applyBorder="1" applyAlignment="1">
      <alignment wrapText="1"/>
    </xf>
    <xf numFmtId="164" fontId="7" fillId="0" borderId="19" xfId="42" applyNumberFormat="1" applyFont="1" applyBorder="1" applyAlignment="1">
      <alignment horizontal="right" wrapText="1"/>
    </xf>
    <xf numFmtId="37" fontId="11" fillId="0" borderId="0" xfId="55" applyFont="1" applyBorder="1" applyAlignment="1">
      <alignment wrapText="1"/>
      <protection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7" fontId="4" fillId="0" borderId="0" xfId="55" applyFont="1" applyFill="1" applyBorder="1" applyAlignment="1">
      <alignment horizontal="center" wrapText="1"/>
      <protection/>
    </xf>
    <xf numFmtId="0" fontId="15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4"/>
  <sheetViews>
    <sheetView tabSelected="1" zoomScalePageLayoutView="0" workbookViewId="0" topLeftCell="A22">
      <selection activeCell="J23" sqref="J23"/>
    </sheetView>
  </sheetViews>
  <sheetFormatPr defaultColWidth="9.140625" defaultRowHeight="15"/>
  <cols>
    <col min="1" max="1" width="43.7109375" style="13" customWidth="1"/>
    <col min="2" max="2" width="14.7109375" style="1" customWidth="1"/>
    <col min="3" max="3" width="15.421875" style="3" customWidth="1"/>
    <col min="4" max="4" width="16.28125" style="1" customWidth="1"/>
    <col min="5" max="5" width="19.7109375" style="1" customWidth="1"/>
    <col min="6" max="6" width="20.7109375" style="1" customWidth="1"/>
    <col min="7" max="7" width="38.8515625" style="121" customWidth="1"/>
    <col min="8" max="8" width="8.8515625" style="2" customWidth="1"/>
  </cols>
  <sheetData>
    <row r="1" spans="1:20" s="19" customFormat="1" ht="20.25">
      <c r="A1" s="14"/>
      <c r="B1" s="15"/>
      <c r="C1" s="15"/>
      <c r="D1" s="15"/>
      <c r="E1" s="15"/>
      <c r="F1" s="15"/>
      <c r="G1" s="15"/>
      <c r="H1" s="16"/>
      <c r="I1" s="17"/>
      <c r="J1" s="17"/>
      <c r="K1" s="17"/>
      <c r="L1" s="17"/>
      <c r="M1" s="18"/>
      <c r="N1" s="18"/>
      <c r="O1" s="18"/>
      <c r="P1" s="18"/>
      <c r="Q1" s="18"/>
      <c r="R1" s="18"/>
      <c r="S1" s="18"/>
      <c r="T1" s="18"/>
    </row>
    <row r="2" spans="1:8" s="21" customFormat="1" ht="18.75">
      <c r="A2" s="122" t="s">
        <v>0</v>
      </c>
      <c r="B2" s="122"/>
      <c r="C2" s="122"/>
      <c r="D2" s="122"/>
      <c r="E2" s="122"/>
      <c r="F2" s="122"/>
      <c r="G2" s="122"/>
      <c r="H2" s="20"/>
    </row>
    <row r="3" spans="1:8" s="21" customFormat="1" ht="15">
      <c r="A3" s="22" t="s">
        <v>1</v>
      </c>
      <c r="B3" s="23"/>
      <c r="C3" s="23"/>
      <c r="D3" s="23"/>
      <c r="E3" s="23"/>
      <c r="F3" s="23"/>
      <c r="G3" s="23"/>
      <c r="H3" s="20"/>
    </row>
    <row r="4" spans="1:20" s="28" customFormat="1" ht="15">
      <c r="A4" s="22" t="s">
        <v>2</v>
      </c>
      <c r="B4" s="24"/>
      <c r="C4" s="24"/>
      <c r="D4" s="24"/>
      <c r="E4" s="24"/>
      <c r="F4" s="24"/>
      <c r="G4" s="25"/>
      <c r="H4" s="24"/>
      <c r="I4" s="26"/>
      <c r="J4" s="26"/>
      <c r="K4" s="26"/>
      <c r="L4" s="27"/>
      <c r="M4" s="27"/>
      <c r="N4" s="27"/>
      <c r="O4" s="27"/>
      <c r="P4" s="27"/>
      <c r="Q4" s="27"/>
      <c r="R4" s="27"/>
      <c r="S4" s="27"/>
      <c r="T4" s="27"/>
    </row>
    <row r="5" spans="1:20" s="28" customFormat="1" ht="15">
      <c r="A5" s="22" t="s">
        <v>51</v>
      </c>
      <c r="B5" s="24"/>
      <c r="C5" s="24"/>
      <c r="D5" s="24"/>
      <c r="E5" s="24"/>
      <c r="F5" s="29"/>
      <c r="G5" s="25" t="s">
        <v>50</v>
      </c>
      <c r="H5" s="24"/>
      <c r="I5" s="26"/>
      <c r="J5" s="26"/>
      <c r="K5" s="26"/>
      <c r="L5" s="27"/>
      <c r="M5" s="27"/>
      <c r="N5" s="27"/>
      <c r="O5" s="27"/>
      <c r="P5" s="27"/>
      <c r="Q5" s="27"/>
      <c r="R5" s="27"/>
      <c r="S5" s="27"/>
      <c r="T5" s="27"/>
    </row>
    <row r="6" spans="1:8" s="36" customFormat="1" ht="15">
      <c r="A6" s="30"/>
      <c r="B6" s="31"/>
      <c r="C6" s="32"/>
      <c r="D6" s="33"/>
      <c r="E6" s="34"/>
      <c r="F6" s="35"/>
      <c r="G6" s="103"/>
      <c r="H6" s="35"/>
    </row>
    <row r="7" spans="1:8" s="45" customFormat="1" ht="29.25">
      <c r="A7" s="37" t="s">
        <v>3</v>
      </c>
      <c r="B7" s="38" t="s">
        <v>37</v>
      </c>
      <c r="C7" s="39" t="s">
        <v>4</v>
      </c>
      <c r="D7" s="40" t="s">
        <v>5</v>
      </c>
      <c r="E7" s="41" t="s">
        <v>38</v>
      </c>
      <c r="F7" s="42" t="s">
        <v>6</v>
      </c>
      <c r="G7" s="43" t="s">
        <v>7</v>
      </c>
      <c r="H7" s="44"/>
    </row>
    <row r="8" spans="1:9" s="54" customFormat="1" ht="15">
      <c r="A8" s="46" t="s">
        <v>8</v>
      </c>
      <c r="B8" s="47">
        <v>19440013</v>
      </c>
      <c r="C8" s="48">
        <v>9704256</v>
      </c>
      <c r="D8" s="48">
        <f>B36</f>
        <v>15686452.009999976</v>
      </c>
      <c r="E8" s="49">
        <f>B36</f>
        <v>15686452.009999976</v>
      </c>
      <c r="F8" s="50">
        <f>+E8-C8</f>
        <v>5982196.009999976</v>
      </c>
      <c r="G8" s="104"/>
      <c r="H8" s="52"/>
      <c r="I8" s="53"/>
    </row>
    <row r="9" spans="1:9" s="62" customFormat="1" ht="15">
      <c r="A9" s="55" t="s">
        <v>9</v>
      </c>
      <c r="B9" s="56"/>
      <c r="C9" s="57"/>
      <c r="D9" s="57"/>
      <c r="E9" s="58"/>
      <c r="F9" s="59"/>
      <c r="G9" s="105"/>
      <c r="H9" s="60"/>
      <c r="I9" s="61"/>
    </row>
    <row r="10" spans="1:9" s="62" customFormat="1" ht="15">
      <c r="A10" s="63" t="s">
        <v>10</v>
      </c>
      <c r="B10" s="56">
        <v>79776240.21</v>
      </c>
      <c r="C10" s="56">
        <v>78387000</v>
      </c>
      <c r="D10" s="56">
        <v>78387000</v>
      </c>
      <c r="E10" s="56">
        <v>78387000</v>
      </c>
      <c r="F10" s="50">
        <f>+E10-C10</f>
        <v>0</v>
      </c>
      <c r="G10" s="102"/>
      <c r="H10" s="60"/>
      <c r="I10" s="61"/>
    </row>
    <row r="11" spans="1:9" s="62" customFormat="1" ht="15">
      <c r="A11" s="63" t="s">
        <v>11</v>
      </c>
      <c r="B11" s="56">
        <v>2551138.35</v>
      </c>
      <c r="C11" s="56">
        <v>3211288</v>
      </c>
      <c r="D11" s="56">
        <v>3211288</v>
      </c>
      <c r="E11" s="56">
        <v>3211288</v>
      </c>
      <c r="F11" s="50">
        <f aca="true" t="shared" si="0" ref="F11:F17">+E11-C11</f>
        <v>0</v>
      </c>
      <c r="G11" s="102"/>
      <c r="H11" s="60"/>
      <c r="I11" s="61"/>
    </row>
    <row r="12" spans="1:9" s="62" customFormat="1" ht="15">
      <c r="A12" s="63" t="s">
        <v>12</v>
      </c>
      <c r="B12" s="56">
        <v>467242.68</v>
      </c>
      <c r="C12" s="56">
        <v>335000</v>
      </c>
      <c r="D12" s="56">
        <v>335000</v>
      </c>
      <c r="E12" s="56">
        <v>335000</v>
      </c>
      <c r="F12" s="50">
        <f t="shared" si="0"/>
        <v>0</v>
      </c>
      <c r="G12" s="102"/>
      <c r="H12" s="60"/>
      <c r="I12" s="61"/>
    </row>
    <row r="13" spans="1:9" s="62" customFormat="1" ht="15">
      <c r="A13" s="63" t="s">
        <v>13</v>
      </c>
      <c r="B13" s="56">
        <v>589845.88</v>
      </c>
      <c r="C13" s="56">
        <v>495000</v>
      </c>
      <c r="D13" s="56">
        <v>495000</v>
      </c>
      <c r="E13" s="56">
        <f>495000+86707</f>
        <v>581707</v>
      </c>
      <c r="F13" s="50">
        <f t="shared" si="0"/>
        <v>86707</v>
      </c>
      <c r="G13" s="102" t="s">
        <v>52</v>
      </c>
      <c r="H13" s="60"/>
      <c r="I13" s="61"/>
    </row>
    <row r="14" spans="1:9" s="62" customFormat="1" ht="15">
      <c r="A14" s="63" t="s">
        <v>14</v>
      </c>
      <c r="B14" s="56">
        <v>157140.82</v>
      </c>
      <c r="C14" s="56">
        <v>61741</v>
      </c>
      <c r="D14" s="56">
        <v>61741</v>
      </c>
      <c r="E14" s="56">
        <v>61741</v>
      </c>
      <c r="F14" s="50">
        <f t="shared" si="0"/>
        <v>0</v>
      </c>
      <c r="G14" s="102"/>
      <c r="H14" s="60"/>
      <c r="I14" s="61"/>
    </row>
    <row r="15" spans="1:9" s="62" customFormat="1" ht="15">
      <c r="A15" s="63" t="s">
        <v>15</v>
      </c>
      <c r="B15" s="56">
        <v>31558.55</v>
      </c>
      <c r="C15" s="56">
        <v>884000</v>
      </c>
      <c r="D15" s="56">
        <v>884000</v>
      </c>
      <c r="E15" s="56">
        <v>884000</v>
      </c>
      <c r="F15" s="50">
        <f t="shared" si="0"/>
        <v>0</v>
      </c>
      <c r="G15" s="102"/>
      <c r="H15" s="60"/>
      <c r="I15" s="61"/>
    </row>
    <row r="16" spans="1:9" s="62" customFormat="1" ht="18">
      <c r="A16" s="65" t="s">
        <v>39</v>
      </c>
      <c r="B16" s="56">
        <v>1057209.54</v>
      </c>
      <c r="C16" s="56">
        <v>187148</v>
      </c>
      <c r="D16" s="56">
        <v>187148</v>
      </c>
      <c r="E16" s="56">
        <v>187148</v>
      </c>
      <c r="F16" s="50">
        <f t="shared" si="0"/>
        <v>0</v>
      </c>
      <c r="G16" s="102"/>
      <c r="H16" s="60"/>
      <c r="I16" s="61"/>
    </row>
    <row r="17" spans="1:9" s="62" customFormat="1" ht="15">
      <c r="A17" s="63" t="s">
        <v>16</v>
      </c>
      <c r="B17" s="56">
        <v>5628485.13</v>
      </c>
      <c r="C17" s="56">
        <v>6329393</v>
      </c>
      <c r="D17" s="56">
        <v>6358298</v>
      </c>
      <c r="E17" s="56">
        <v>6358298</v>
      </c>
      <c r="F17" s="64">
        <f t="shared" si="0"/>
        <v>28905</v>
      </c>
      <c r="G17" s="102"/>
      <c r="H17" s="60"/>
      <c r="I17" s="61"/>
    </row>
    <row r="18" spans="1:9" s="54" customFormat="1" ht="14.25">
      <c r="A18" s="69" t="s">
        <v>17</v>
      </c>
      <c r="B18" s="70">
        <f>SUM(B9:B17)</f>
        <v>90258861.15999998</v>
      </c>
      <c r="C18" s="70">
        <f>SUM(C10:C17)</f>
        <v>89890570</v>
      </c>
      <c r="D18" s="70">
        <f>SUM(D10:D17)</f>
        <v>89919475</v>
      </c>
      <c r="E18" s="70">
        <f>SUM(E10:E17)</f>
        <v>90006182</v>
      </c>
      <c r="F18" s="70">
        <f>SUM(F10:F17)</f>
        <v>115612</v>
      </c>
      <c r="G18" s="104"/>
      <c r="H18" s="52"/>
      <c r="I18" s="53"/>
    </row>
    <row r="19" spans="1:9" s="62" customFormat="1" ht="15">
      <c r="A19" s="55" t="s">
        <v>18</v>
      </c>
      <c r="B19" s="56"/>
      <c r="C19" s="57"/>
      <c r="D19" s="57"/>
      <c r="E19" s="64"/>
      <c r="F19" s="58"/>
      <c r="G19" s="106"/>
      <c r="H19" s="60"/>
      <c r="I19" s="61"/>
    </row>
    <row r="20" spans="1:9" s="62" customFormat="1" ht="30">
      <c r="A20" s="66" t="s">
        <v>19</v>
      </c>
      <c r="B20" s="56">
        <v>-65062555.32</v>
      </c>
      <c r="C20" s="57">
        <v>-68681110</v>
      </c>
      <c r="D20" s="57">
        <v>-68681110</v>
      </c>
      <c r="E20" s="57">
        <f>-68681110+296765</f>
        <v>-68384345</v>
      </c>
      <c r="F20" s="64">
        <f>+E20-C20</f>
        <v>296765</v>
      </c>
      <c r="G20" s="101" t="s">
        <v>53</v>
      </c>
      <c r="H20" s="60"/>
      <c r="I20" s="61"/>
    </row>
    <row r="21" spans="1:9" s="62" customFormat="1" ht="15">
      <c r="A21" s="66" t="s">
        <v>20</v>
      </c>
      <c r="B21" s="56">
        <v>-4029908.65</v>
      </c>
      <c r="C21" s="57">
        <v>-4884000</v>
      </c>
      <c r="D21" s="57">
        <v>-4884000</v>
      </c>
      <c r="E21" s="57">
        <v>-4884000</v>
      </c>
      <c r="F21" s="64">
        <f aca="true" t="shared" si="1" ref="F21:F42">+E21-C21</f>
        <v>0</v>
      </c>
      <c r="G21" s="102"/>
      <c r="H21" s="60"/>
      <c r="I21" s="61"/>
    </row>
    <row r="22" spans="1:9" s="62" customFormat="1" ht="15">
      <c r="A22" s="66" t="s">
        <v>21</v>
      </c>
      <c r="B22" s="56">
        <v>-3020024</v>
      </c>
      <c r="C22" s="57">
        <v>-3100000</v>
      </c>
      <c r="D22" s="57">
        <v>-3100000</v>
      </c>
      <c r="E22" s="57">
        <v>-3100000</v>
      </c>
      <c r="F22" s="64">
        <f t="shared" si="1"/>
        <v>0</v>
      </c>
      <c r="G22" s="102"/>
      <c r="H22" s="60"/>
      <c r="I22" s="61"/>
    </row>
    <row r="23" spans="1:9" s="62" customFormat="1" ht="15">
      <c r="A23" s="66" t="s">
        <v>22</v>
      </c>
      <c r="B23" s="56">
        <v>-5923466</v>
      </c>
      <c r="C23" s="57">
        <v>-4356187</v>
      </c>
      <c r="D23" s="57">
        <v>-4356187</v>
      </c>
      <c r="E23" s="57">
        <v>-4356187</v>
      </c>
      <c r="F23" s="64">
        <f t="shared" si="1"/>
        <v>0</v>
      </c>
      <c r="G23" s="102"/>
      <c r="H23" s="60"/>
      <c r="I23" s="61"/>
    </row>
    <row r="24" spans="1:9" s="62" customFormat="1" ht="15">
      <c r="A24" s="66" t="s">
        <v>23</v>
      </c>
      <c r="B24" s="56">
        <v>0</v>
      </c>
      <c r="C24" s="57">
        <v>-240000</v>
      </c>
      <c r="D24" s="57">
        <v>-240000</v>
      </c>
      <c r="E24" s="57">
        <v>-223435</v>
      </c>
      <c r="F24" s="64">
        <f t="shared" si="1"/>
        <v>16565</v>
      </c>
      <c r="G24" s="102"/>
      <c r="H24" s="60"/>
      <c r="I24" s="61"/>
    </row>
    <row r="25" spans="1:9" s="62" customFormat="1" ht="15">
      <c r="A25" s="67" t="s">
        <v>24</v>
      </c>
      <c r="B25" s="56">
        <v>-2000000</v>
      </c>
      <c r="C25" s="57">
        <v>-1000000</v>
      </c>
      <c r="D25" s="57">
        <v>-1000000</v>
      </c>
      <c r="E25" s="57">
        <v>-1000000</v>
      </c>
      <c r="F25" s="64">
        <f t="shared" si="1"/>
        <v>0</v>
      </c>
      <c r="G25" s="102"/>
      <c r="H25" s="60"/>
      <c r="I25" s="61"/>
    </row>
    <row r="26" spans="1:9" s="62" customFormat="1" ht="15">
      <c r="A26" s="66" t="s">
        <v>25</v>
      </c>
      <c r="B26" s="56">
        <v>-8358372</v>
      </c>
      <c r="C26" s="57">
        <v>-8609117</v>
      </c>
      <c r="D26" s="57">
        <v>-8609117</v>
      </c>
      <c r="E26" s="57">
        <v>-8609117</v>
      </c>
      <c r="F26" s="64">
        <f t="shared" si="1"/>
        <v>0</v>
      </c>
      <c r="G26" s="102"/>
      <c r="H26" s="60"/>
      <c r="I26" s="61"/>
    </row>
    <row r="27" spans="1:9" s="62" customFormat="1" ht="15">
      <c r="A27" s="67" t="s">
        <v>26</v>
      </c>
      <c r="B27" s="56"/>
      <c r="C27" s="57"/>
      <c r="D27" s="57">
        <v>-1893818</v>
      </c>
      <c r="E27" s="57">
        <v>-1893818</v>
      </c>
      <c r="F27" s="64">
        <f>+E27-C27</f>
        <v>-1893818</v>
      </c>
      <c r="G27" s="102"/>
      <c r="H27" s="60"/>
      <c r="I27" s="61"/>
    </row>
    <row r="28" spans="1:9" s="62" customFormat="1" ht="15">
      <c r="A28" s="68" t="s">
        <v>49</v>
      </c>
      <c r="B28" s="56"/>
      <c r="C28" s="57"/>
      <c r="D28" s="57"/>
      <c r="E28" s="57">
        <v>-86707</v>
      </c>
      <c r="F28" s="64">
        <f>+E28-C28</f>
        <v>-86707</v>
      </c>
      <c r="G28" s="107" t="s">
        <v>52</v>
      </c>
      <c r="H28" s="60"/>
      <c r="I28" s="61"/>
    </row>
    <row r="29" spans="1:9" s="62" customFormat="1" ht="29.25" customHeight="1">
      <c r="A29" s="66" t="s">
        <v>16</v>
      </c>
      <c r="B29" s="56">
        <v>-5599535.18</v>
      </c>
      <c r="C29" s="57">
        <v>-6329393</v>
      </c>
      <c r="D29" s="57">
        <f>-6329393-20000</f>
        <v>-6349393</v>
      </c>
      <c r="E29" s="57">
        <f>-6329393-20000</f>
        <v>-6349393</v>
      </c>
      <c r="F29" s="64">
        <f t="shared" si="1"/>
        <v>-20000</v>
      </c>
      <c r="G29" s="102" t="s">
        <v>54</v>
      </c>
      <c r="H29" s="60"/>
      <c r="I29" s="61"/>
    </row>
    <row r="30" spans="1:9" s="62" customFormat="1" ht="15">
      <c r="A30" s="68" t="s">
        <v>45</v>
      </c>
      <c r="B30" s="56"/>
      <c r="C30" s="57"/>
      <c r="D30" s="57">
        <v>-8905</v>
      </c>
      <c r="E30" s="57">
        <v>-8905</v>
      </c>
      <c r="F30" s="64">
        <f>+E30-C30</f>
        <v>-8905</v>
      </c>
      <c r="G30" s="102"/>
      <c r="H30" s="60"/>
      <c r="I30" s="61"/>
    </row>
    <row r="31" spans="1:9" s="54" customFormat="1" ht="15">
      <c r="A31" s="69" t="s">
        <v>27</v>
      </c>
      <c r="B31" s="70">
        <f>SUM(B20:B30)</f>
        <v>-93993861.15</v>
      </c>
      <c r="C31" s="70">
        <f>SUM(C20:C30)</f>
        <v>-97199807</v>
      </c>
      <c r="D31" s="70">
        <f>SUM(D20:D30)</f>
        <v>-99122530</v>
      </c>
      <c r="E31" s="70">
        <f>SUM(E20:E30)</f>
        <v>-98895907</v>
      </c>
      <c r="F31" s="51">
        <f t="shared" si="1"/>
        <v>-1696100</v>
      </c>
      <c r="G31" s="108"/>
      <c r="H31" s="52"/>
      <c r="I31" s="53"/>
    </row>
    <row r="32" spans="1:9" s="62" customFormat="1" ht="18">
      <c r="A32" s="46" t="s">
        <v>40</v>
      </c>
      <c r="B32" s="71"/>
      <c r="C32" s="72">
        <f>-(C11+C13+C20)*0.03</f>
        <v>1949244.66</v>
      </c>
      <c r="D32" s="72">
        <f>-(D11+D13+D20)*0.03</f>
        <v>1949244.66</v>
      </c>
      <c r="E32" s="73"/>
      <c r="F32" s="74"/>
      <c r="G32" s="109"/>
      <c r="H32" s="60"/>
      <c r="I32" s="61"/>
    </row>
    <row r="33" spans="1:9" s="62" customFormat="1" ht="15">
      <c r="A33" s="55" t="s">
        <v>28</v>
      </c>
      <c r="B33" s="75"/>
      <c r="C33" s="56"/>
      <c r="D33" s="56"/>
      <c r="E33" s="56"/>
      <c r="F33" s="64">
        <f t="shared" si="1"/>
        <v>0</v>
      </c>
      <c r="G33" s="110"/>
      <c r="H33" s="60"/>
      <c r="I33" s="61"/>
    </row>
    <row r="34" spans="1:9" s="62" customFormat="1" ht="15">
      <c r="A34" s="76" t="s">
        <v>29</v>
      </c>
      <c r="B34" s="75">
        <v>-18561</v>
      </c>
      <c r="C34" s="56"/>
      <c r="D34" s="56"/>
      <c r="E34" s="56"/>
      <c r="F34" s="64">
        <f t="shared" si="1"/>
        <v>0</v>
      </c>
      <c r="G34" s="110"/>
      <c r="H34" s="60"/>
      <c r="I34" s="61"/>
    </row>
    <row r="35" spans="1:9" s="62" customFormat="1" ht="15">
      <c r="A35" s="55" t="s">
        <v>30</v>
      </c>
      <c r="B35" s="99">
        <f>SUM(B34:B34)</f>
        <v>-18561</v>
      </c>
      <c r="C35" s="99">
        <f>SUM(C34:C34)</f>
        <v>0</v>
      </c>
      <c r="D35" s="99">
        <f>SUM(D34:D34)</f>
        <v>0</v>
      </c>
      <c r="E35" s="99">
        <f>SUM(E34:E34)</f>
        <v>0</v>
      </c>
      <c r="F35" s="100">
        <f t="shared" si="1"/>
        <v>0</v>
      </c>
      <c r="G35" s="111"/>
      <c r="H35" s="60"/>
      <c r="I35" s="61"/>
    </row>
    <row r="36" spans="1:102" s="80" customFormat="1" ht="15">
      <c r="A36" s="46" t="s">
        <v>31</v>
      </c>
      <c r="B36" s="77">
        <f>+B8+B18+B31+B35</f>
        <v>15686452.009999976</v>
      </c>
      <c r="C36" s="78">
        <f>+C8+C18+C31+C32</f>
        <v>4344263.66</v>
      </c>
      <c r="D36" s="78">
        <f>+D8+D18+D31+D32</f>
        <v>8432641.669999976</v>
      </c>
      <c r="E36" s="78">
        <f>+E8+E18+E31+E32</f>
        <v>6796727.009999976</v>
      </c>
      <c r="F36" s="78">
        <f t="shared" si="1"/>
        <v>2452463.3499999754</v>
      </c>
      <c r="G36" s="112"/>
      <c r="H36" s="60"/>
      <c r="I36" s="60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</row>
    <row r="37" spans="1:9" s="62" customFormat="1" ht="15">
      <c r="A37" s="55" t="s">
        <v>32</v>
      </c>
      <c r="B37" s="56"/>
      <c r="C37" s="57"/>
      <c r="D37" s="57"/>
      <c r="E37" s="81"/>
      <c r="F37" s="82">
        <f t="shared" si="1"/>
        <v>0</v>
      </c>
      <c r="G37" s="113"/>
      <c r="H37" s="84"/>
      <c r="I37" s="61"/>
    </row>
    <row r="38" spans="1:9" s="62" customFormat="1" ht="15">
      <c r="A38" s="68" t="s">
        <v>46</v>
      </c>
      <c r="B38" s="56">
        <v>-8905</v>
      </c>
      <c r="C38" s="57"/>
      <c r="D38" s="57"/>
      <c r="E38" s="81">
        <f>+C38-D38</f>
        <v>0</v>
      </c>
      <c r="F38" s="83">
        <f t="shared" si="1"/>
        <v>0</v>
      </c>
      <c r="G38" s="113"/>
      <c r="H38" s="84"/>
      <c r="I38" s="61"/>
    </row>
    <row r="39" spans="1:9" s="62" customFormat="1" ht="15">
      <c r="A39" s="68" t="s">
        <v>33</v>
      </c>
      <c r="B39" s="56">
        <v>-1893818</v>
      </c>
      <c r="C39" s="57"/>
      <c r="D39" s="57"/>
      <c r="E39" s="81"/>
      <c r="F39" s="83">
        <f t="shared" si="1"/>
        <v>0</v>
      </c>
      <c r="G39" s="113"/>
      <c r="H39" s="84"/>
      <c r="I39" s="61"/>
    </row>
    <row r="40" spans="1:9" s="54" customFormat="1" ht="15">
      <c r="A40" s="55" t="s">
        <v>34</v>
      </c>
      <c r="B40" s="85">
        <f>SUM(B37:B39)</f>
        <v>-1902723</v>
      </c>
      <c r="C40" s="86">
        <f>SUM(C37:C39)</f>
        <v>0</v>
      </c>
      <c r="D40" s="86">
        <f>SUM(D37:D39)</f>
        <v>0</v>
      </c>
      <c r="E40" s="87">
        <f>SUM(E37:E39)</f>
        <v>0</v>
      </c>
      <c r="F40" s="64">
        <f t="shared" si="1"/>
        <v>0</v>
      </c>
      <c r="G40" s="114"/>
      <c r="H40" s="88"/>
      <c r="I40" s="53"/>
    </row>
    <row r="41" spans="1:9" s="54" customFormat="1" ht="14.25">
      <c r="A41" s="46" t="s">
        <v>35</v>
      </c>
      <c r="B41" s="47">
        <f>+B36+B40</f>
        <v>13783729.009999976</v>
      </c>
      <c r="C41" s="48">
        <f>+C36+C40</f>
        <v>4344263.66</v>
      </c>
      <c r="D41" s="48">
        <f>+D36+D40</f>
        <v>8432641.669999976</v>
      </c>
      <c r="E41" s="48">
        <f>+E36+E40</f>
        <v>6796727.009999976</v>
      </c>
      <c r="F41" s="48">
        <f t="shared" si="1"/>
        <v>2452463.3499999754</v>
      </c>
      <c r="G41" s="112"/>
      <c r="H41" s="52"/>
      <c r="I41" s="53"/>
    </row>
    <row r="42" spans="1:9" s="62" customFormat="1" ht="18" thickBot="1">
      <c r="A42" s="89" t="s">
        <v>41</v>
      </c>
      <c r="B42" s="47">
        <f>-B20*45/360</f>
        <v>8132819.415</v>
      </c>
      <c r="C42" s="47">
        <f>-C20*45/360</f>
        <v>8585138.75</v>
      </c>
      <c r="D42" s="47">
        <f>-D20*45/360</f>
        <v>8585138.75</v>
      </c>
      <c r="E42" s="47">
        <f>-E20*45/360</f>
        <v>8548043.125</v>
      </c>
      <c r="F42" s="48">
        <f t="shared" si="1"/>
        <v>-37095.625</v>
      </c>
      <c r="G42" s="115"/>
      <c r="H42" s="90"/>
      <c r="I42" s="61"/>
    </row>
    <row r="43" spans="1:8" s="62" customFormat="1" ht="18" customHeight="1">
      <c r="A43" s="91" t="s">
        <v>36</v>
      </c>
      <c r="B43" s="92"/>
      <c r="C43" s="93"/>
      <c r="D43" s="92"/>
      <c r="E43" s="92"/>
      <c r="G43" s="116"/>
      <c r="H43" s="92"/>
    </row>
    <row r="44" spans="1:8" s="62" customFormat="1" ht="18">
      <c r="A44" s="94" t="s">
        <v>48</v>
      </c>
      <c r="B44" s="79"/>
      <c r="C44" s="95"/>
      <c r="D44" s="79"/>
      <c r="E44" s="92"/>
      <c r="F44" s="92"/>
      <c r="G44" s="117"/>
      <c r="H44" s="79"/>
    </row>
    <row r="45" spans="1:8" s="62" customFormat="1" ht="18">
      <c r="A45" s="96" t="s">
        <v>42</v>
      </c>
      <c r="B45" s="79"/>
      <c r="C45" s="95"/>
      <c r="D45" s="79"/>
      <c r="E45" s="92"/>
      <c r="F45" s="92"/>
      <c r="G45" s="117"/>
      <c r="H45" s="79"/>
    </row>
    <row r="46" spans="1:8" s="62" customFormat="1" ht="18">
      <c r="A46" s="62" t="s">
        <v>47</v>
      </c>
      <c r="B46" s="92"/>
      <c r="C46" s="93"/>
      <c r="D46" s="92"/>
      <c r="E46" s="92"/>
      <c r="F46" s="92"/>
      <c r="G46" s="118"/>
      <c r="H46" s="79"/>
    </row>
    <row r="47" spans="1:8" s="62" customFormat="1" ht="18" customHeight="1">
      <c r="A47" s="123" t="s">
        <v>44</v>
      </c>
      <c r="B47" s="124"/>
      <c r="C47" s="124"/>
      <c r="D47" s="124"/>
      <c r="E47" s="124"/>
      <c r="F47" s="124"/>
      <c r="G47" s="124"/>
      <c r="H47" s="79"/>
    </row>
    <row r="48" spans="1:8" s="62" customFormat="1" ht="18">
      <c r="A48" s="96" t="s">
        <v>43</v>
      </c>
      <c r="B48" s="97"/>
      <c r="C48" s="98"/>
      <c r="D48" s="97"/>
      <c r="E48" s="97"/>
      <c r="F48" s="97"/>
      <c r="G48" s="117"/>
      <c r="H48" s="79"/>
    </row>
    <row r="49" spans="1:8" s="4" customFormat="1" ht="15.75">
      <c r="A49" s="9"/>
      <c r="B49" s="7"/>
      <c r="C49" s="8"/>
      <c r="D49" s="7"/>
      <c r="E49" s="7"/>
      <c r="F49" s="7"/>
      <c r="G49" s="119"/>
      <c r="H49" s="5"/>
    </row>
    <row r="50" spans="1:8" s="4" customFormat="1" ht="16.5">
      <c r="A50" s="6"/>
      <c r="B50" s="7"/>
      <c r="C50" s="8"/>
      <c r="D50" s="7"/>
      <c r="E50" s="7"/>
      <c r="F50" s="7"/>
      <c r="G50" s="119"/>
      <c r="H50" s="5"/>
    </row>
    <row r="51" spans="1:8" s="4" customFormat="1" ht="16.5">
      <c r="A51" s="6"/>
      <c r="B51" s="7"/>
      <c r="C51" s="8"/>
      <c r="D51" s="7"/>
      <c r="E51" s="7"/>
      <c r="F51" s="7"/>
      <c r="G51" s="119"/>
      <c r="H51" s="5"/>
    </row>
    <row r="52" spans="1:8" ht="16.5">
      <c r="A52" s="6"/>
      <c r="B52" s="10"/>
      <c r="C52" s="11"/>
      <c r="D52" s="10"/>
      <c r="E52" s="10"/>
      <c r="F52" s="10"/>
      <c r="G52" s="120"/>
      <c r="H52" s="12"/>
    </row>
    <row r="53" spans="1:8" ht="16.5">
      <c r="A53" s="6"/>
      <c r="B53" s="10"/>
      <c r="C53" s="11"/>
      <c r="D53" s="10"/>
      <c r="E53" s="10"/>
      <c r="F53" s="10"/>
      <c r="G53" s="120"/>
      <c r="H53" s="12"/>
    </row>
    <row r="54" spans="2:8" ht="15.75">
      <c r="B54" s="10"/>
      <c r="C54" s="11"/>
      <c r="D54" s="10"/>
      <c r="E54" s="10"/>
      <c r="F54" s="10"/>
      <c r="G54" s="120"/>
      <c r="H54" s="12"/>
    </row>
    <row r="55" spans="2:8" ht="15.75">
      <c r="B55" s="10"/>
      <c r="C55" s="11"/>
      <c r="D55" s="10"/>
      <c r="E55" s="10"/>
      <c r="F55" s="10"/>
      <c r="G55" s="120"/>
      <c r="H55" s="12"/>
    </row>
    <row r="56" ht="15">
      <c r="G56" s="120"/>
    </row>
    <row r="57" ht="15">
      <c r="G57" s="120"/>
    </row>
    <row r="58" ht="15">
      <c r="G58" s="120"/>
    </row>
    <row r="59" ht="15">
      <c r="G59" s="120"/>
    </row>
    <row r="60" ht="15">
      <c r="G60" s="120"/>
    </row>
    <row r="61" ht="15">
      <c r="G61" s="120"/>
    </row>
    <row r="62" ht="15">
      <c r="G62" s="120"/>
    </row>
    <row r="63" ht="15">
      <c r="G63" s="120"/>
    </row>
    <row r="64" ht="15">
      <c r="G64" s="120"/>
    </row>
    <row r="65" ht="15">
      <c r="G65" s="120"/>
    </row>
    <row r="66" ht="15">
      <c r="G66" s="120"/>
    </row>
    <row r="67" ht="15">
      <c r="G67" s="120"/>
    </row>
    <row r="68" ht="15">
      <c r="G68" s="120"/>
    </row>
    <row r="69" ht="15">
      <c r="G69" s="120"/>
    </row>
    <row r="70" ht="15">
      <c r="G70" s="120"/>
    </row>
    <row r="71" ht="15">
      <c r="G71" s="120"/>
    </row>
    <row r="72" ht="15">
      <c r="G72" s="120"/>
    </row>
    <row r="73" ht="15">
      <c r="G73" s="120"/>
    </row>
    <row r="74" ht="15">
      <c r="G74" s="120"/>
    </row>
    <row r="75" ht="15">
      <c r="G75" s="120"/>
    </row>
    <row r="76" ht="15">
      <c r="G76" s="120"/>
    </row>
    <row r="77" ht="15">
      <c r="G77" s="120"/>
    </row>
    <row r="78" ht="15">
      <c r="G78" s="120"/>
    </row>
    <row r="79" ht="15">
      <c r="G79" s="120"/>
    </row>
    <row r="80" ht="15">
      <c r="G80" s="120"/>
    </row>
    <row r="81" ht="15">
      <c r="G81" s="120"/>
    </row>
    <row r="82" ht="15">
      <c r="G82" s="120"/>
    </row>
    <row r="83" ht="15">
      <c r="G83" s="120"/>
    </row>
    <row r="84" ht="15">
      <c r="G84" s="120"/>
    </row>
    <row r="85" ht="15">
      <c r="G85" s="120"/>
    </row>
    <row r="86" ht="15">
      <c r="G86" s="120"/>
    </row>
    <row r="87" ht="15">
      <c r="G87" s="120"/>
    </row>
    <row r="88" ht="15">
      <c r="G88" s="120"/>
    </row>
    <row r="89" ht="15">
      <c r="G89" s="120"/>
    </row>
    <row r="90" ht="15">
      <c r="G90" s="120"/>
    </row>
    <row r="91" ht="15">
      <c r="G91" s="120"/>
    </row>
    <row r="92" ht="15">
      <c r="G92" s="120"/>
    </row>
    <row r="93" ht="15">
      <c r="G93" s="120"/>
    </row>
    <row r="94" ht="15">
      <c r="G94" s="120"/>
    </row>
    <row r="95" ht="15">
      <c r="G95" s="120"/>
    </row>
    <row r="96" ht="15">
      <c r="G96" s="120"/>
    </row>
    <row r="97" ht="15">
      <c r="G97" s="120"/>
    </row>
    <row r="98" ht="15">
      <c r="G98" s="120"/>
    </row>
    <row r="99" ht="15">
      <c r="G99" s="120"/>
    </row>
    <row r="100" ht="15">
      <c r="G100" s="120"/>
    </row>
    <row r="101" ht="15">
      <c r="G101" s="120"/>
    </row>
    <row r="102" ht="15">
      <c r="G102" s="120"/>
    </row>
    <row r="103" ht="15">
      <c r="G103" s="120"/>
    </row>
    <row r="104" ht="15">
      <c r="G104" s="120"/>
    </row>
    <row r="105" ht="15">
      <c r="G105" s="120"/>
    </row>
    <row r="106" ht="15">
      <c r="G106" s="120"/>
    </row>
    <row r="107" ht="15">
      <c r="G107" s="120"/>
    </row>
    <row r="108" ht="15">
      <c r="G108" s="120"/>
    </row>
    <row r="109" ht="15">
      <c r="G109" s="120"/>
    </row>
    <row r="110" ht="15">
      <c r="G110" s="120"/>
    </row>
    <row r="111" ht="15">
      <c r="G111" s="120"/>
    </row>
    <row r="112" ht="15">
      <c r="G112" s="120"/>
    </row>
    <row r="113" ht="15">
      <c r="G113" s="120"/>
    </row>
    <row r="114" ht="15">
      <c r="G114" s="120"/>
    </row>
    <row r="115" ht="15">
      <c r="G115" s="120"/>
    </row>
    <row r="116" ht="15">
      <c r="G116" s="120"/>
    </row>
    <row r="117" ht="15">
      <c r="G117" s="120"/>
    </row>
    <row r="118" ht="15">
      <c r="G118" s="120"/>
    </row>
    <row r="119" ht="15">
      <c r="G119" s="120"/>
    </row>
    <row r="120" ht="15">
      <c r="G120" s="120"/>
    </row>
    <row r="121" ht="15">
      <c r="G121" s="120"/>
    </row>
    <row r="122" ht="15">
      <c r="G122" s="120"/>
    </row>
    <row r="123" ht="15">
      <c r="G123" s="120"/>
    </row>
    <row r="124" ht="15">
      <c r="G124" s="120"/>
    </row>
    <row r="125" ht="15">
      <c r="G125" s="120"/>
    </row>
    <row r="126" ht="15">
      <c r="G126" s="120"/>
    </row>
    <row r="127" ht="15">
      <c r="G127" s="120"/>
    </row>
    <row r="128" ht="15">
      <c r="G128" s="120"/>
    </row>
    <row r="129" ht="15">
      <c r="G129" s="120"/>
    </row>
    <row r="130" ht="15">
      <c r="G130" s="120"/>
    </row>
    <row r="131" ht="15">
      <c r="G131" s="120"/>
    </row>
    <row r="132" ht="15">
      <c r="G132" s="120"/>
    </row>
    <row r="133" ht="15">
      <c r="G133" s="120"/>
    </row>
    <row r="134" ht="15">
      <c r="G134" s="120"/>
    </row>
    <row r="135" ht="15">
      <c r="G135" s="120"/>
    </row>
    <row r="136" ht="15">
      <c r="G136" s="120"/>
    </row>
    <row r="137" ht="15">
      <c r="G137" s="120"/>
    </row>
    <row r="138" ht="15">
      <c r="G138" s="120"/>
    </row>
    <row r="139" ht="15">
      <c r="G139" s="120"/>
    </row>
    <row r="140" ht="15">
      <c r="G140" s="120"/>
    </row>
    <row r="141" ht="15">
      <c r="G141" s="120"/>
    </row>
    <row r="142" ht="15">
      <c r="G142" s="120"/>
    </row>
    <row r="143" ht="15">
      <c r="G143" s="120"/>
    </row>
    <row r="144" ht="15">
      <c r="G144" s="120"/>
    </row>
  </sheetData>
  <sheetProtection/>
  <mergeCells count="2">
    <mergeCell ref="A2:G2"/>
    <mergeCell ref="A47:G47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Pedroz, Melani</cp:lastModifiedBy>
  <cp:lastPrinted>2011-07-18T22:48:14Z</cp:lastPrinted>
  <dcterms:created xsi:type="dcterms:W3CDTF">2011-04-21T21:23:35Z</dcterms:created>
  <dcterms:modified xsi:type="dcterms:W3CDTF">2011-07-21T18:40:42Z</dcterms:modified>
  <cp:category/>
  <cp:version/>
  <cp:contentType/>
  <cp:contentStatus/>
</cp:coreProperties>
</file>