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codeName="ThisWorkbook" defaultThemeVersion="124226"/>
  <bookViews>
    <workbookView xWindow="65426" yWindow="65426" windowWidth="19420" windowHeight="1042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91029"/>
  <extLst/>
</workbook>
</file>

<file path=xl/sharedStrings.xml><?xml version="1.0" encoding="utf-8"?>
<sst xmlns="http://schemas.openxmlformats.org/spreadsheetml/2006/main" count="678" uniqueCount="168">
  <si>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</si>
  <si>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</si>
  <si>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</si>
  <si>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</si>
  <si>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</si>
  <si>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</si>
  <si>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</si>
  <si>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</si>
  <si>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</si>
  <si>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</si>
  <si>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</si>
  <si>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</si>
  <si>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</si>
  <si>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</si>
  <si>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</si>
  <si>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</si>
  <si>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</si>
  <si>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</si>
  <si>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</si>
  <si>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</si>
  <si>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</si>
  <si>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</si>
  <si>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</si>
  <si>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</si>
  <si>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</si>
  <si>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</si>
  <si>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</si>
  <si>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</si>
  <si>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</si>
  <si>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</si>
  <si>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</si>
  <si>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</si>
  <si>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</si>
  <si>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</si>
  <si>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</si>
  <si>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</si>
  <si>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</si>
  <si>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</si>
  <si>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</si>
  <si>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</si>
  <si>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</si>
  <si>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</si>
  <si>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</si>
  <si>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</si>
  <si>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</si>
  <si>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</si>
  <si>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</si>
  <si>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</si>
  <si>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</si>
  <si>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</si>
  <si>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</si>
  <si>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</si>
  <si>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</si>
  <si>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</si>
  <si>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</si>
  <si>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</si>
  <si>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</si>
  <si>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</si>
  <si>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</si>
  <si>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</si>
  <si>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</si>
  <si>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</si>
  <si>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</si>
  <si>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</si>
  <si>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</si>
  <si>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</si>
  <si>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</si>
  <si>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</si>
  <si>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</si>
  <si>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</si>
  <si>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</si>
  <si>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</si>
  <si>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</si>
  <si>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</si>
  <si>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</si>
  <si>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</si>
  <si>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</si>
  <si>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</si>
  <si>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</si>
  <si>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</si>
  <si>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</si>
  <si>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</si>
  <si>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</si>
  <si>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</si>
  <si>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</si>
  <si>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</si>
  <si>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</si>
  <si>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</si>
  <si>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</si>
  <si>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</si>
  <si>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</si>
  <si>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</si>
  <si>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</si>
  <si>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</si>
  <si>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</si>
  <si>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</si>
  <si>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</si>
  <si>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</si>
  <si>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</si>
  <si>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</si>
  <si>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</si>
  <si>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</si>
  <si>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</si>
  <si>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</si>
  <si>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</si>
  <si>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</si>
  <si>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</si>
  <si>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</si>
  <si>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</si>
  <si>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</si>
  <si>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</si>
  <si>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</si>
  <si>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</si>
  <si>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</si>
  <si>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</si>
  <si>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</si>
  <si>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</si>
  <si>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</si>
  <si>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</si>
  <si>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</si>
  <si>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</si>
  <si>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</si>
  <si>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</si>
  <si>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</si>
  <si>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</si>
  <si>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</si>
  <si>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</si>
  <si>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</si>
  <si>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</si>
  <si>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</si>
  <si>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</si>
  <si>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</si>
  <si>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</si>
  <si>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</si>
  <si>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</si>
  <si>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</si>
  <si>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</si>
  <si>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</si>
  <si>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</si>
  <si>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</si>
  <si>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</si>
  <si>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</si>
  <si>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</si>
  <si>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</si>
  <si>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</si>
  <si>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</si>
  <si>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</si>
  <si>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</si>
  <si>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</si>
  <si>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</si>
  <si>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</si>
  <si>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</si>
  <si>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</si>
  <si>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</si>
  <si>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</si>
  <si>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Stand Alone</t>
  </si>
  <si>
    <t>KCIT</t>
  </si>
  <si>
    <t>New Agreement</t>
  </si>
  <si>
    <t>Carolyn Mock / Julie Ockerman</t>
  </si>
  <si>
    <t>2/22/22</t>
  </si>
  <si>
    <t>An NPV analysis was not performed because this is an existing communications site and critical to the infrastructure of the new PSERN system.</t>
  </si>
  <si>
    <t>- No rent will be charged to the PSERN Operator in exchange for King County's use of the PSERN Operator's West Seattle communications site.</t>
  </si>
  <si>
    <t>- King County will assign, sell and transfer certain premises-related assets, improvements and agreements to the PSERN Operator through the Assignment and Bill of Sale included with this agreement.</t>
  </si>
  <si>
    <t>PSERN Operator Lease at 14600 Rattlesnake Rd SE, Snoqualmie WA</t>
  </si>
  <si>
    <t>PSERN Operator Rattlesnake Agreement</t>
  </si>
  <si>
    <t>KCIT / Emergency Radio Communications</t>
  </si>
  <si>
    <t>- The PSERN Project has decommissioned and removed King County's communication tower from the Rattlesnake site at its sole cost and expense.</t>
  </si>
  <si>
    <t>Sid Bender/PSB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</si>
</sst>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1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  <xf numFmtId="14" fontId="21" fillId="0" borderId="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42187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workbookViewId="0" topLeftCell="A166">
      <selection activeCell="C176" sqref="C176:N176"/>
    </sheetView>
  </sheetViews>
  <sheetFormatPr defaultColWidth="9.421875" defaultRowHeight="12.75"/>
  <cols>
    <col min="1" max="1" width="2.00390625" style="105" customWidth="1"/>
    <col min="2" max="2" width="2.57421875" style="105" customWidth="1"/>
    <col min="3" max="3" width="41.57421875" style="105" customWidth="1"/>
    <col min="4" max="4" width="12.57421875" style="105" customWidth="1"/>
    <col min="5" max="5" width="63.421875" style="105" customWidth="1"/>
    <col min="6" max="6" width="21.57421875" style="105" customWidth="1"/>
    <col min="7" max="7" width="15.57421875" style="105" customWidth="1"/>
    <col min="8" max="8" width="15.421875" style="105" customWidth="1"/>
    <col min="9" max="9" width="17.421875" style="105" customWidth="1"/>
    <col min="10" max="12" width="14.57421875" style="105" customWidth="1"/>
    <col min="13" max="14" width="13.57421875" style="105" customWidth="1"/>
    <col min="15" max="15" width="3.00390625" style="105" customWidth="1"/>
    <col min="16" max="16384" width="9.421875" style="105" customWidth="1"/>
  </cols>
  <sheetData>
    <row r="1" ht="18">
      <c r="C1" s="107"/>
    </row>
    <row r="2" spans="3:14" ht="23">
      <c r="C2" s="357" t="s">
        <v>60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163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9" t="s">
        <v>76</v>
      </c>
      <c r="E11" s="369"/>
      <c r="F11" s="370"/>
      <c r="G11" s="138" t="s">
        <v>164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1" t="s">
        <v>75</v>
      </c>
      <c r="E12" s="371"/>
      <c r="F12" s="372"/>
      <c r="G12" s="138" t="s">
        <v>165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1" t="s">
        <v>74</v>
      </c>
      <c r="E13" s="371"/>
      <c r="F13" s="372"/>
      <c r="G13" s="138" t="s">
        <v>157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3" t="s">
        <v>73</v>
      </c>
      <c r="E14" s="371"/>
      <c r="F14" s="372"/>
      <c r="G14" s="138" t="s">
        <v>155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1" t="s">
        <v>72</v>
      </c>
      <c r="E15" s="371"/>
      <c r="F15" s="372"/>
      <c r="G15" s="138" t="s">
        <v>158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1" t="s">
        <v>103</v>
      </c>
      <c r="E16" s="371"/>
      <c r="F16" s="240"/>
      <c r="G16" s="187" t="s">
        <v>159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1" t="s">
        <v>69</v>
      </c>
      <c r="E17" s="371"/>
      <c r="F17" s="372"/>
      <c r="G17" s="141">
        <v>20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9" t="s">
        <v>70</v>
      </c>
      <c r="E18" s="369"/>
      <c r="F18" s="370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69" t="s">
        <v>137</v>
      </c>
      <c r="E19" s="369"/>
      <c r="F19" s="370"/>
      <c r="G19" s="188">
        <v>2021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61" t="s">
        <v>34</v>
      </c>
      <c r="H20" s="361"/>
      <c r="I20" s="361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165</v>
      </c>
      <c r="H21" s="144"/>
      <c r="I21" s="145"/>
      <c r="J21" s="146"/>
      <c r="K21" s="146" t="s">
        <v>156</v>
      </c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7" t="s">
        <v>125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87" t="s">
        <v>142</v>
      </c>
      <c r="E39" s="387"/>
      <c r="F39" s="387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7" t="s">
        <v>77</v>
      </c>
      <c r="E40" s="377"/>
      <c r="F40" s="378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7" t="s">
        <v>78</v>
      </c>
      <c r="E41" s="377"/>
      <c r="F41" s="378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1" t="s">
        <v>160</v>
      </c>
      <c r="E43" s="382"/>
      <c r="F43" s="382"/>
      <c r="G43" s="382"/>
      <c r="H43" s="382"/>
      <c r="I43" s="383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4" t="s">
        <v>99</v>
      </c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9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9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8" t="s">
        <v>20</v>
      </c>
      <c r="F57" s="368"/>
      <c r="G57" s="261">
        <v>2021</v>
      </c>
      <c r="H57" s="262">
        <f>G57+1</f>
        <v>2022</v>
      </c>
      <c r="I57" s="262">
        <f>H57+1</f>
        <v>2023</v>
      </c>
      <c r="J57" s="262">
        <f>I57+1</f>
        <v>2024</v>
      </c>
      <c r="K57" s="262">
        <f>J57+1</f>
        <v>2025</v>
      </c>
      <c r="L57" s="262">
        <f>K57+1</f>
        <v>2026</v>
      </c>
      <c r="M57" s="263" t="s">
        <v>41</v>
      </c>
      <c r="N57" s="263" t="str">
        <f>CONCATENATE("Sum of Revenues Prior to ",G$19)</f>
        <v>Sum of Revenues Prior to 2021</v>
      </c>
      <c r="O57" s="211"/>
    </row>
    <row r="58" spans="2:15" ht="15" thickBot="1">
      <c r="B58" s="210"/>
      <c r="C58" s="157"/>
      <c r="D58" s="158" t="s">
        <v>50</v>
      </c>
      <c r="E58" s="379"/>
      <c r="F58" s="380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5" t="s">
        <v>84</v>
      </c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8"/>
      <c r="D69" s="358"/>
      <c r="E69" s="358"/>
      <c r="F69" s="358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7" t="s">
        <v>85</v>
      </c>
      <c r="F71" s="377"/>
      <c r="G71" s="377"/>
      <c r="H71" s="377"/>
      <c r="I71" s="377"/>
      <c r="J71" s="377"/>
      <c r="K71" s="377"/>
      <c r="L71" s="377"/>
      <c r="M71" s="377"/>
      <c r="N71" s="180"/>
      <c r="O71" s="211"/>
    </row>
    <row r="72" spans="2:15" ht="13.5" customHeight="1">
      <c r="B72" s="210"/>
      <c r="C72" s="268" t="s">
        <v>25</v>
      </c>
      <c r="D72" s="269"/>
      <c r="E72" s="362" t="s">
        <v>86</v>
      </c>
      <c r="F72" s="362"/>
      <c r="G72" s="362"/>
      <c r="H72" s="362"/>
      <c r="I72" s="362"/>
      <c r="J72" s="362"/>
      <c r="K72" s="362"/>
      <c r="L72" s="362"/>
      <c r="M72" s="362"/>
      <c r="N72" s="181"/>
      <c r="O72" s="211"/>
    </row>
    <row r="73" spans="2:15" ht="14.5">
      <c r="B73" s="210"/>
      <c r="C73" s="268" t="s">
        <v>53</v>
      </c>
      <c r="D73" s="269"/>
      <c r="E73" s="362" t="s">
        <v>87</v>
      </c>
      <c r="F73" s="342"/>
      <c r="G73" s="342"/>
      <c r="H73" s="342"/>
      <c r="I73" s="342"/>
      <c r="J73" s="342"/>
      <c r="K73" s="342"/>
      <c r="L73" s="342"/>
      <c r="M73" s="342"/>
      <c r="N73" s="179"/>
      <c r="O73" s="211"/>
    </row>
    <row r="74" spans="2:15" ht="14.5">
      <c r="B74" s="210"/>
      <c r="C74" s="375" t="s">
        <v>55</v>
      </c>
      <c r="D74" s="375"/>
      <c r="E74" s="362" t="s">
        <v>88</v>
      </c>
      <c r="F74" s="342"/>
      <c r="G74" s="342"/>
      <c r="H74" s="342"/>
      <c r="I74" s="342"/>
      <c r="J74" s="342"/>
      <c r="K74" s="342"/>
      <c r="L74" s="342"/>
      <c r="M74" s="342"/>
      <c r="N74" s="179"/>
      <c r="O74" s="211"/>
    </row>
    <row r="75" spans="2:15" ht="14.25" customHeight="1">
      <c r="B75" s="210"/>
      <c r="C75" s="374" t="s">
        <v>56</v>
      </c>
      <c r="D75" s="374"/>
      <c r="E75" s="362" t="s">
        <v>89</v>
      </c>
      <c r="F75" s="362"/>
      <c r="G75" s="362"/>
      <c r="H75" s="362"/>
      <c r="I75" s="362"/>
      <c r="J75" s="362"/>
      <c r="K75" s="362"/>
      <c r="L75" s="362"/>
      <c r="M75" s="362"/>
      <c r="N75" s="181"/>
      <c r="O75" s="211"/>
    </row>
    <row r="76" spans="2:15" ht="14.5">
      <c r="B76" s="210"/>
      <c r="C76" s="375" t="s">
        <v>57</v>
      </c>
      <c r="D76" s="375"/>
      <c r="E76" s="362"/>
      <c r="F76" s="342"/>
      <c r="G76" s="342"/>
      <c r="H76" s="342"/>
      <c r="I76" s="342"/>
      <c r="J76" s="342"/>
      <c r="K76" s="342"/>
      <c r="L76" s="342"/>
      <c r="M76" s="342"/>
      <c r="N76" s="179"/>
      <c r="O76" s="211"/>
    </row>
    <row r="77" spans="2:15" ht="15" customHeight="1">
      <c r="B77" s="210"/>
      <c r="C77" s="376" t="s">
        <v>26</v>
      </c>
      <c r="D77" s="376"/>
      <c r="E77" s="362" t="s">
        <v>90</v>
      </c>
      <c r="F77" s="342"/>
      <c r="G77" s="342"/>
      <c r="H77" s="342"/>
      <c r="I77" s="342"/>
      <c r="J77" s="342"/>
      <c r="K77" s="342"/>
      <c r="L77" s="342"/>
      <c r="M77" s="342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" thickBot="1">
      <c r="B81" s="210"/>
      <c r="C81" s="348" t="s">
        <v>40</v>
      </c>
      <c r="D81" s="348"/>
      <c r="E81" s="349" t="s">
        <v>22</v>
      </c>
      <c r="F81" s="349"/>
      <c r="G81" s="261">
        <f>$G$57</f>
        <v>2021</v>
      </c>
      <c r="H81" s="262">
        <f>G81+1</f>
        <v>2022</v>
      </c>
      <c r="I81" s="262">
        <f>H81+1</f>
        <v>2023</v>
      </c>
      <c r="J81" s="262">
        <f>I81+1</f>
        <v>2024</v>
      </c>
      <c r="K81" s="262">
        <f>J81+1</f>
        <v>2025</v>
      </c>
      <c r="L81" s="262">
        <f>K81+1</f>
        <v>2026</v>
      </c>
      <c r="M81" s="263" t="s">
        <v>41</v>
      </c>
      <c r="N81" s="263" t="str">
        <f>CONCATENATE("Sum of Expenditures Prior to ",G$19)</f>
        <v>Sum of Expenditures Prior to 2021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>
        <v>0</v>
      </c>
      <c r="K84" s="151">
        <v>0</v>
      </c>
      <c r="L84" s="151"/>
      <c r="M84" s="151"/>
      <c r="N84" s="193"/>
      <c r="O84" s="211"/>
    </row>
    <row r="85" spans="2:15" ht="14.25" customHeight="1" thickBot="1">
      <c r="B85" s="210"/>
      <c r="C85" s="359" t="s">
        <v>55</v>
      </c>
      <c r="D85" s="360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3" t="s">
        <v>56</v>
      </c>
      <c r="D86" s="364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59" t="s">
        <v>57</v>
      </c>
      <c r="D87" s="360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5" t="s">
        <v>26</v>
      </c>
      <c r="D88" s="366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" thickBot="1">
      <c r="B92" s="210"/>
      <c r="C92" s="348" t="s">
        <v>40</v>
      </c>
      <c r="D92" s="348"/>
      <c r="E92" s="349" t="s">
        <v>22</v>
      </c>
      <c r="F92" s="349"/>
      <c r="G92" s="261">
        <f>$G$57</f>
        <v>2021</v>
      </c>
      <c r="H92" s="262">
        <f>G92+1</f>
        <v>2022</v>
      </c>
      <c r="I92" s="262">
        <f>H92+1</f>
        <v>2023</v>
      </c>
      <c r="J92" s="262">
        <f>I92+1</f>
        <v>2024</v>
      </c>
      <c r="K92" s="262">
        <f>J92+1</f>
        <v>2025</v>
      </c>
      <c r="L92" s="262">
        <f>K92+1</f>
        <v>2026</v>
      </c>
      <c r="M92" s="263" t="s">
        <v>41</v>
      </c>
      <c r="N92" s="263" t="str">
        <f>CONCATENATE("Sum of Expenditures Prior to ",G$19)</f>
        <v>Sum of Expenditures Prior to 2021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59" t="s">
        <v>55</v>
      </c>
      <c r="D96" s="360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3" t="s">
        <v>56</v>
      </c>
      <c r="D97" s="364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59" t="s">
        <v>57</v>
      </c>
      <c r="D98" s="360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5" t="s">
        <v>26</v>
      </c>
      <c r="D99" s="366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" hidden="1" thickBot="1">
      <c r="B103" s="210"/>
      <c r="C103" s="348" t="s">
        <v>40</v>
      </c>
      <c r="D103" s="348"/>
      <c r="E103" s="349" t="s">
        <v>22</v>
      </c>
      <c r="F103" s="349"/>
      <c r="G103" s="261">
        <f>$G$57</f>
        <v>2021</v>
      </c>
      <c r="H103" s="262">
        <f>G103+1</f>
        <v>2022</v>
      </c>
      <c r="I103" s="262">
        <f>H103+1</f>
        <v>2023</v>
      </c>
      <c r="J103" s="262">
        <f>I103+1</f>
        <v>2024</v>
      </c>
      <c r="K103" s="262"/>
      <c r="L103" s="262"/>
      <c r="M103" s="263" t="s">
        <v>41</v>
      </c>
      <c r="N103" s="263" t="str">
        <f>CONCATENATE("Sum of Expenditures Prior to ",G$19)</f>
        <v>Sum of Expenditures Prior to 2021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59" t="s">
        <v>55</v>
      </c>
      <c r="D107" s="360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63" t="s">
        <v>56</v>
      </c>
      <c r="D108" s="364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59" t="s">
        <v>57</v>
      </c>
      <c r="D109" s="360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65" t="s">
        <v>26</v>
      </c>
      <c r="D110" s="36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hidden="1" thickBot="1">
      <c r="B114" s="210"/>
      <c r="C114" s="348" t="s">
        <v>40</v>
      </c>
      <c r="D114" s="348"/>
      <c r="E114" s="349" t="s">
        <v>22</v>
      </c>
      <c r="F114" s="349"/>
      <c r="G114" s="280">
        <f>$G$57</f>
        <v>2021</v>
      </c>
      <c r="H114" s="281">
        <f>G114+1</f>
        <v>2022</v>
      </c>
      <c r="I114" s="281">
        <f>H114+1</f>
        <v>2023</v>
      </c>
      <c r="J114" s="281">
        <f>I114+1</f>
        <v>2024</v>
      </c>
      <c r="K114" s="281"/>
      <c r="L114" s="281"/>
      <c r="M114" s="282" t="s">
        <v>41</v>
      </c>
      <c r="N114" s="263" t="str">
        <f>CONCATENATE("Sum of Expenditures Prior to ",G$19)</f>
        <v>Sum of Expenditures Prior to 2021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0" t="s">
        <v>55</v>
      </c>
      <c r="D118" s="351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2" t="s">
        <v>56</v>
      </c>
      <c r="D119" s="353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0" t="s">
        <v>57</v>
      </c>
      <c r="D120" s="351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4" t="s">
        <v>26</v>
      </c>
      <c r="D121" s="355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hidden="1" thickBot="1">
      <c r="B125" s="210"/>
      <c r="C125" s="348" t="s">
        <v>40</v>
      </c>
      <c r="D125" s="348"/>
      <c r="E125" s="349" t="s">
        <v>22</v>
      </c>
      <c r="F125" s="349"/>
      <c r="G125" s="280">
        <f>$G$57</f>
        <v>2021</v>
      </c>
      <c r="H125" s="281">
        <f>G125+1</f>
        <v>2022</v>
      </c>
      <c r="I125" s="281">
        <f>H125+1</f>
        <v>2023</v>
      </c>
      <c r="J125" s="281">
        <f>I125+1</f>
        <v>2024</v>
      </c>
      <c r="K125" s="281"/>
      <c r="L125" s="281"/>
      <c r="M125" s="282" t="s">
        <v>41</v>
      </c>
      <c r="N125" s="263" t="str">
        <f>CONCATENATE("Sum of Expenditures Prior to ",G$19)</f>
        <v>Sum of Expenditures Prior to 2021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0" t="s">
        <v>55</v>
      </c>
      <c r="D129" s="351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2" t="s">
        <v>56</v>
      </c>
      <c r="D130" s="353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0" t="s">
        <v>57</v>
      </c>
      <c r="D131" s="351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4" t="s">
        <v>26</v>
      </c>
      <c r="D132" s="355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hidden="1" thickBot="1">
      <c r="B136" s="210"/>
      <c r="C136" s="348" t="s">
        <v>40</v>
      </c>
      <c r="D136" s="348"/>
      <c r="E136" s="349" t="s">
        <v>22</v>
      </c>
      <c r="F136" s="349"/>
      <c r="G136" s="280">
        <f>$G$57</f>
        <v>2021</v>
      </c>
      <c r="H136" s="281">
        <f>G136+1</f>
        <v>2022</v>
      </c>
      <c r="I136" s="281">
        <f>H136+1</f>
        <v>2023</v>
      </c>
      <c r="J136" s="281">
        <f>I136+1</f>
        <v>2024</v>
      </c>
      <c r="K136" s="281"/>
      <c r="L136" s="281"/>
      <c r="M136" s="282" t="s">
        <v>41</v>
      </c>
      <c r="N136" s="263" t="str">
        <f>CONCATENATE("Sum of Expenditures Prior to ",G$19)</f>
        <v>Sum of Expenditures Prior to 2021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0" t="s">
        <v>55</v>
      </c>
      <c r="D140" s="351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2" t="s">
        <v>56</v>
      </c>
      <c r="D141" s="353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0" t="s">
        <v>57</v>
      </c>
      <c r="D142" s="351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4" t="s">
        <v>26</v>
      </c>
      <c r="D143" s="355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2" t="s">
        <v>100</v>
      </c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179"/>
      <c r="O148" s="224"/>
      <c r="P148" s="225"/>
      <c r="Q148" s="225"/>
    </row>
    <row r="149" spans="2:17" ht="12.75" customHeight="1">
      <c r="B149" s="210"/>
      <c r="C149" s="342" t="s">
        <v>132</v>
      </c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5">
      <c r="B155" s="210"/>
      <c r="C155" s="356" t="s">
        <v>18</v>
      </c>
      <c r="D155" s="356" t="s">
        <v>39</v>
      </c>
      <c r="E155" s="346" t="s">
        <v>23</v>
      </c>
      <c r="F155" s="346"/>
      <c r="G155" s="283">
        <f>G81</f>
        <v>2021</v>
      </c>
      <c r="H155" s="284" t="str">
        <f>IF(OR(G19=2013,G19=2015,G19=2017,G19=2019),G19+1,"NA")</f>
        <v>NA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5" thickBot="1">
      <c r="B156" s="210"/>
      <c r="C156" s="349"/>
      <c r="D156" s="349"/>
      <c r="E156" s="347"/>
      <c r="F156" s="347"/>
      <c r="G156" s="285" t="s">
        <v>24</v>
      </c>
      <c r="H156" s="285" t="str">
        <f>IF(H155="NA"," ","Allocation Change")</f>
        <v xml:space="preserve"> 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4.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6" t="s">
        <v>147</v>
      </c>
      <c r="G171" s="337"/>
      <c r="H171" s="337"/>
      <c r="I171" s="337"/>
      <c r="J171" s="337"/>
      <c r="K171" s="337"/>
      <c r="L171" s="337"/>
      <c r="M171" s="337"/>
      <c r="N171" s="338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2" t="s">
        <v>153</v>
      </c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179"/>
      <c r="O173" s="224"/>
    </row>
    <row r="174" spans="2:15" ht="34.5" customHeight="1" thickBot="1">
      <c r="B174" s="210"/>
      <c r="C174" s="339" t="s">
        <v>161</v>
      </c>
      <c r="D174" s="340"/>
      <c r="E174" s="340"/>
      <c r="F174" s="340"/>
      <c r="G174" s="340"/>
      <c r="H174" s="340"/>
      <c r="I174" s="340"/>
      <c r="J174" s="340"/>
      <c r="K174" s="340"/>
      <c r="L174" s="340"/>
      <c r="M174" s="340"/>
      <c r="N174" s="341"/>
      <c r="O174" s="224"/>
    </row>
    <row r="175" spans="2:15" ht="34.5" customHeight="1" thickBot="1">
      <c r="B175" s="210"/>
      <c r="C175" s="343" t="s">
        <v>166</v>
      </c>
      <c r="D175" s="344"/>
      <c r="E175" s="344"/>
      <c r="F175" s="344"/>
      <c r="G175" s="344"/>
      <c r="H175" s="344"/>
      <c r="I175" s="344"/>
      <c r="J175" s="344"/>
      <c r="K175" s="344"/>
      <c r="L175" s="344"/>
      <c r="M175" s="344"/>
      <c r="N175" s="345"/>
      <c r="O175" s="224"/>
    </row>
    <row r="176" spans="2:15" ht="34.5" customHeight="1" thickBot="1">
      <c r="B176" s="210"/>
      <c r="C176" s="343" t="s">
        <v>162</v>
      </c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5"/>
      <c r="O176" s="224"/>
    </row>
    <row r="177" spans="2:15" ht="34.5" customHeight="1" thickBot="1">
      <c r="B177" s="210"/>
      <c r="C177" s="343" t="s">
        <v>123</v>
      </c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5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2" t="s">
        <v>154</v>
      </c>
      <c r="D179" s="342"/>
      <c r="E179" s="342"/>
      <c r="F179" s="342"/>
      <c r="G179" s="342"/>
      <c r="H179" s="342"/>
      <c r="I179" s="342"/>
      <c r="J179" s="342"/>
      <c r="K179" s="342"/>
      <c r="L179" s="342"/>
      <c r="M179" s="342"/>
      <c r="N179" s="116"/>
      <c r="O179" s="211"/>
    </row>
    <row r="180" spans="2:15" ht="14.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5"/>
      <c r="D202" s="335"/>
      <c r="E202" s="335"/>
      <c r="F202" s="335"/>
      <c r="G202" s="335"/>
      <c r="H202" s="335"/>
      <c r="I202" s="335"/>
      <c r="J202" s="335"/>
      <c r="K202" s="335"/>
      <c r="L202" s="335"/>
      <c r="M202" s="335"/>
      <c r="N202" s="335"/>
      <c r="O202" s="335"/>
      <c r="P202" s="335"/>
      <c r="Q202" s="335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G29</f>
        <v>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3">
      <selection activeCell="A17" sqref="A17:D17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1.57421875" style="0" customWidth="1"/>
    <col min="4" max="4" width="9.421875" style="0" customWidth="1"/>
    <col min="5" max="5" width="43.421875" style="0" customWidth="1"/>
    <col min="6" max="6" width="11.57421875" style="0" customWidth="1"/>
    <col min="7" max="7" width="9.57421875" style="0" customWidth="1"/>
    <col min="8" max="8" width="57.57421875" style="0" customWidth="1"/>
    <col min="9" max="9" width="15.421875" style="0" customWidth="1"/>
    <col min="10" max="10" width="13.57421875" style="0" hidden="1" customWidth="1"/>
    <col min="11" max="11" width="14.57421875" style="0" hidden="1" customWidth="1"/>
    <col min="12" max="12" width="14.57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421875" style="0" customWidth="1"/>
    <col min="20" max="20" width="18.57421875" style="0" customWidth="1"/>
  </cols>
  <sheetData>
    <row r="1" spans="1:20" ht="18">
      <c r="A1" s="431" t="s">
        <v>49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8" t="s">
        <v>31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1"/>
    </row>
    <row r="4" spans="1:20" ht="3" customHeight="1" thickBot="1" thickTop="1">
      <c r="A4" s="442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1"/>
    </row>
    <row r="5" spans="1:19" ht="13.5">
      <c r="A5" s="452" t="s">
        <v>7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1"/>
    </row>
    <row r="6" spans="1:20" ht="13.5">
      <c r="A6" s="448" t="s">
        <v>0</v>
      </c>
      <c r="B6" s="449"/>
      <c r="C6" s="447" t="str">
        <f>IF('2a.  Simple Form Data Entry'!G11="","   ",'2a.  Simple Form Data Entry'!G11)</f>
        <v>PSERN Operator Rattlesnake Agreement</v>
      </c>
      <c r="D6" s="447"/>
      <c r="E6" s="447"/>
      <c r="F6" s="447"/>
      <c r="G6" s="447"/>
      <c r="H6" s="447"/>
      <c r="I6" s="447"/>
      <c r="J6" s="447"/>
      <c r="L6" s="293" t="s">
        <v>16</v>
      </c>
      <c r="M6" s="293"/>
      <c r="O6" s="72"/>
      <c r="Q6" s="72"/>
      <c r="R6" s="319">
        <f>IF('2a.  Simple Form Data Entry'!G17="","   ",'2a.  Simple Form Data Entry'!G17)</f>
        <v>20</v>
      </c>
      <c r="S6" s="71" t="s">
        <v>17</v>
      </c>
      <c r="T6" s="11"/>
    </row>
    <row r="7" spans="1:20" ht="13.5" customHeight="1">
      <c r="A7" s="453" t="s">
        <v>150</v>
      </c>
      <c r="B7" s="444"/>
      <c r="C7" s="454" t="str">
        <f>IF('2a.  Simple Form Data Entry'!G12="","   ",'2a.  Simple Form Data Entry'!G12)</f>
        <v>KCIT / Emergency Radio Communications</v>
      </c>
      <c r="D7" s="454"/>
      <c r="E7" s="454"/>
      <c r="F7" s="454"/>
      <c r="G7" s="454"/>
      <c r="H7" s="454"/>
      <c r="I7" s="454"/>
      <c r="J7" s="454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45" t="s">
        <v>2</v>
      </c>
      <c r="B8" s="446"/>
      <c r="C8" s="292" t="str">
        <f>IF('2a.  Simple Form Data Entry'!G15="","   ",'2a.  Simple Form Data Entry'!G15)</f>
        <v>Carolyn Mock / Julie Ockerman</v>
      </c>
      <c r="E8" s="292"/>
      <c r="F8" s="446" t="s">
        <v>8</v>
      </c>
      <c r="G8" s="446"/>
      <c r="H8" s="329" t="str">
        <f>IF('2a.  Simple Form Data Entry'!G15=""," ",'2a.  Simple Form Data Entry'!G16)</f>
        <v>2/22/22</v>
      </c>
      <c r="I8" s="292"/>
      <c r="J8" s="292"/>
      <c r="L8" s="444" t="s">
        <v>10</v>
      </c>
      <c r="M8" s="444"/>
      <c r="N8" s="444"/>
      <c r="O8" s="444"/>
      <c r="P8" s="74"/>
      <c r="Q8" s="74"/>
      <c r="R8" s="292" t="str">
        <f>IF('2a.  Simple Form Data Entry'!G13="","   ",'2a.  Simple Form Data Entry'!G13)</f>
        <v>New Agreement</v>
      </c>
      <c r="S8" s="328"/>
      <c r="T8" s="292"/>
      <c r="U8" s="292"/>
      <c r="V8" s="292"/>
      <c r="W8" s="292"/>
      <c r="X8" s="292"/>
    </row>
    <row r="9" spans="1:24" ht="13.5" customHeight="1">
      <c r="A9" s="445" t="s">
        <v>3</v>
      </c>
      <c r="B9" s="446"/>
      <c r="C9" s="41" t="s">
        <v>167</v>
      </c>
      <c r="D9" s="292"/>
      <c r="E9" s="292"/>
      <c r="F9" s="446" t="s">
        <v>13</v>
      </c>
      <c r="G9" s="446"/>
      <c r="H9" s="470">
        <v>44716</v>
      </c>
      <c r="I9" s="292"/>
      <c r="J9" s="292"/>
      <c r="L9" s="444" t="s">
        <v>9</v>
      </c>
      <c r="M9" s="444"/>
      <c r="N9" s="444"/>
      <c r="O9" s="444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38" t="str">
        <f>IF('2a.  Simple Form Data Entry'!G10=""," ",'2a.  Simple Form Data Entry'!G10)</f>
        <v>PSERN Operator Lease at 14600 Rattlesnake Rd SE, Snoqualmie WA</v>
      </c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9"/>
      <c r="T10" s="11"/>
    </row>
    <row r="11" spans="1:20" ht="13" thickBot="1">
      <c r="A11" s="332"/>
      <c r="B11" s="333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1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8" t="s">
        <v>14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3" t="s">
        <v>32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7" t="s">
        <v>143</v>
      </c>
      <c r="B17" s="437"/>
      <c r="C17" s="437"/>
      <c r="D17" s="437"/>
      <c r="E17" s="434" t="str">
        <f>IF('2a.  Simple Form Data Entry'!G39="N","NA",'2a.  Simple Form Data Entry'!G40)</f>
        <v>NA</v>
      </c>
      <c r="F17" s="435"/>
      <c r="G17" s="436"/>
      <c r="H17" s="396" t="s">
        <v>151</v>
      </c>
      <c r="I17" s="397"/>
      <c r="J17" s="397"/>
      <c r="K17" s="397"/>
      <c r="L17" s="397"/>
      <c r="M17" s="397"/>
      <c r="N17" s="310"/>
      <c r="O17" s="389" t="str">
        <f>IF('2a.  Simple Form Data Entry'!G39="N","NA",'2a.  Simple Form Data Entry'!G41)</f>
        <v>NA</v>
      </c>
      <c r="P17" s="390"/>
      <c r="Q17" s="390"/>
      <c r="R17" s="390"/>
      <c r="S17" s="391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3" t="s">
        <v>33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5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2021</v>
      </c>
      <c r="J24" s="95">
        <f>'2a.  Simple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2021</v>
      </c>
      <c r="J34" s="95">
        <f>'2a.  Simple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117</v>
      </c>
      <c r="T34" s="12"/>
    </row>
    <row r="35" spans="1:20" ht="13.5">
      <c r="A35" s="402" t="str">
        <f>IF('2a.  Simple Form Data Entry'!E80="","   ",'2a.  Simple Form Data Entry'!E80)</f>
        <v xml:space="preserve">   </v>
      </c>
      <c r="B35" s="403"/>
      <c r="C35" s="404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2" t="s">
        <v>55</v>
      </c>
      <c r="C39" s="393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4" t="s">
        <v>56</v>
      </c>
      <c r="C40" s="395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2" t="s">
        <v>57</v>
      </c>
      <c r="C41" s="393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08" t="s">
        <v>26</v>
      </c>
      <c r="C42" s="409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5" t="str">
        <f>IF('2a.  Simple Form Data Entry'!E91="","   ",'2a.  Simple Form Data Entry'!E91)</f>
        <v xml:space="preserve">   </v>
      </c>
      <c r="B45" s="406"/>
      <c r="C45" s="407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2" t="s">
        <v>55</v>
      </c>
      <c r="C49" s="393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4" t="s">
        <v>56</v>
      </c>
      <c r="C50" s="395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2" t="s">
        <v>57</v>
      </c>
      <c r="C51" s="393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08" t="s">
        <v>26</v>
      </c>
      <c r="C52" s="409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05" t="str">
        <f>IF('2a.  Simple Form Data Entry'!E102="","   ",'2a.  Simple Form Data Entry'!E102)</f>
        <v xml:space="preserve">   </v>
      </c>
      <c r="B55" s="406"/>
      <c r="C55" s="407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2" t="s">
        <v>55</v>
      </c>
      <c r="C59" s="393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4" t="s">
        <v>56</v>
      </c>
      <c r="C60" s="395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2" t="s">
        <v>57</v>
      </c>
      <c r="C61" s="393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08" t="s">
        <v>26</v>
      </c>
      <c r="C62" s="409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05" t="str">
        <f>IF('2a.  Simple Form Data Entry'!E113="","   ",'2a.  Simple Form Data Entry'!E113)</f>
        <v xml:space="preserve">   </v>
      </c>
      <c r="B65" s="406"/>
      <c r="C65" s="407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2" t="s">
        <v>55</v>
      </c>
      <c r="C69" s="393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4" t="s">
        <v>56</v>
      </c>
      <c r="C70" s="395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2" t="s">
        <v>57</v>
      </c>
      <c r="C71" s="393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08" t="s">
        <v>26</v>
      </c>
      <c r="C72" s="409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05" t="str">
        <f>IF('2a.  Simple Form Data Entry'!E124="","   ",'2a.  Simple Form Data Entry'!E124)</f>
        <v xml:space="preserve">   </v>
      </c>
      <c r="B75" s="406"/>
      <c r="C75" s="407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2" t="s">
        <v>55</v>
      </c>
      <c r="C79" s="393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4" t="s">
        <v>56</v>
      </c>
      <c r="C80" s="395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2" t="s">
        <v>57</v>
      </c>
      <c r="C81" s="393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08" t="s">
        <v>26</v>
      </c>
      <c r="C82" s="409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05" t="str">
        <f>IF('2a.  Simple Form Data Entry'!E135="","   ",'2a.  Simple Form Data Entry'!E135)</f>
        <v xml:space="preserve">   </v>
      </c>
      <c r="B85" s="406"/>
      <c r="C85" s="407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2" t="s">
        <v>55</v>
      </c>
      <c r="C89" s="393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4" t="s">
        <v>56</v>
      </c>
      <c r="C90" s="395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2" t="s">
        <v>57</v>
      </c>
      <c r="C91" s="393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08" t="s">
        <v>26</v>
      </c>
      <c r="C92" s="409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2" t="s">
        <v>15</v>
      </c>
      <c r="B97" s="432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5" t="s">
        <v>18</v>
      </c>
      <c r="B101" s="456"/>
      <c r="C101" s="457"/>
      <c r="D101" s="417" t="s">
        <v>19</v>
      </c>
      <c r="E101" s="417" t="s">
        <v>5</v>
      </c>
      <c r="F101" s="410" t="s">
        <v>104</v>
      </c>
      <c r="G101" s="417" t="s">
        <v>11</v>
      </c>
      <c r="H101" s="428" t="s">
        <v>23</v>
      </c>
      <c r="I101" s="315"/>
      <c r="J101" s="190">
        <f>'2a.  Simple Form Data Entry'!G19</f>
        <v>2021</v>
      </c>
      <c r="K101" s="286" t="str">
        <f>'2a.  Simple Form Data Entry'!H155</f>
        <v>NA</v>
      </c>
      <c r="L101" s="412" t="str">
        <f>CONCATENATE(L24," Appropriation Change")</f>
        <v>2021 / 2022 Appropriation Change</v>
      </c>
      <c r="P101" s="42"/>
      <c r="Q101" s="314"/>
      <c r="R101" s="421" t="s">
        <v>135</v>
      </c>
      <c r="S101" s="422"/>
      <c r="T101" s="42"/>
    </row>
    <row r="102" spans="1:20" ht="27.75" customHeight="1" thickBot="1">
      <c r="A102" s="458"/>
      <c r="B102" s="459"/>
      <c r="C102" s="460"/>
      <c r="D102" s="418"/>
      <c r="E102" s="418"/>
      <c r="F102" s="411"/>
      <c r="G102" s="418"/>
      <c r="H102" s="429"/>
      <c r="I102" s="316"/>
      <c r="J102" s="191" t="s">
        <v>24</v>
      </c>
      <c r="K102" s="287" t="str">
        <f>'2a.  Simple Form Data Entry'!H156</f>
        <v xml:space="preserve"> </v>
      </c>
      <c r="L102" s="413"/>
      <c r="P102" s="42"/>
      <c r="Q102" s="314"/>
      <c r="R102" s="423"/>
      <c r="S102" s="424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0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19">
        <f>'2a.  Simple Form Data Entry'!J157</f>
        <v>0</v>
      </c>
      <c r="S103" s="420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398">
        <f>'2a.  Simple Form Data Entry'!J158</f>
        <v>0</v>
      </c>
      <c r="S104" s="399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398">
        <f>'2a.  Simple Form Data Entry'!J159</f>
        <v>0</v>
      </c>
      <c r="S105" s="399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398">
        <f>'2a.  Simple Form Data Entry'!J160</f>
        <v>0</v>
      </c>
      <c r="S106" s="399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398">
        <f>'2a.  Simple Form Data Entry'!J161</f>
        <v>0</v>
      </c>
      <c r="S107" s="399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398">
        <f>'2a.  Simple Form Data Entry'!J162</f>
        <v>0</v>
      </c>
      <c r="S108" s="399"/>
      <c r="T108" s="42"/>
    </row>
    <row r="109" spans="1:20" ht="14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0">
        <f>SUM(R103:S107)</f>
        <v>0</v>
      </c>
      <c r="S109" s="401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30" t="str">
        <f>IF('2a.  Simple Form Data Entry'!G39="Y","See note 5 below.",'2a.  Simple Form Data Entry'!D43)</f>
        <v>An NPV analysis was not performed because this is an existing communications site and critical to the infrastructure of the new PSERN system.</v>
      </c>
      <c r="C112" s="430"/>
      <c r="D112" s="430"/>
      <c r="E112" s="430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  <c r="Q112" s="430"/>
      <c r="R112" s="430"/>
      <c r="S112" s="430"/>
      <c r="T112" s="5"/>
    </row>
    <row r="113" spans="1:20" ht="13.5">
      <c r="A113" s="68" t="s">
        <v>112</v>
      </c>
      <c r="B113" s="425" t="s">
        <v>148</v>
      </c>
      <c r="C113" s="425"/>
      <c r="D113" s="425"/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5"/>
    </row>
    <row r="114" spans="1:20" ht="15" customHeight="1">
      <c r="A114" s="69" t="s">
        <v>52</v>
      </c>
      <c r="B114" s="426" t="s">
        <v>116</v>
      </c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5"/>
    </row>
    <row r="115" spans="1:20" ht="13.5">
      <c r="A115" s="69" t="s">
        <v>113</v>
      </c>
      <c r="B115" s="427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7"/>
      <c r="D115" s="427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5"/>
    </row>
    <row r="116" spans="1:20" ht="13.5" customHeight="1">
      <c r="A116" s="67" t="s">
        <v>114</v>
      </c>
      <c r="B116" s="416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  <c r="T116" s="5"/>
    </row>
    <row r="117" spans="1:20" ht="16.5" customHeight="1">
      <c r="A117" s="67" t="s">
        <v>118</v>
      </c>
      <c r="B117" s="415" t="s">
        <v>111</v>
      </c>
      <c r="C117" s="415"/>
      <c r="D117" s="415"/>
      <c r="E117" s="415"/>
      <c r="F117" s="415"/>
      <c r="G117" s="415"/>
      <c r="H117" s="415"/>
      <c r="I117" s="415"/>
      <c r="J117" s="415"/>
      <c r="K117" s="415"/>
      <c r="L117" s="415"/>
      <c r="M117" s="415"/>
      <c r="N117" s="415"/>
      <c r="O117" s="415"/>
      <c r="P117" s="415"/>
      <c r="Q117" s="415"/>
      <c r="R117" s="415"/>
      <c r="S117" s="415"/>
      <c r="T117" s="5"/>
    </row>
    <row r="118" spans="1:19" ht="14.25" customHeight="1">
      <c r="A118" s="67"/>
      <c r="B118" s="414" t="str">
        <f>'2a.  Simple Form Data Entry'!C174</f>
        <v>- No rent will be charged to the PSERN Operator in exchange for King County's use of the PSERN Operator's West Seattle communications site.</v>
      </c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</row>
    <row r="119" spans="1:19" ht="12.5" customHeight="1">
      <c r="A119" s="67"/>
      <c r="B119" s="414" t="str">
        <f>'2a.  Simple Form Data Entry'!C175</f>
        <v>- The PSERN Project has decommissioned and removed King County's communication tower from the Rattlesnake site at its sole cost and expense.</v>
      </c>
      <c r="C119" s="414"/>
      <c r="D119" s="414"/>
      <c r="E119" s="414"/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</row>
    <row r="120" spans="1:19" ht="15.5" customHeight="1">
      <c r="A120" s="67"/>
      <c r="B120" s="414" t="str">
        <f>'2a.  Simple Form Data Entry'!C176</f>
        <v>- King County will assign, sell and transfer certain premises-related assets, improvements and agreements to the PSERN Operator through the Assignment and Bill of Sale included with this agreement.</v>
      </c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</row>
    <row r="121" spans="1:19" ht="15" customHeight="1">
      <c r="A121" s="67"/>
      <c r="B121" s="414"/>
      <c r="C121" s="414"/>
      <c r="D121" s="414"/>
      <c r="E121" s="414"/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</row>
    <row r="122" spans="1:20" ht="13.5">
      <c r="A122" s="67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5"/>
    </row>
    <row r="123" spans="1:19" ht="13.5">
      <c r="A123" s="67"/>
      <c r="B123" s="414"/>
      <c r="C123" s="414"/>
      <c r="D123" s="414"/>
      <c r="E123" s="414"/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</row>
    <row r="124" spans="1:19" ht="13.5">
      <c r="A124" t="str">
        <f>IF('2a.  Simple Form Data Entry'!C180=""," ","6.")</f>
        <v xml:space="preserve"> </v>
      </c>
      <c r="B124" s="414"/>
      <c r="C124" s="414"/>
      <c r="D124" s="414"/>
      <c r="E124" s="414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</row>
    <row r="125" spans="1:19" ht="13.5">
      <c r="A125" s="69"/>
      <c r="B125" s="414"/>
      <c r="C125" s="414"/>
      <c r="D125" s="414"/>
      <c r="E125" s="414"/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</row>
    <row r="126" spans="1:19" ht="13.5">
      <c r="A126" s="69"/>
      <c r="B126" s="414"/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343"/>
  <sheetViews>
    <sheetView showGridLines="0" zoomScale="80" zoomScaleNormal="80" workbookViewId="0" topLeftCell="A1">
      <selection activeCell="G58" sqref="G58"/>
    </sheetView>
  </sheetViews>
  <sheetFormatPr defaultColWidth="9.421875" defaultRowHeight="12.75"/>
  <cols>
    <col min="1" max="1" width="2.00390625" style="105" customWidth="1"/>
    <col min="2" max="2" width="2.57421875" style="105" customWidth="1"/>
    <col min="3" max="3" width="41.57421875" style="105" customWidth="1"/>
    <col min="4" max="4" width="12.57421875" style="105" customWidth="1"/>
    <col min="5" max="5" width="63.421875" style="105" customWidth="1"/>
    <col min="6" max="6" width="21.57421875" style="105" customWidth="1"/>
    <col min="7" max="7" width="15.57421875" style="105" customWidth="1"/>
    <col min="8" max="8" width="15.421875" style="105" customWidth="1"/>
    <col min="9" max="9" width="17.421875" style="105" customWidth="1"/>
    <col min="10" max="12" width="14.57421875" style="105" customWidth="1"/>
    <col min="13" max="14" width="13.57421875" style="105" customWidth="1"/>
    <col min="15" max="15" width="3.00390625" style="105" customWidth="1"/>
    <col min="16" max="16384" width="9.421875" style="105" customWidth="1"/>
  </cols>
  <sheetData>
    <row r="1" ht="18">
      <c r="C1" s="107"/>
    </row>
    <row r="2" spans="3:14" ht="23">
      <c r="C2" s="357" t="s">
        <v>126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9" t="s">
        <v>76</v>
      </c>
      <c r="E11" s="369"/>
      <c r="F11" s="370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1" t="s">
        <v>75</v>
      </c>
      <c r="E12" s="371"/>
      <c r="F12" s="372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1" t="s">
        <v>74</v>
      </c>
      <c r="E13" s="371"/>
      <c r="F13" s="372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3" t="s">
        <v>73</v>
      </c>
      <c r="E14" s="371"/>
      <c r="F14" s="372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1" t="s">
        <v>72</v>
      </c>
      <c r="E15" s="371"/>
      <c r="F15" s="372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1" t="s">
        <v>103</v>
      </c>
      <c r="E16" s="371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1" t="s">
        <v>69</v>
      </c>
      <c r="E17" s="371"/>
      <c r="F17" s="372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9" t="s">
        <v>70</v>
      </c>
      <c r="E18" s="369"/>
      <c r="F18" s="370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69" t="s">
        <v>137</v>
      </c>
      <c r="E19" s="369"/>
      <c r="F19" s="370"/>
      <c r="G19" s="188">
        <v>2021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61" t="s">
        <v>34</v>
      </c>
      <c r="H20" s="361"/>
      <c r="I20" s="361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7" t="s">
        <v>125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87" t="s">
        <v>142</v>
      </c>
      <c r="E39" s="387"/>
      <c r="F39" s="387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7" t="s">
        <v>77</v>
      </c>
      <c r="E40" s="377"/>
      <c r="F40" s="378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7" t="s">
        <v>78</v>
      </c>
      <c r="E41" s="377"/>
      <c r="F41" s="378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61" t="s">
        <v>134</v>
      </c>
      <c r="E43" s="382"/>
      <c r="F43" s="382"/>
      <c r="G43" s="382"/>
      <c r="H43" s="382"/>
      <c r="I43" s="383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4" t="s">
        <v>99</v>
      </c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9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9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8" t="s">
        <v>20</v>
      </c>
      <c r="F57" s="368"/>
      <c r="G57" s="261">
        <v>2021</v>
      </c>
      <c r="H57" s="262">
        <f>G57+1</f>
        <v>2022</v>
      </c>
      <c r="I57" s="262">
        <f>H57+1</f>
        <v>2023</v>
      </c>
      <c r="J57" s="262">
        <f>I57+1</f>
        <v>2024</v>
      </c>
      <c r="K57" s="262">
        <f>J57+1</f>
        <v>2025</v>
      </c>
      <c r="L57" s="262">
        <f>K57+1</f>
        <v>2026</v>
      </c>
      <c r="M57" s="263" t="s">
        <v>41</v>
      </c>
      <c r="N57" s="263" t="str">
        <f>CONCATENATE("Sum of Revenues Prior to ",G$19)</f>
        <v>Sum of Revenues Prior to 2021</v>
      </c>
      <c r="O57" s="211"/>
    </row>
    <row r="58" spans="2:15" ht="15" thickBot="1">
      <c r="B58" s="210"/>
      <c r="C58" s="157"/>
      <c r="D58" s="158" t="s">
        <v>50</v>
      </c>
      <c r="E58" s="379"/>
      <c r="F58" s="380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5" t="s">
        <v>84</v>
      </c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8"/>
      <c r="D69" s="358"/>
      <c r="E69" s="358"/>
      <c r="F69" s="358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7" t="s">
        <v>85</v>
      </c>
      <c r="F71" s="377"/>
      <c r="G71" s="377"/>
      <c r="H71" s="377"/>
      <c r="I71" s="377"/>
      <c r="J71" s="377"/>
      <c r="K71" s="377"/>
      <c r="L71" s="377"/>
      <c r="M71" s="377"/>
      <c r="N71" s="180"/>
      <c r="O71" s="211"/>
    </row>
    <row r="72" spans="2:15" ht="13.5" customHeight="1">
      <c r="B72" s="210"/>
      <c r="C72" s="268" t="s">
        <v>25</v>
      </c>
      <c r="D72" s="269"/>
      <c r="E72" s="362" t="s">
        <v>86</v>
      </c>
      <c r="F72" s="362"/>
      <c r="G72" s="362"/>
      <c r="H72" s="362"/>
      <c r="I72" s="362"/>
      <c r="J72" s="362"/>
      <c r="K72" s="362"/>
      <c r="L72" s="362"/>
      <c r="M72" s="362"/>
      <c r="N72" s="181"/>
      <c r="O72" s="211"/>
    </row>
    <row r="73" spans="2:15" ht="14.5">
      <c r="B73" s="210"/>
      <c r="C73" s="268" t="s">
        <v>53</v>
      </c>
      <c r="D73" s="269"/>
      <c r="E73" s="362" t="s">
        <v>87</v>
      </c>
      <c r="F73" s="342"/>
      <c r="G73" s="342"/>
      <c r="H73" s="342"/>
      <c r="I73" s="342"/>
      <c r="J73" s="342"/>
      <c r="K73" s="342"/>
      <c r="L73" s="342"/>
      <c r="M73" s="342"/>
      <c r="N73" s="179"/>
      <c r="O73" s="211"/>
    </row>
    <row r="74" spans="2:15" ht="14.5">
      <c r="B74" s="210"/>
      <c r="C74" s="375" t="s">
        <v>55</v>
      </c>
      <c r="D74" s="375"/>
      <c r="E74" s="362" t="s">
        <v>88</v>
      </c>
      <c r="F74" s="342"/>
      <c r="G74" s="342"/>
      <c r="H74" s="342"/>
      <c r="I74" s="342"/>
      <c r="J74" s="342"/>
      <c r="K74" s="342"/>
      <c r="L74" s="342"/>
      <c r="M74" s="342"/>
      <c r="N74" s="179"/>
      <c r="O74" s="211"/>
    </row>
    <row r="75" spans="2:15" ht="14.25" customHeight="1">
      <c r="B75" s="210"/>
      <c r="C75" s="374" t="s">
        <v>56</v>
      </c>
      <c r="D75" s="374"/>
      <c r="E75" s="362" t="s">
        <v>89</v>
      </c>
      <c r="F75" s="362"/>
      <c r="G75" s="362"/>
      <c r="H75" s="362"/>
      <c r="I75" s="362"/>
      <c r="J75" s="362"/>
      <c r="K75" s="362"/>
      <c r="L75" s="362"/>
      <c r="M75" s="362"/>
      <c r="N75" s="181"/>
      <c r="O75" s="211"/>
    </row>
    <row r="76" spans="2:15" ht="14.5">
      <c r="B76" s="210"/>
      <c r="C76" s="375" t="s">
        <v>57</v>
      </c>
      <c r="D76" s="375"/>
      <c r="E76" s="362"/>
      <c r="F76" s="342"/>
      <c r="G76" s="342"/>
      <c r="H76" s="342"/>
      <c r="I76" s="342"/>
      <c r="J76" s="342"/>
      <c r="K76" s="342"/>
      <c r="L76" s="342"/>
      <c r="M76" s="342"/>
      <c r="N76" s="179"/>
      <c r="O76" s="211"/>
    </row>
    <row r="77" spans="2:15" ht="15" customHeight="1">
      <c r="B77" s="210"/>
      <c r="C77" s="376" t="s">
        <v>26</v>
      </c>
      <c r="D77" s="376"/>
      <c r="E77" s="362" t="s">
        <v>90</v>
      </c>
      <c r="F77" s="342"/>
      <c r="G77" s="342"/>
      <c r="H77" s="342"/>
      <c r="I77" s="342"/>
      <c r="J77" s="342"/>
      <c r="K77" s="342"/>
      <c r="L77" s="342"/>
      <c r="M77" s="342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" thickBot="1">
      <c r="B81" s="210"/>
      <c r="C81" s="348" t="s">
        <v>40</v>
      </c>
      <c r="D81" s="348"/>
      <c r="E81" s="349" t="s">
        <v>22</v>
      </c>
      <c r="F81" s="349"/>
      <c r="G81" s="261">
        <f>$G$57</f>
        <v>2021</v>
      </c>
      <c r="H81" s="262">
        <f>G81+1</f>
        <v>2022</v>
      </c>
      <c r="I81" s="262">
        <f>H81+1</f>
        <v>2023</v>
      </c>
      <c r="J81" s="262">
        <f>I81+1</f>
        <v>2024</v>
      </c>
      <c r="K81" s="262">
        <f>J81+1</f>
        <v>2025</v>
      </c>
      <c r="L81" s="262">
        <f>K81+1</f>
        <v>2026</v>
      </c>
      <c r="M81" s="263" t="s">
        <v>41</v>
      </c>
      <c r="N81" s="263" t="str">
        <f>CONCATENATE("Sum of Expenditures Prior to ",G$19)</f>
        <v>Sum of Expenditures Prior to 2021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59" t="s">
        <v>55</v>
      </c>
      <c r="D85" s="360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3" t="s">
        <v>56</v>
      </c>
      <c r="D86" s="364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59" t="s">
        <v>57</v>
      </c>
      <c r="D87" s="360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5" t="s">
        <v>26</v>
      </c>
      <c r="D88" s="366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" thickBot="1">
      <c r="B92" s="210"/>
      <c r="C92" s="348" t="s">
        <v>40</v>
      </c>
      <c r="D92" s="348"/>
      <c r="E92" s="349" t="s">
        <v>22</v>
      </c>
      <c r="F92" s="349"/>
      <c r="G92" s="261">
        <f>$G$57</f>
        <v>2021</v>
      </c>
      <c r="H92" s="262">
        <f>G92+1</f>
        <v>2022</v>
      </c>
      <c r="I92" s="262">
        <f>H92+1</f>
        <v>2023</v>
      </c>
      <c r="J92" s="262">
        <f>I92+1</f>
        <v>2024</v>
      </c>
      <c r="K92" s="262">
        <f>J92+1</f>
        <v>2025</v>
      </c>
      <c r="L92" s="262">
        <f>K92+1</f>
        <v>2026</v>
      </c>
      <c r="M92" s="263" t="s">
        <v>41</v>
      </c>
      <c r="N92" s="263" t="str">
        <f>CONCATENATE("Sum of Expenditures Prior to ",G$19)</f>
        <v>Sum of Expenditures Prior to 2021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59" t="s">
        <v>55</v>
      </c>
      <c r="D96" s="360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3" t="s">
        <v>56</v>
      </c>
      <c r="D97" s="364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59" t="s">
        <v>57</v>
      </c>
      <c r="D98" s="360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5" t="s">
        <v>26</v>
      </c>
      <c r="D99" s="366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" thickBot="1">
      <c r="B103" s="210"/>
      <c r="C103" s="348" t="s">
        <v>40</v>
      </c>
      <c r="D103" s="348"/>
      <c r="E103" s="349" t="s">
        <v>22</v>
      </c>
      <c r="F103" s="349"/>
      <c r="G103" s="261">
        <f>$G$57</f>
        <v>2021</v>
      </c>
      <c r="H103" s="262">
        <f>G103+1</f>
        <v>2022</v>
      </c>
      <c r="I103" s="262">
        <f>H103+1</f>
        <v>2023</v>
      </c>
      <c r="J103" s="262">
        <f>I103+1</f>
        <v>2024</v>
      </c>
      <c r="K103" s="262"/>
      <c r="L103" s="262"/>
      <c r="M103" s="263" t="s">
        <v>41</v>
      </c>
      <c r="N103" s="263" t="str">
        <f>CONCATENATE("Sum of Expenditures Prior to ",G$19)</f>
        <v>Sum of Expenditures Prior to 2021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59" t="s">
        <v>55</v>
      </c>
      <c r="D107" s="360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63" t="s">
        <v>56</v>
      </c>
      <c r="D108" s="364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59" t="s">
        <v>57</v>
      </c>
      <c r="D109" s="360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65" t="s">
        <v>26</v>
      </c>
      <c r="D110" s="36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thickBot="1">
      <c r="B114" s="210"/>
      <c r="C114" s="348" t="s">
        <v>40</v>
      </c>
      <c r="D114" s="348"/>
      <c r="E114" s="349" t="s">
        <v>22</v>
      </c>
      <c r="F114" s="349"/>
      <c r="G114" s="280">
        <f>$G$57</f>
        <v>2021</v>
      </c>
      <c r="H114" s="281">
        <f>G114+1</f>
        <v>2022</v>
      </c>
      <c r="I114" s="281">
        <f>H114+1</f>
        <v>2023</v>
      </c>
      <c r="J114" s="281">
        <f>I114+1</f>
        <v>2024</v>
      </c>
      <c r="K114" s="281"/>
      <c r="L114" s="281"/>
      <c r="M114" s="282" t="s">
        <v>41</v>
      </c>
      <c r="N114" s="263" t="str">
        <f>CONCATENATE("Sum of Expenditures Prior to ",G$19)</f>
        <v>Sum of Expenditures Prior to 2021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0" t="s">
        <v>55</v>
      </c>
      <c r="D118" s="351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2" t="s">
        <v>56</v>
      </c>
      <c r="D119" s="353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0" t="s">
        <v>57</v>
      </c>
      <c r="D120" s="351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4" t="s">
        <v>26</v>
      </c>
      <c r="D121" s="355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thickBot="1">
      <c r="B125" s="210"/>
      <c r="C125" s="348" t="s">
        <v>40</v>
      </c>
      <c r="D125" s="348"/>
      <c r="E125" s="349" t="s">
        <v>22</v>
      </c>
      <c r="F125" s="349"/>
      <c r="G125" s="280">
        <f>$G$57</f>
        <v>2021</v>
      </c>
      <c r="H125" s="281">
        <f>G125+1</f>
        <v>2022</v>
      </c>
      <c r="I125" s="281">
        <f>H125+1</f>
        <v>2023</v>
      </c>
      <c r="J125" s="281">
        <f>I125+1</f>
        <v>2024</v>
      </c>
      <c r="K125" s="281"/>
      <c r="L125" s="281"/>
      <c r="M125" s="282" t="s">
        <v>41</v>
      </c>
      <c r="N125" s="263" t="str">
        <f>CONCATENATE("Sum of Expenditures Prior to ",G$19)</f>
        <v>Sum of Expenditures Prior to 2021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0" t="s">
        <v>55</v>
      </c>
      <c r="D129" s="351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2" t="s">
        <v>56</v>
      </c>
      <c r="D130" s="353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0" t="s">
        <v>57</v>
      </c>
      <c r="D131" s="351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4" t="s">
        <v>26</v>
      </c>
      <c r="D132" s="355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thickBot="1">
      <c r="B136" s="210"/>
      <c r="C136" s="348" t="s">
        <v>40</v>
      </c>
      <c r="D136" s="348"/>
      <c r="E136" s="349" t="s">
        <v>22</v>
      </c>
      <c r="F136" s="349"/>
      <c r="G136" s="280">
        <f>$G$57</f>
        <v>2021</v>
      </c>
      <c r="H136" s="281">
        <f>G136+1</f>
        <v>2022</v>
      </c>
      <c r="I136" s="281">
        <f>H136+1</f>
        <v>2023</v>
      </c>
      <c r="J136" s="281">
        <f>I136+1</f>
        <v>2024</v>
      </c>
      <c r="K136" s="281"/>
      <c r="L136" s="281"/>
      <c r="M136" s="282" t="s">
        <v>41</v>
      </c>
      <c r="N136" s="263" t="str">
        <f>CONCATENATE("Sum of Expenditures Prior to ",G$19)</f>
        <v>Sum of Expenditures Prior to 2021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0" t="s">
        <v>55</v>
      </c>
      <c r="D140" s="351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2" t="s">
        <v>56</v>
      </c>
      <c r="D141" s="353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0" t="s">
        <v>57</v>
      </c>
      <c r="D142" s="351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4" t="s">
        <v>26</v>
      </c>
      <c r="D143" s="355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2" t="s">
        <v>100</v>
      </c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179"/>
      <c r="O148" s="224"/>
      <c r="P148" s="225"/>
      <c r="Q148" s="225"/>
    </row>
    <row r="149" spans="2:17" ht="15" customHeight="1">
      <c r="B149" s="210"/>
      <c r="C149" s="342" t="s">
        <v>132</v>
      </c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5">
      <c r="B155" s="210"/>
      <c r="C155" s="356" t="s">
        <v>18</v>
      </c>
      <c r="D155" s="356" t="s">
        <v>39</v>
      </c>
      <c r="E155" s="346" t="s">
        <v>23</v>
      </c>
      <c r="F155" s="346"/>
      <c r="G155" s="283">
        <f>G81</f>
        <v>2021</v>
      </c>
      <c r="H155" s="284" t="str">
        <f>IF(OR(G19=2013,G19=2015,G19=2017,G19=2019),G19+1,"NA")</f>
        <v>NA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5" thickBot="1">
      <c r="B156" s="210"/>
      <c r="C156" s="349"/>
      <c r="D156" s="349"/>
      <c r="E156" s="347"/>
      <c r="F156" s="347"/>
      <c r="G156" s="285" t="s">
        <v>24</v>
      </c>
      <c r="H156" s="285" t="str">
        <f>IF(H155="NA"," ","Allocation Change")</f>
        <v xml:space="preserve"> 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6" t="s">
        <v>147</v>
      </c>
      <c r="G171" s="337"/>
      <c r="H171" s="337"/>
      <c r="I171" s="337"/>
      <c r="J171" s="337"/>
      <c r="K171" s="337"/>
      <c r="L171" s="337"/>
      <c r="M171" s="337"/>
      <c r="N171" s="338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2" t="s">
        <v>152</v>
      </c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179"/>
      <c r="O173" s="224"/>
    </row>
    <row r="174" spans="2:15" ht="34.5" customHeight="1" thickBot="1">
      <c r="B174" s="210"/>
      <c r="C174" s="339" t="s">
        <v>139</v>
      </c>
      <c r="D174" s="340"/>
      <c r="E174" s="340"/>
      <c r="F174" s="340"/>
      <c r="G174" s="340"/>
      <c r="H174" s="340"/>
      <c r="I174" s="340"/>
      <c r="J174" s="340"/>
      <c r="K174" s="340"/>
      <c r="L174" s="340"/>
      <c r="M174" s="340"/>
      <c r="N174" s="341"/>
      <c r="O174" s="224"/>
    </row>
    <row r="175" spans="2:15" ht="34.5" customHeight="1" thickBot="1">
      <c r="B175" s="210"/>
      <c r="C175" s="343" t="s">
        <v>123</v>
      </c>
      <c r="D175" s="344"/>
      <c r="E175" s="344"/>
      <c r="F175" s="344"/>
      <c r="G175" s="344"/>
      <c r="H175" s="344"/>
      <c r="I175" s="344"/>
      <c r="J175" s="344"/>
      <c r="K175" s="344"/>
      <c r="L175" s="344"/>
      <c r="M175" s="344"/>
      <c r="N175" s="345"/>
      <c r="O175" s="224"/>
    </row>
    <row r="176" spans="2:15" ht="34.5" customHeight="1" thickBot="1">
      <c r="B176" s="210"/>
      <c r="C176" s="343" t="s">
        <v>123</v>
      </c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5"/>
      <c r="O176" s="224"/>
    </row>
    <row r="177" spans="2:15" ht="34.5" customHeight="1" thickBot="1">
      <c r="B177" s="210"/>
      <c r="C177" s="343" t="s">
        <v>123</v>
      </c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5"/>
      <c r="O177" s="224"/>
    </row>
    <row r="178" spans="2:15" ht="34.5" customHeight="1" thickBot="1">
      <c r="B178" s="210"/>
      <c r="C178" s="343" t="s">
        <v>123</v>
      </c>
      <c r="D178" s="344"/>
      <c r="E178" s="344"/>
      <c r="F178" s="344"/>
      <c r="G178" s="344"/>
      <c r="H178" s="344"/>
      <c r="I178" s="344"/>
      <c r="J178" s="344"/>
      <c r="K178" s="344"/>
      <c r="L178" s="344"/>
      <c r="M178" s="344"/>
      <c r="N178" s="345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2" t="s">
        <v>138</v>
      </c>
      <c r="D180" s="342"/>
      <c r="E180" s="342"/>
      <c r="F180" s="342"/>
      <c r="G180" s="342"/>
      <c r="H180" s="342"/>
      <c r="I180" s="342"/>
      <c r="J180" s="342"/>
      <c r="K180" s="342"/>
      <c r="L180" s="342"/>
      <c r="M180" s="342"/>
      <c r="N180" s="116"/>
      <c r="O180" s="211"/>
    </row>
    <row r="181" spans="2:15" ht="14.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5"/>
      <c r="D203" s="335"/>
      <c r="E203" s="335"/>
      <c r="F203" s="335"/>
      <c r="G203" s="335"/>
      <c r="H203" s="335"/>
      <c r="I203" s="335"/>
      <c r="J203" s="335"/>
      <c r="K203" s="335"/>
      <c r="L203" s="335"/>
      <c r="M203" s="335"/>
      <c r="N203" s="335"/>
      <c r="O203" s="335"/>
      <c r="P203" s="335"/>
      <c r="Q203" s="335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1.57421875" style="0" customWidth="1"/>
    <col min="4" max="4" width="8.421875" style="0" customWidth="1"/>
    <col min="5" max="6" width="11.57421875" style="0" customWidth="1"/>
    <col min="7" max="7" width="9.57421875" style="0" customWidth="1"/>
    <col min="8" max="8" width="58.57421875" style="0" customWidth="1"/>
    <col min="9" max="9" width="15.57421875" style="0" customWidth="1"/>
    <col min="10" max="10" width="13.57421875" style="0" hidden="1" customWidth="1"/>
    <col min="11" max="11" width="1.421875" style="0" hidden="1" customWidth="1"/>
    <col min="12" max="12" width="15.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421875" style="0" customWidth="1"/>
    <col min="20" max="20" width="18.57421875" style="0" customWidth="1"/>
  </cols>
  <sheetData>
    <row r="1" spans="1:20" ht="18">
      <c r="A1" s="431" t="s">
        <v>49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8" t="s">
        <v>31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1"/>
    </row>
    <row r="4" spans="1:20" ht="3" customHeight="1" thickBot="1" thickTop="1">
      <c r="A4" s="442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1"/>
    </row>
    <row r="5" spans="1:19" ht="13.5">
      <c r="A5" s="452" t="s">
        <v>7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1"/>
    </row>
    <row r="6" spans="1:20" ht="13.5">
      <c r="A6" s="448" t="s">
        <v>0</v>
      </c>
      <c r="B6" s="449"/>
      <c r="C6" s="447" t="str">
        <f>IF('2b.  Complex Form Data Entry'!G11="","   ",'2b.  Complex Form Data Entry'!G11)</f>
        <v xml:space="preserve">   </v>
      </c>
      <c r="D6" s="447"/>
      <c r="E6" s="447"/>
      <c r="F6" s="447"/>
      <c r="G6" s="447"/>
      <c r="H6" s="447"/>
      <c r="I6" s="447"/>
      <c r="J6" s="447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3" t="s">
        <v>150</v>
      </c>
      <c r="B7" s="444"/>
      <c r="C7" s="454" t="str">
        <f>IF('2b.  Complex Form Data Entry'!G12="","   ",'2b.  Complex Form Data Entry'!G12)</f>
        <v xml:space="preserve">   </v>
      </c>
      <c r="D7" s="454"/>
      <c r="E7" s="454"/>
      <c r="F7" s="454"/>
      <c r="G7" s="454"/>
      <c r="H7" s="454"/>
      <c r="I7" s="454"/>
      <c r="J7" s="454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5" t="s">
        <v>2</v>
      </c>
      <c r="B8" s="446"/>
      <c r="C8" s="292" t="str">
        <f>IF('2b.  Complex Form Data Entry'!G15="","   ",'2b.  Complex Form Data Entry'!G15)</f>
        <v xml:space="preserve">   </v>
      </c>
      <c r="E8" s="292"/>
      <c r="F8" s="446" t="s">
        <v>8</v>
      </c>
      <c r="G8" s="446"/>
      <c r="H8" s="329" t="str">
        <f>IF('2b.  Complex Form Data Entry'!G15=""," ",'2b.  Complex Form Data Entry'!G16)</f>
        <v xml:space="preserve"> </v>
      </c>
      <c r="I8" s="292"/>
      <c r="J8" s="292"/>
      <c r="L8" s="444" t="s">
        <v>10</v>
      </c>
      <c r="M8" s="444"/>
      <c r="N8" s="444"/>
      <c r="O8" s="444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5" t="s">
        <v>3</v>
      </c>
      <c r="B9" s="446"/>
      <c r="C9" s="295"/>
      <c r="D9" s="292"/>
      <c r="E9" s="292"/>
      <c r="F9" s="446" t="s">
        <v>13</v>
      </c>
      <c r="G9" s="446"/>
      <c r="H9" s="292"/>
      <c r="I9" s="292"/>
      <c r="J9" s="292"/>
      <c r="L9" s="444" t="s">
        <v>9</v>
      </c>
      <c r="M9" s="444"/>
      <c r="N9" s="444"/>
      <c r="O9" s="444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38" t="str">
        <f>IF('2b.  Complex Form Data Entry'!G10=""," ",'2b.  Complex Form Data Entry'!G10)</f>
        <v xml:space="preserve"> </v>
      </c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9"/>
      <c r="T10" s="11"/>
    </row>
    <row r="11" spans="1:20" ht="13" thickBot="1">
      <c r="A11" s="332"/>
      <c r="B11" s="333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1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8" t="s">
        <v>14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3" t="s">
        <v>32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37" t="s">
        <v>143</v>
      </c>
      <c r="B17" s="437"/>
      <c r="C17" s="437"/>
      <c r="D17" s="437"/>
      <c r="E17" s="462" t="str">
        <f>IF('2b.  Complex Form Data Entry'!G39="N","NA",'2b.  Complex Form Data Entry'!G40)</f>
        <v>NA</v>
      </c>
      <c r="F17" s="463"/>
      <c r="G17" s="464"/>
      <c r="H17" s="396" t="s">
        <v>151</v>
      </c>
      <c r="I17" s="397"/>
      <c r="J17" s="397"/>
      <c r="K17" s="397"/>
      <c r="L17" s="397"/>
      <c r="M17" s="397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3" t="s">
        <v>33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5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2021</v>
      </c>
      <c r="J24" s="95">
        <f>'2b.  Complex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2021</v>
      </c>
      <c r="J34" s="95">
        <f>'2b.  Complex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117</v>
      </c>
      <c r="T34" s="12"/>
    </row>
    <row r="35" spans="1:20" ht="13.5">
      <c r="A35" s="402" t="str">
        <f>IF('2b.  Complex Form Data Entry'!E80="","   ",'2b.  Complex Form Data Entry'!E80)</f>
        <v xml:space="preserve">   </v>
      </c>
      <c r="B35" s="403"/>
      <c r="C35" s="404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2" t="s">
        <v>55</v>
      </c>
      <c r="C39" s="393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4" t="s">
        <v>56</v>
      </c>
      <c r="C40" s="395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2" t="s">
        <v>57</v>
      </c>
      <c r="C41" s="393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08" t="s">
        <v>26</v>
      </c>
      <c r="C42" s="409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5" t="str">
        <f>IF('2b.  Complex Form Data Entry'!E91="","   ",'2b.  Complex Form Data Entry'!E91)</f>
        <v xml:space="preserve">   </v>
      </c>
      <c r="B45" s="406"/>
      <c r="C45" s="407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2" t="s">
        <v>55</v>
      </c>
      <c r="C49" s="393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4" t="s">
        <v>56</v>
      </c>
      <c r="C50" s="395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2" t="s">
        <v>57</v>
      </c>
      <c r="C51" s="393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08" t="s">
        <v>26</v>
      </c>
      <c r="C52" s="409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05" t="str">
        <f>IF('2b.  Complex Form Data Entry'!E102="","   ",'2b.  Complex Form Data Entry'!E102)</f>
        <v xml:space="preserve">   </v>
      </c>
      <c r="B55" s="406"/>
      <c r="C55" s="407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2" t="s">
        <v>55</v>
      </c>
      <c r="C59" s="393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4" t="s">
        <v>56</v>
      </c>
      <c r="C60" s="395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2" t="s">
        <v>57</v>
      </c>
      <c r="C61" s="393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08" t="s">
        <v>26</v>
      </c>
      <c r="C62" s="409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05" t="str">
        <f>IF('2b.  Complex Form Data Entry'!E113="","   ",'2b.  Complex Form Data Entry'!E113)</f>
        <v xml:space="preserve">   </v>
      </c>
      <c r="B65" s="406"/>
      <c r="C65" s="407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2" t="s">
        <v>55</v>
      </c>
      <c r="C69" s="393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4" t="s">
        <v>56</v>
      </c>
      <c r="C70" s="395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2" t="s">
        <v>57</v>
      </c>
      <c r="C71" s="393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08" t="s">
        <v>26</v>
      </c>
      <c r="C72" s="409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05" t="str">
        <f>IF('2b.  Complex Form Data Entry'!E124="","   ",'2b.  Complex Form Data Entry'!E124)</f>
        <v xml:space="preserve">   </v>
      </c>
      <c r="B75" s="406"/>
      <c r="C75" s="407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92" t="s">
        <v>55</v>
      </c>
      <c r="C79" s="393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4" t="s">
        <v>56</v>
      </c>
      <c r="C80" s="395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92" t="s">
        <v>57</v>
      </c>
      <c r="C81" s="393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08" t="s">
        <v>26</v>
      </c>
      <c r="C82" s="409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05" t="str">
        <f>IF('2b.  Complex Form Data Entry'!E135="","   ",'2b.  Complex Form Data Entry'!E135)</f>
        <v xml:space="preserve">   </v>
      </c>
      <c r="B85" s="406"/>
      <c r="C85" s="407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92" t="s">
        <v>55</v>
      </c>
      <c r="C89" s="393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4" t="s">
        <v>56</v>
      </c>
      <c r="C90" s="395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92" t="s">
        <v>57</v>
      </c>
      <c r="C91" s="393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08" t="s">
        <v>26</v>
      </c>
      <c r="C92" s="409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">
      <c r="A97" s="431" t="s">
        <v>133</v>
      </c>
      <c r="B97" s="431"/>
      <c r="C97" s="431"/>
      <c r="D97" s="431"/>
      <c r="E97" s="431"/>
      <c r="F97" s="431"/>
      <c r="G97" s="431"/>
      <c r="H97" s="431"/>
      <c r="I97" s="431"/>
      <c r="J97" s="431"/>
      <c r="K97" s="431"/>
      <c r="L97" s="431"/>
      <c r="M97" s="431"/>
      <c r="N97" s="431"/>
      <c r="O97" s="431"/>
      <c r="P97" s="431"/>
      <c r="Q97" s="431"/>
      <c r="R97" s="431"/>
      <c r="S97" s="431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88" t="s">
        <v>31</v>
      </c>
      <c r="B99" s="388"/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1"/>
    </row>
    <row r="100" spans="1:20" ht="3" customHeight="1" thickBot="1" thickTop="1">
      <c r="A100" s="442"/>
      <c r="B100" s="443"/>
      <c r="C100" s="443"/>
      <c r="D100" s="443"/>
      <c r="E100" s="443"/>
      <c r="F100" s="443"/>
      <c r="G100" s="443"/>
      <c r="H100" s="443"/>
      <c r="I100" s="443"/>
      <c r="J100" s="443"/>
      <c r="K100" s="443"/>
      <c r="L100" s="443"/>
      <c r="M100" s="443"/>
      <c r="N100" s="443"/>
      <c r="O100" s="443"/>
      <c r="P100" s="443"/>
      <c r="Q100" s="443"/>
      <c r="R100" s="443"/>
      <c r="S100" s="443"/>
      <c r="T100" s="1"/>
    </row>
    <row r="101" spans="1:19" ht="13.5">
      <c r="A101" s="452" t="s">
        <v>7</v>
      </c>
      <c r="B101" s="450"/>
      <c r="C101" s="450"/>
      <c r="D101" s="450"/>
      <c r="E101" s="450"/>
      <c r="F101" s="450"/>
      <c r="G101" s="450"/>
      <c r="H101" s="450"/>
      <c r="I101" s="450"/>
      <c r="J101" s="450"/>
      <c r="K101" s="450"/>
      <c r="L101" s="450"/>
      <c r="M101" s="450"/>
      <c r="N101" s="450"/>
      <c r="O101" s="450"/>
      <c r="P101" s="450"/>
      <c r="Q101" s="450"/>
      <c r="R101" s="450"/>
      <c r="S101" s="451"/>
    </row>
    <row r="102" spans="1:20" ht="13.5">
      <c r="A102" s="448" t="s">
        <v>0</v>
      </c>
      <c r="B102" s="449"/>
      <c r="C102" s="447" t="str">
        <f>IF('2b.  Complex Form Data Entry'!G11="","   ",'2b.  Complex Form Data Entry'!G11)</f>
        <v xml:space="preserve">   </v>
      </c>
      <c r="D102" s="447"/>
      <c r="E102" s="447"/>
      <c r="F102" s="447"/>
      <c r="G102" s="447"/>
      <c r="H102" s="447"/>
      <c r="I102" s="447"/>
      <c r="J102" s="447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3" t="s">
        <v>150</v>
      </c>
      <c r="B103" s="444"/>
      <c r="C103" s="454" t="str">
        <f>IF('2b.  Complex Form Data Entry'!G12="","   ",'2b.  Complex Form Data Entry'!G12)</f>
        <v xml:space="preserve">   </v>
      </c>
      <c r="D103" s="454"/>
      <c r="E103" s="454"/>
      <c r="F103" s="454"/>
      <c r="G103" s="454"/>
      <c r="H103" s="454"/>
      <c r="I103" s="454"/>
      <c r="J103" s="454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5" t="s">
        <v>2</v>
      </c>
      <c r="B104" s="446"/>
      <c r="C104" s="298" t="str">
        <f>IF('2b.  Complex Form Data Entry'!G15="","   ",'2b.  Complex Form Data Entry'!G15)</f>
        <v xml:space="preserve">   </v>
      </c>
      <c r="E104" s="298"/>
      <c r="F104" s="446" t="s">
        <v>8</v>
      </c>
      <c r="G104" s="446"/>
      <c r="H104" s="329" t="str">
        <f>IF('2b.  Complex Form Data Entry'!G15=""," ",'2b.  Complex Form Data Entry'!G16)</f>
        <v xml:space="preserve"> </v>
      </c>
      <c r="I104" s="298"/>
      <c r="J104" s="298"/>
      <c r="L104" s="444" t="s">
        <v>10</v>
      </c>
      <c r="M104" s="444"/>
      <c r="N104" s="444"/>
      <c r="O104" s="444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5" t="s">
        <v>3</v>
      </c>
      <c r="B105" s="446"/>
      <c r="C105" s="300"/>
      <c r="D105" s="298"/>
      <c r="E105" s="298"/>
      <c r="F105" s="446" t="s">
        <v>13</v>
      </c>
      <c r="G105" s="446"/>
      <c r="H105" s="298"/>
      <c r="I105" s="298"/>
      <c r="J105" s="298"/>
      <c r="L105" s="444" t="s">
        <v>9</v>
      </c>
      <c r="M105" s="444"/>
      <c r="N105" s="444"/>
      <c r="O105" s="444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38" t="str">
        <f>IF('2b.  Complex Form Data Entry'!G10=""," ",'2b.  Complex Form Data Entry'!G10)</f>
        <v xml:space="preserve"> </v>
      </c>
      <c r="D106" s="438"/>
      <c r="E106" s="438"/>
      <c r="F106" s="438"/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9"/>
      <c r="T106" s="11"/>
    </row>
    <row r="107" spans="1:20" ht="13" thickBot="1">
      <c r="A107" s="332"/>
      <c r="B107" s="333"/>
      <c r="C107" s="440"/>
      <c r="D107" s="440"/>
      <c r="E107" s="440"/>
      <c r="F107" s="440"/>
      <c r="G107" s="440"/>
      <c r="H107" s="440"/>
      <c r="I107" s="440"/>
      <c r="J107" s="440"/>
      <c r="K107" s="440"/>
      <c r="L107" s="440"/>
      <c r="M107" s="440"/>
      <c r="N107" s="440"/>
      <c r="O107" s="440"/>
      <c r="P107" s="440"/>
      <c r="Q107" s="440"/>
      <c r="R107" s="440"/>
      <c r="S107" s="441"/>
      <c r="T107" s="11"/>
    </row>
    <row r="108" spans="1:20" ht="18.75" customHeight="1" thickBot="1" thickTop="1">
      <c r="A108" s="432" t="s">
        <v>15</v>
      </c>
      <c r="B108" s="432"/>
      <c r="C108" s="432"/>
      <c r="D108" s="432"/>
      <c r="E108" s="432"/>
      <c r="F108" s="432"/>
      <c r="G108" s="432"/>
      <c r="H108" s="432"/>
      <c r="I108" s="432"/>
      <c r="J108" s="432"/>
      <c r="K108" s="432"/>
      <c r="L108" s="432"/>
      <c r="M108" s="432"/>
      <c r="N108" s="432"/>
      <c r="O108" s="432"/>
      <c r="P108" s="432"/>
      <c r="Q108" s="432"/>
      <c r="R108" s="432"/>
      <c r="S108" s="432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5" t="s">
        <v>18</v>
      </c>
      <c r="B112" s="456"/>
      <c r="C112" s="457"/>
      <c r="D112" s="417" t="s">
        <v>19</v>
      </c>
      <c r="E112" s="417" t="s">
        <v>5</v>
      </c>
      <c r="F112" s="410" t="s">
        <v>104</v>
      </c>
      <c r="G112" s="417" t="s">
        <v>11</v>
      </c>
      <c r="H112" s="428" t="s">
        <v>23</v>
      </c>
      <c r="I112" s="315"/>
      <c r="J112" s="190">
        <f>'2b.  Complex Form Data Entry'!G19</f>
        <v>2021</v>
      </c>
      <c r="K112" s="286" t="str">
        <f>'2b.  Complex Form Data Entry'!H155</f>
        <v>NA</v>
      </c>
      <c r="L112" s="412" t="str">
        <f>CONCATENATE(L34," Appropriation Change")</f>
        <v>2021 / 2022 Appropriation Change</v>
      </c>
      <c r="O112" s="303"/>
      <c r="P112" s="303"/>
      <c r="Q112" s="303"/>
      <c r="R112" s="421" t="s">
        <v>136</v>
      </c>
      <c r="S112" s="422"/>
      <c r="T112" s="42"/>
    </row>
    <row r="113" spans="1:20" ht="37.5" customHeight="1" thickBot="1">
      <c r="A113" s="458"/>
      <c r="B113" s="459"/>
      <c r="C113" s="460"/>
      <c r="D113" s="418"/>
      <c r="E113" s="418"/>
      <c r="F113" s="411"/>
      <c r="G113" s="418"/>
      <c r="H113" s="429"/>
      <c r="I113" s="316"/>
      <c r="J113" s="191" t="s">
        <v>24</v>
      </c>
      <c r="K113" s="287" t="str">
        <f>'2b.  Complex Form Data Entry'!H156</f>
        <v xml:space="preserve"> </v>
      </c>
      <c r="L113" s="413"/>
      <c r="O113" s="303"/>
      <c r="P113" s="303"/>
      <c r="Q113" s="303"/>
      <c r="R113" s="423"/>
      <c r="S113" s="424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30" t="str">
        <f>IF('2b.  Complex Form Data Entry'!G39="Y","See note 5 below.",'2b.  Complex Form Data Entry'!D43)</f>
        <v>An NPV analysis was not performed because …</v>
      </c>
      <c r="C123" s="430"/>
      <c r="D123" s="430"/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  <c r="Q123" s="430"/>
      <c r="R123" s="430"/>
      <c r="S123" s="430"/>
      <c r="T123" s="5"/>
    </row>
    <row r="124" spans="1:20" ht="13.5">
      <c r="A124" s="68" t="s">
        <v>112</v>
      </c>
      <c r="B124" s="425" t="s">
        <v>148</v>
      </c>
      <c r="C124" s="425"/>
      <c r="D124" s="425"/>
      <c r="E124" s="425"/>
      <c r="F124" s="425"/>
      <c r="G124" s="425"/>
      <c r="H124" s="425"/>
      <c r="I124" s="425"/>
      <c r="J124" s="425"/>
      <c r="K124" s="425"/>
      <c r="L124" s="425"/>
      <c r="M124" s="425"/>
      <c r="N124" s="425"/>
      <c r="O124" s="425"/>
      <c r="P124" s="425"/>
      <c r="Q124" s="425"/>
      <c r="R124" s="425"/>
      <c r="S124" s="425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27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27"/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5"/>
    </row>
    <row r="127" spans="1:20" ht="14.25" customHeight="1">
      <c r="A127" s="67" t="s">
        <v>114</v>
      </c>
      <c r="B127" s="416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16"/>
      <c r="D127" s="416"/>
      <c r="E127" s="416"/>
      <c r="F127" s="416"/>
      <c r="G127" s="416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  <c r="T127" s="5"/>
    </row>
    <row r="128" spans="1:20" ht="16.5" customHeight="1">
      <c r="A128" s="67" t="s">
        <v>118</v>
      </c>
      <c r="B128" s="415" t="s">
        <v>111</v>
      </c>
      <c r="C128" s="415"/>
      <c r="D128" s="415"/>
      <c r="E128" s="415"/>
      <c r="F128" s="415"/>
      <c r="G128" s="415"/>
      <c r="H128" s="415"/>
      <c r="I128" s="415"/>
      <c r="J128" s="415"/>
      <c r="K128" s="415"/>
      <c r="L128" s="415"/>
      <c r="M128" s="415"/>
      <c r="N128" s="415"/>
      <c r="O128" s="415"/>
      <c r="P128" s="415"/>
      <c r="Q128" s="415"/>
      <c r="R128" s="415"/>
      <c r="S128" s="415"/>
      <c r="T128" s="5"/>
    </row>
    <row r="129" spans="1:19" ht="14.25" customHeight="1">
      <c r="A129" s="67"/>
      <c r="B129" s="414" t="str">
        <f>'2b.  Complex Form Data Entry'!C174</f>
        <v>-</v>
      </c>
      <c r="C129" s="414"/>
      <c r="D129" s="414"/>
      <c r="E129" s="414"/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</row>
    <row r="130" spans="1:19" ht="13.5">
      <c r="A130" s="67"/>
      <c r="B130" s="414" t="str">
        <f>'2b.  Complex Form Data Entry'!C175</f>
        <v xml:space="preserve">- </v>
      </c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</row>
    <row r="131" spans="1:19" ht="12.75" customHeight="1">
      <c r="A131" s="67"/>
      <c r="B131" s="414" t="str">
        <f>'2b.  Complex Form Data Entry'!C176</f>
        <v xml:space="preserve">- </v>
      </c>
      <c r="C131" s="414"/>
      <c r="D131" s="414"/>
      <c r="E131" s="414"/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</row>
    <row r="132" spans="1:19" ht="15" customHeight="1">
      <c r="A132" s="67"/>
      <c r="B132" s="414" t="str">
        <f>'2b.  Complex Form Data Entry'!C177</f>
        <v xml:space="preserve">- </v>
      </c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</row>
    <row r="133" spans="1:20" ht="13.5">
      <c r="A133" s="67"/>
      <c r="B133" s="414" t="str">
        <f>'2b.  Complex Form Data Entry'!C178</f>
        <v xml:space="preserve">- </v>
      </c>
      <c r="C133" s="414"/>
      <c r="D133" s="414"/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5"/>
    </row>
    <row r="134" spans="1:19" ht="13.5">
      <c r="A134" s="67"/>
      <c r="B134" s="414"/>
      <c r="C134" s="414"/>
      <c r="D134" s="414"/>
      <c r="E134" s="414"/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</row>
    <row r="135" spans="1:19" ht="13.5">
      <c r="A135" t="str">
        <f>IF('2b.  Complex Form Data Entry'!C181=""," ","6.")</f>
        <v xml:space="preserve"> </v>
      </c>
      <c r="B135" s="414"/>
      <c r="C135" s="414"/>
      <c r="D135" s="414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</row>
    <row r="136" spans="1:19" ht="13.5">
      <c r="A136" s="69"/>
      <c r="B136" s="414"/>
      <c r="C136" s="414"/>
      <c r="D136" s="414"/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</row>
    <row r="137" spans="1:19" ht="13.5">
      <c r="A137" s="69"/>
      <c r="B137" s="414"/>
      <c r="C137" s="414"/>
      <c r="D137" s="414"/>
      <c r="E137" s="414"/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3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Props1.xml><?xml version="1.0" encoding="utf-8"?>
<ds:datastoreItem xmlns:ds="http://schemas.openxmlformats.org/officeDocument/2006/customXml" ds:itemID="{60F66F75-E298-49D7-923C-92FD04AD8C51}">
  <ds:schemaRefs>
    <ds:schemaRef ds:uri="cc811197-5a73-4d86-a206-c117da05ddaa"/>
    <ds:schemaRef ds:uri="http://schemas.microsoft.com/office/2006/documentManagement/types"/>
    <ds:schemaRef ds:uri="http://schemas.microsoft.com/sharepoint/v3"/>
    <ds:schemaRef ds:uri="4014f290-5a86-44a6-bf90-5365310a716f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B10DA79-8A36-449F-B18A-752295A2F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4014f290-5a86-44a6-bf90-5365310a7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551C522-8D42-407E-A660-8E1C08168A35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Bender, Sid</cp:lastModifiedBy>
  <cp:lastPrinted>2015-03-19T18:52:03Z</cp:lastPrinted>
  <dcterms:created xsi:type="dcterms:W3CDTF">1999-06-02T23:29:55Z</dcterms:created>
  <dcterms:modified xsi:type="dcterms:W3CDTF">2022-06-05T04:27:25Z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c64c4a8e-5106-42fc-ad93-ba6053d34dbd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