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
    </mc:Choice>
  </mc:AlternateContent>
  <xr:revisionPtr revIDLastSave="0" documentId="8_{12FC4BA7-5377-4E6D-95D7-A71A202368B3}" xr6:coauthVersionLast="47" xr6:coauthVersionMax="47" xr10:uidLastSave="{00000000-0000-0000-0000-000000000000}"/>
  <bookViews>
    <workbookView xWindow="-108" yWindow="-108" windowWidth="23256" windowHeight="12576" xr2:uid="{D228D17D-4EDD-4FBA-BB3D-D36DEB842218}"/>
  </bookViews>
  <sheets>
    <sheet name="Operating Financial Plan" sheetId="1" r:id="rId1"/>
  </sheets>
  <externalReferences>
    <externalReference r:id="rId2"/>
    <externalReference r:id="rId3"/>
    <externalReference r:id="rId4"/>
  </externalReferences>
  <definedNames>
    <definedName name="___w1" localSheetId="0" hidden="1">{"cxtransfer",#N/A,FALSE,"ReorgRevisted"}</definedName>
    <definedName name="___w1" hidden="1">{"cxtransfer",#N/A,FALSE,"ReorgRevisted"}</definedName>
    <definedName name="___w2" localSheetId="0" hidden="1">{"cxtransfer",#N/A,FALSE,"ReorgRevisted"}</definedName>
    <definedName name="___w2" hidden="1">{"cxtransfer",#N/A,FALSE,"ReorgRevisted"}</definedName>
    <definedName name="__w1" localSheetId="0" hidden="1">{"cxtransfer",#N/A,FALSE,"ReorgRevisted"}</definedName>
    <definedName name="__w1" hidden="1">{"cxtransfer",#N/A,FALSE,"ReorgRevisted"}</definedName>
    <definedName name="__w2" localSheetId="0" hidden="1">{"cxtransfer",#N/A,FALSE,"ReorgRevisted"}</definedName>
    <definedName name="__w2" hidden="1">{"cxtransfer",#N/A,FALSE,"ReorgRevisted"}</definedName>
    <definedName name="_w1" localSheetId="0" hidden="1">{"cxtransfer",#N/A,FALSE,"ReorgRevisted"}</definedName>
    <definedName name="_w1" hidden="1">{"cxtransfer",#N/A,FALSE,"ReorgRevisted"}</definedName>
    <definedName name="_w2" localSheetId="0" hidden="1">{"cxtransfer",#N/A,FALSE,"ReorgRevisted"}</definedName>
    <definedName name="_w2" hidden="1">{"cxtransfer",#N/A,FALSE,"ReorgRevisted"}</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sfda" localSheetId="0" hidden="1">{"NonWhole",#N/A,FALSE,"ReorgRevisted"}</definedName>
    <definedName name="asfda" hidden="1">{"NonWhole",#N/A,FALSE,"ReorgRevisted"}</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Central_Rate_Categories">[1]OTHER_LOOKUPS!$G$6:$G$9</definedName>
    <definedName name="child" localSheetId="0" hidden="1">{"NonWhole",#N/A,FALSE,"ReorgRevisted"}</definedName>
    <definedName name="child" hidden="1">{"NonWhole",#N/A,FALSE,"ReorgRevisted"}</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ntract_Account_Types">[1]OTHER_LOOKUPS!$C$6:$C$8</definedName>
    <definedName name="criminal" localSheetId="0" hidden="1">{"NonWhole",#N/A,FALSE,"ReorgRevisted"}</definedName>
    <definedName name="criminal" hidden="1">{"NonWhole",#N/A,FALSE,"ReorgRevisted"}</definedName>
    <definedName name="CXAgncy09">'[2]09 REQ Sum Corrected 6-24-08'!$D$7:$D$9,'[2]09 REQ Sum Corrected 6-24-08'!$D$13,'[2]09 REQ Sum Corrected 6-24-08'!$D$17:$D$20</definedName>
    <definedName name="cxs" localSheetId="0" hidden="1">{"Whole",#N/A,FALSE,"ReorgRevisted"}</definedName>
    <definedName name="cxs" hidden="1">{"Whole",#N/A,FALSE,"ReorgRevisted"}</definedName>
    <definedName name="d" localSheetId="0" hidden="1">{"NonWhole",#N/A,FALSE,"ReorgRevisted"}</definedName>
    <definedName name="d" hidden="1">{"NonWhole",#N/A,FALSE,"ReorgRevisted"}</definedName>
    <definedName name="ddd.ext" localSheetId="0" hidden="1">{"NonWhole",#N/A,FALSE,"ReorgRevisted"}</definedName>
    <definedName name="ddd.ext" hidden="1">{"NonWhole",#N/A,FALSE,"ReorgRevisted"}</definedName>
    <definedName name="donya" localSheetId="0" hidden="1">{"Whole",#N/A,FALSE,"ReorgRevisted"}</definedName>
    <definedName name="donya" hidden="1">{"Whole",#N/A,FALSE,"ReorgRevisted"}</definedName>
    <definedName name="efg" localSheetId="0" hidden="1">{"cxtransfer",#N/A,FALSE,"ReorgRevisted"}</definedName>
    <definedName name="efg" hidden="1">{"cxtransfer",#N/A,FALSE,"ReorgRevisted"}</definedName>
    <definedName name="Expenditure_Types">[1]OTHER_LOOKUPS!$E$6:$E$18</definedName>
    <definedName name="FinPlan" localSheetId="0" hidden="1">{"Whole",#N/A,FALSE,"ReorgRevisted"}</definedName>
    <definedName name="FinPlan" hidden="1">{"Whole",#N/A,FALSE,"ReorgRevisted"}</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r" localSheetId="0" hidden="1">{"NonWhole",#N/A,FALSE,"ReorgRevisted"}</definedName>
    <definedName name="fr" hidden="1">{"NonWhole",#N/A,FALSE,"ReorgRevisted"}</definedName>
    <definedName name="FS" localSheetId="0" hidden="1">{"Dis",#N/A,FALSE,"ReorgRevisted"}</definedName>
    <definedName name="FS" hidden="1">{"Dis",#N/A,FALSE,"ReorgRevisted"}</definedName>
    <definedName name="gg" localSheetId="0" hidden="1">{"Dis",#N/A,FALSE,"ReorgRevisted"}</definedName>
    <definedName name="gg" hidden="1">{"Dis",#N/A,FALSE,"ReorgRevisted"}</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mental" localSheetId="0" hidden="1">{"NonWhole",#N/A,FALSE,"ReorgRevisted"}</definedName>
    <definedName name="mental" hidden="1">{"NonWhole",#N/A,FALSE,"ReorgRevisted"}</definedName>
    <definedName name="ob" localSheetId="0" hidden="1">{"cxtransfer",#N/A,FALSE,"ReorgRevisted"}</definedName>
    <definedName name="ob" hidden="1">{"cxtransfer",#N/A,FALSE,"ReorgRevisted"}</definedName>
    <definedName name="p" localSheetId="0" hidden="1">{"Dis",#N/A,FALSE,"ReorgRevisted"}</definedName>
    <definedName name="p" hidden="1">{"Dis",#N/A,FALSE,"ReorgRevisted"}</definedName>
    <definedName name="Position_Titles">[1]POSITION_LOOKUP!$A$5:$A$200</definedName>
    <definedName name="_xlnm.Print_Area" localSheetId="0">'Operating Financial Plan'!$A$1:$N$67</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re" localSheetId="0" hidden="1">{"Dis",#N/A,FALSE,"ReorgRevisted"}</definedName>
    <definedName name="re" hidden="1">{"Dis",#N/A,FALSE,"ReorgRevisted"}</definedName>
    <definedName name="Reference">[3]Appro_Sections!$B$7:$N$137</definedName>
    <definedName name="rename" localSheetId="0" hidden="1">{"NonWhole",#N/A,FALSE,"ReorgRevisted"}</definedName>
    <definedName name="rename" hidden="1">{"NonWhole",#N/A,FALSE,"ReorgRevisted"}</definedName>
    <definedName name="Revenue_Types">[1]OTHER_LOOKUPS!$A$6:$A$12</definedName>
    <definedName name="rod" localSheetId="0" hidden="1">{"NonWhole",#N/A,FALSE,"ReorgRevisted"}</definedName>
    <definedName name="rod" hidden="1">{"NonWhole",#N/A,FALSE,"ReorgRevisted"}</definedName>
    <definedName name="sad" localSheetId="0" hidden="1">{"NonWhole",#N/A,FALSE,"ReorgRevisted"}</definedName>
    <definedName name="sad" hidden="1">{"NonWhole",#N/A,FALSE,"ReorgRevisted"}</definedName>
    <definedName name="sdd" localSheetId="0" hidden="1">{"NonWhole",#N/A,FALSE,"ReorgRevisted"}</definedName>
    <definedName name="sdd" hidden="1">{"NonWhole",#N/A,FALSE,"ReorgRevisted"}</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teps" localSheetId="0" hidden="1">{"cxtransfer",#N/A,FALSE,"ReorgRevisted"}</definedName>
    <definedName name="steps" hidden="1">{"cxtransfer",#N/A,FALSE,"ReorgRevisted"}</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DO_?XDOFIELD1?">#REF!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3?">#REF!</definedName>
    <definedName name="XDO_?XDOFIELD34?">#REF!</definedName>
    <definedName name="XDO_?XDOFIELD35?">#REF!</definedName>
    <definedName name="XDO_?XDOFIELD36?">#REF!</definedName>
    <definedName name="XDO_?XDOFIELD37?">#REF!</definedName>
    <definedName name="XDO_?XDOFIELD38?">#REF!</definedName>
    <definedName name="XDO_?XDOFIELD39?">#REF!</definedName>
    <definedName name="XDO_?XDOFIELD4?">#REF!</definedName>
    <definedName name="XDO_?XDOFIELD40?">#REF!</definedName>
    <definedName name="XDO_?XDOFIELD41?">#REF!</definedName>
    <definedName name="XDO_?XDOFIELD42?">#REF!</definedName>
    <definedName name="XDO_?XDOFIELD43?">#REF!</definedName>
    <definedName name="XDO_?XDOFIELD44?">#REF!</definedName>
    <definedName name="XDO_?XDOFIELD5?">#REF!</definedName>
    <definedName name="XDO_?XDOFIELD6?">#REF!</definedName>
    <definedName name="XDO_?XDOFIELD7?">#REF!</definedName>
    <definedName name="XDO_?XDOFIELD8?">#REF!</definedName>
    <definedName name="XDO_?XDOFIELD9?">#REF!</definedName>
    <definedName name="XDO_GROUP_?XDOG1?">#REF!</definedName>
    <definedName name="xls" localSheetId="0" hidden="1">{"cxtransfer",#N/A,FALSE,"ReorgRevisted"}</definedName>
    <definedName name="xls"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_1_Extended_FICA">[1]CONFIG!$C$11</definedName>
    <definedName name="Year_1_Extended_FICA_Threshold">[1]CONFIG!$C$13</definedName>
    <definedName name="Year_1_FICA">[1]CONFIG!$C$9</definedName>
    <definedName name="Year_1_Industrial">[1]CONFIG!$C$22</definedName>
    <definedName name="Year_1_Medical">[1]CONFIG!$C$16</definedName>
    <definedName name="Year_1_Name">[1]CONFIG!$C$3</definedName>
    <definedName name="Year_1_Paid_Parental_Leave">[1]CONFIG!$C$27</definedName>
    <definedName name="Year_1_Retirement">[1]CONFIG!$C$19</definedName>
    <definedName name="Year_2_Cost_of_Living_Adjustment">[1]CONFIG!$C$25</definedName>
    <definedName name="Year_2_Extended_FICA">[1]CONFIG!$C$12</definedName>
    <definedName name="Year_2_Extended_FICA_Threshold">[1]CONFIG!$C$14</definedName>
    <definedName name="Year_2_FICA">[1]CONFIG!$C$10</definedName>
    <definedName name="Year_2_Industrial">[1]CONFIG!$C$23</definedName>
    <definedName name="Year_2_Medical">[1]CONFIG!$C$17</definedName>
    <definedName name="Year_2_Name">[1]CONFIG!$C$4</definedName>
    <definedName name="Year_2_Paid_Parental_Leave">[1]CONFIG!$C$28</definedName>
    <definedName name="Year_2_Retirement">[1]CONFIG!$C$20</definedName>
    <definedName name="yes" localSheetId="0" hidden="1">{"Dis",#N/A,FALSE,"ReorgRevisted"}</definedName>
    <definedName name="yes" hidden="1">{"Dis",#N/A,FALSE,"ReorgRevisted"}</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1" l="1"/>
  <c r="O26" i="1"/>
  <c r="O24" i="1"/>
  <c r="H50" i="1"/>
  <c r="C50" i="1"/>
  <c r="B50" i="1"/>
  <c r="N49" i="1"/>
  <c r="M49" i="1"/>
  <c r="K49" i="1"/>
  <c r="J49" i="1"/>
  <c r="N48" i="1"/>
  <c r="M48" i="1"/>
  <c r="K48" i="1"/>
  <c r="J48" i="1"/>
  <c r="K47" i="1"/>
  <c r="J47" i="1"/>
  <c r="F47" i="1"/>
  <c r="N47" i="1" s="1"/>
  <c r="N45" i="1"/>
  <c r="M45" i="1"/>
  <c r="K45" i="1"/>
  <c r="J45" i="1"/>
  <c r="G45" i="1"/>
  <c r="N43" i="1"/>
  <c r="M43" i="1"/>
  <c r="K43" i="1"/>
  <c r="J43" i="1"/>
  <c r="N42" i="1"/>
  <c r="M42" i="1"/>
  <c r="K42" i="1"/>
  <c r="J42" i="1"/>
  <c r="M41" i="1"/>
  <c r="N41" i="1"/>
  <c r="J38" i="1"/>
  <c r="M38" i="1"/>
  <c r="J37" i="1"/>
  <c r="N37" i="1"/>
  <c r="N36" i="1"/>
  <c r="M36" i="1"/>
  <c r="J36" i="1"/>
  <c r="C33" i="1"/>
  <c r="N32" i="1"/>
  <c r="M32" i="1"/>
  <c r="K32" i="1"/>
  <c r="J32" i="1"/>
  <c r="K31" i="1"/>
  <c r="N30" i="1"/>
  <c r="N29" i="1"/>
  <c r="J27" i="1"/>
  <c r="M26" i="1"/>
  <c r="E33" i="1"/>
  <c r="J24" i="1"/>
  <c r="B33" i="1"/>
  <c r="N23" i="1"/>
  <c r="M23" i="1"/>
  <c r="K23" i="1"/>
  <c r="J23" i="1"/>
  <c r="J21" i="1"/>
  <c r="K20" i="1"/>
  <c r="J20" i="1"/>
  <c r="N20" i="1"/>
  <c r="N18" i="1"/>
  <c r="K18" i="1"/>
  <c r="M18" i="1"/>
  <c r="J17" i="1"/>
  <c r="E22" i="1"/>
  <c r="J16" i="1"/>
  <c r="M15" i="1"/>
  <c r="J14" i="1"/>
  <c r="N13" i="1"/>
  <c r="N12" i="1"/>
  <c r="J11" i="1"/>
  <c r="J10" i="1"/>
  <c r="N9" i="1"/>
  <c r="K8" i="1"/>
  <c r="J7" i="1"/>
  <c r="B22" i="1"/>
  <c r="N6" i="1"/>
  <c r="M47" i="1" l="1"/>
  <c r="B39" i="1"/>
  <c r="N26" i="1"/>
  <c r="M24" i="1"/>
  <c r="J26" i="1"/>
  <c r="D33" i="1"/>
  <c r="J33" i="1" s="1"/>
  <c r="K30" i="1"/>
  <c r="J30" i="1"/>
  <c r="M30" i="1"/>
  <c r="K27" i="1"/>
  <c r="K28" i="1"/>
  <c r="K26" i="1"/>
  <c r="J29" i="1"/>
  <c r="K24" i="1"/>
  <c r="M29" i="1"/>
  <c r="M20" i="1"/>
  <c r="K14" i="1"/>
  <c r="N14" i="1"/>
  <c r="M14" i="1"/>
  <c r="K11" i="1"/>
  <c r="M8" i="1"/>
  <c r="N11" i="1"/>
  <c r="K17" i="1"/>
  <c r="K9" i="1"/>
  <c r="J9" i="1"/>
  <c r="N7" i="1"/>
  <c r="H22" i="1"/>
  <c r="M9" i="1"/>
  <c r="J12" i="1"/>
  <c r="J19" i="1"/>
  <c r="K12" i="1"/>
  <c r="N19" i="1"/>
  <c r="K7" i="1"/>
  <c r="K21" i="1"/>
  <c r="N8" i="1"/>
  <c r="J8" i="1"/>
  <c r="K10" i="1"/>
  <c r="M12" i="1"/>
  <c r="K13" i="1"/>
  <c r="N21" i="1"/>
  <c r="E39" i="1"/>
  <c r="K33" i="1"/>
  <c r="N31" i="1"/>
  <c r="M31" i="1"/>
  <c r="N28" i="1"/>
  <c r="M28" i="1"/>
  <c r="M17" i="1"/>
  <c r="N17" i="1"/>
  <c r="F22" i="1"/>
  <c r="F5" i="1"/>
  <c r="B54" i="1"/>
  <c r="K29" i="1"/>
  <c r="M10" i="1"/>
  <c r="N15" i="1"/>
  <c r="N24" i="1"/>
  <c r="D22" i="1"/>
  <c r="K22" i="1" s="1"/>
  <c r="N10" i="1"/>
  <c r="C22" i="1"/>
  <c r="C39" i="1" s="1"/>
  <c r="C54" i="1" s="1"/>
  <c r="K19" i="1"/>
  <c r="K25" i="1"/>
  <c r="F48" i="1"/>
  <c r="F50" i="1" s="1"/>
  <c r="J25" i="1"/>
  <c r="M19" i="1"/>
  <c r="M25" i="1"/>
  <c r="E50" i="1"/>
  <c r="N16" i="1"/>
  <c r="N25" i="1"/>
  <c r="N38" i="1"/>
  <c r="D50" i="1"/>
  <c r="M7" i="1"/>
  <c r="M11" i="1"/>
  <c r="J41" i="1"/>
  <c r="J31" i="1"/>
  <c r="M16" i="1"/>
  <c r="J13" i="1"/>
  <c r="J18" i="1"/>
  <c r="J28" i="1"/>
  <c r="M37" i="1"/>
  <c r="M13" i="1"/>
  <c r="J15" i="1"/>
  <c r="K41" i="1"/>
  <c r="K16" i="1"/>
  <c r="K15" i="1"/>
  <c r="M21" i="1"/>
  <c r="K50" i="1" l="1"/>
  <c r="E54" i="1"/>
  <c r="N50" i="1"/>
  <c r="M50" i="1"/>
  <c r="G22" i="1"/>
  <c r="G48" i="1"/>
  <c r="G50" i="1" s="1"/>
  <c r="D39" i="1"/>
  <c r="D54" i="1" s="1"/>
  <c r="J22" i="1"/>
  <c r="J39" i="1" s="1"/>
  <c r="N5" i="1"/>
  <c r="F33" i="1"/>
  <c r="N27" i="1"/>
  <c r="M27" i="1"/>
  <c r="N22" i="1"/>
  <c r="M22" i="1"/>
  <c r="J50" i="1"/>
  <c r="G33" i="1" l="1"/>
  <c r="H33" i="1"/>
  <c r="N33" i="1"/>
  <c r="M33" i="1"/>
  <c r="F39" i="1"/>
  <c r="M39" i="1"/>
  <c r="G5" i="1" l="1"/>
  <c r="G39" i="1" s="1"/>
  <c r="F54" i="1"/>
  <c r="N39" i="1"/>
  <c r="H5" i="1" l="1"/>
  <c r="H39" i="1" s="1"/>
  <c r="H54" i="1" s="1"/>
  <c r="G54" i="1"/>
</calcChain>
</file>

<file path=xl/sharedStrings.xml><?xml version="1.0" encoding="utf-8"?>
<sst xmlns="http://schemas.openxmlformats.org/spreadsheetml/2006/main" count="93" uniqueCount="79">
  <si>
    <t xml:space="preserve">2021 - 2022 Covid-19 Supplemental Financial Plan </t>
  </si>
  <si>
    <t>Housing and Community Development Fund 000002460-Sub Fund 000002465/2466</t>
  </si>
  <si>
    <t>HIDDEN COLUMNS - for PSB Variance Analysis</t>
  </si>
  <si>
    <t>Category</t>
  </si>
  <si>
    <r>
      <t>2019-2020 Biennial Actuals</t>
    </r>
    <r>
      <rPr>
        <b/>
        <vertAlign val="superscript"/>
        <sz val="12"/>
        <rFont val="Calibri"/>
        <family val="2"/>
        <scheme val="minor"/>
      </rPr>
      <t>1</t>
    </r>
  </si>
  <si>
    <t>2021-2022 Adopted</t>
  </si>
  <si>
    <t>2021-2022 Current Budget</t>
  </si>
  <si>
    <r>
      <t>2021-2022 Biennial-to-Date Actuals</t>
    </r>
    <r>
      <rPr>
        <b/>
        <vertAlign val="superscript"/>
        <sz val="12"/>
        <rFont val="Calibri"/>
        <family val="2"/>
        <scheme val="minor"/>
      </rPr>
      <t>2</t>
    </r>
  </si>
  <si>
    <r>
      <t>2021-2022 Estimated</t>
    </r>
    <r>
      <rPr>
        <b/>
        <vertAlign val="superscript"/>
        <sz val="12"/>
        <rFont val="Calibri"/>
        <family val="2"/>
        <scheme val="minor"/>
      </rPr>
      <t>3</t>
    </r>
  </si>
  <si>
    <r>
      <t>2023-2024 Projected</t>
    </r>
    <r>
      <rPr>
        <b/>
        <vertAlign val="superscript"/>
        <sz val="12"/>
        <rFont val="Calibri"/>
        <family val="2"/>
        <scheme val="minor"/>
      </rPr>
      <t>4</t>
    </r>
  </si>
  <si>
    <r>
      <t>2025-2026 Projected</t>
    </r>
    <r>
      <rPr>
        <b/>
        <vertAlign val="superscript"/>
        <sz val="12"/>
        <rFont val="Calibri"/>
        <family val="2"/>
        <scheme val="minor"/>
      </rPr>
      <t>4</t>
    </r>
  </si>
  <si>
    <t>Diff: Actuals to Current Budget</t>
  </si>
  <si>
    <t>BTD Actuals as Percent of Current Budget</t>
  </si>
  <si>
    <t>Diff: Estimated to Current Budget</t>
  </si>
  <si>
    <t>Estimated as Percent of Current Budget</t>
  </si>
  <si>
    <t>Notes</t>
  </si>
  <si>
    <t xml:space="preserve">Beginning Fund Balance </t>
  </si>
  <si>
    <t>Revenues</t>
  </si>
  <si>
    <t/>
  </si>
  <si>
    <t xml:space="preserve">State Authorized Recording Fees </t>
  </si>
  <si>
    <t>State Grants – HEN, CHG, and REDI</t>
  </si>
  <si>
    <t>Federal Grants</t>
  </si>
  <si>
    <t>Interfund Revenue (VSHSL, MIDD, BSK, BHRD, PSTAA, HTH)</t>
  </si>
  <si>
    <t>2nd Omnibus Climate Equity Grant</t>
  </si>
  <si>
    <t>General Fund</t>
  </si>
  <si>
    <t>Transit Oriented Development (TOD) Bond</t>
  </si>
  <si>
    <t>Health Through Housing (HTH) Bond</t>
  </si>
  <si>
    <t>Hotel/Motel Sales Tax (Homeless Youth)</t>
  </si>
  <si>
    <t>Short Term Hotel/Motel Tax (AirBnB)</t>
  </si>
  <si>
    <t>Affordable and Supportive Housing - SHB 1406</t>
  </si>
  <si>
    <t>State COVID-19/ Emergency Shelter/Modular Grants</t>
  </si>
  <si>
    <t>Federal Care Act/COVID-19 Emergency Grants</t>
  </si>
  <si>
    <t>Homeless Response Fund Programming</t>
  </si>
  <si>
    <t>Other</t>
  </si>
  <si>
    <t>Revenue from Sub Fund 2465 - HCD Rental Assistance</t>
  </si>
  <si>
    <t>Includes COVID 6/7/8/9</t>
  </si>
  <si>
    <t>Revenue from Sub Fund 2466 - HTH/TOD Bond Proceeds</t>
  </si>
  <si>
    <t>Total Revenues</t>
  </si>
  <si>
    <t xml:space="preserve">Expenditures </t>
  </si>
  <si>
    <t>Salaries, Wages &amp; Benefits</t>
  </si>
  <si>
    <t>Supplies</t>
  </si>
  <si>
    <t>Contracted Services - Community Development</t>
  </si>
  <si>
    <t>Contracted Services - Homeless Housing</t>
  </si>
  <si>
    <t>Contracted Services - Housing Finance/Housing Repair</t>
  </si>
  <si>
    <t>Central Rates</t>
  </si>
  <si>
    <t>Interfund Transfers</t>
  </si>
  <si>
    <t>Expenditures in Fund 2465 - HCD Rental Assistance</t>
  </si>
  <si>
    <t>N/A Expenditures in Fund 2466 - HTH/TOD Bond Expenses</t>
  </si>
  <si>
    <t>Total Expenditures</t>
  </si>
  <si>
    <t xml:space="preserve">Estimated Underexpenditures </t>
  </si>
  <si>
    <t>Other Fund Transactions</t>
  </si>
  <si>
    <t>Receivables for Interim Loan and REDI fund</t>
  </si>
  <si>
    <t>Revenue from Sub  Fund 2465 - HCD Rental Assistance</t>
  </si>
  <si>
    <t>Total Other Fund Transactions</t>
  </si>
  <si>
    <t>Ending Fund Balance</t>
  </si>
  <si>
    <t>Reserves</t>
  </si>
  <si>
    <t xml:space="preserve">Reserve for Encumbrances/Committed Projects </t>
  </si>
  <si>
    <t xml:space="preserve">Reserve for Credit Enhancement </t>
  </si>
  <si>
    <t>Reserve for Housing Repair Loans (long term receivable)</t>
  </si>
  <si>
    <t>Reserve for Housing Finance Loans (long term receivable)</t>
  </si>
  <si>
    <t>Fund Balance Reserve for Fund 2462</t>
  </si>
  <si>
    <t>Fund Balance Reserve for Fund 2465</t>
  </si>
  <si>
    <t>Rainy Day Reserve (30 days)</t>
  </si>
  <si>
    <t>Reserve for Fund 2466 for TOD/HTH Bond Projects</t>
  </si>
  <si>
    <t>Total Reserves</t>
  </si>
  <si>
    <r>
      <t>Reserve Shortfall</t>
    </r>
    <r>
      <rPr>
        <vertAlign val="superscript"/>
        <sz val="12"/>
        <rFont val="Calibri"/>
        <family val="2"/>
        <scheme val="minor"/>
      </rPr>
      <t>5</t>
    </r>
  </si>
  <si>
    <r>
      <t>Ending Undesignated Fund Balance</t>
    </r>
    <r>
      <rPr>
        <b/>
        <vertAlign val="superscript"/>
        <sz val="12"/>
        <rFont val="Calibri"/>
        <family val="2"/>
        <scheme val="minor"/>
      </rPr>
      <t>5</t>
    </r>
  </si>
  <si>
    <t xml:space="preserve">Financial Plan Notes </t>
  </si>
  <si>
    <r>
      <rPr>
        <vertAlign val="superscript"/>
        <sz val="11"/>
        <rFont val="Calibri"/>
        <family val="2"/>
        <scheme val="minor"/>
      </rPr>
      <t xml:space="preserve">1 </t>
    </r>
    <r>
      <rPr>
        <sz val="11"/>
        <rFont val="Calibri"/>
        <family val="2"/>
        <scheme val="minor"/>
      </rPr>
      <t xml:space="preserve">2019-2020 Actuals reflects actual revenue and expenditures as of 04/21/2021, using EBS report GL 10. </t>
    </r>
  </si>
  <si>
    <r>
      <rPr>
        <vertAlign val="superscript"/>
        <sz val="11"/>
        <rFont val="Calibri"/>
        <family val="2"/>
        <scheme val="minor"/>
      </rPr>
      <t>2</t>
    </r>
    <r>
      <rPr>
        <sz val="11"/>
        <rFont val="Calibri"/>
        <family val="2"/>
        <scheme val="minor"/>
      </rPr>
      <t xml:space="preserve"> 2021-2022 Actuals reflects actual revenue and expenditures as of 12/31/2021, as of 02/18/2022 using GL 10. Fiscal Year 2021 accounting adjustments still in progress. 
</t>
    </r>
    <r>
      <rPr>
        <vertAlign val="superscript"/>
        <sz val="11"/>
        <rFont val="Calibri"/>
        <family val="2"/>
        <scheme val="minor"/>
      </rPr>
      <t xml:space="preserve">3 </t>
    </r>
    <r>
      <rPr>
        <sz val="11"/>
        <rFont val="Calibri"/>
        <family val="2"/>
        <scheme val="minor"/>
      </rPr>
      <t xml:space="preserve">2021-2022 Current Budget includes 1st and 2nd Omnibus and COVID 6 ,7 &amp; 8, excludes COVID 9 supplemental that has not yet been approved by Council. 
</t>
    </r>
    <r>
      <rPr>
        <vertAlign val="superscript"/>
        <sz val="11"/>
        <rFont val="Calibri"/>
        <family val="2"/>
        <scheme val="minor"/>
      </rPr>
      <t xml:space="preserve">4 </t>
    </r>
    <r>
      <rPr>
        <sz val="11"/>
        <rFont val="Calibri"/>
        <family val="2"/>
        <scheme val="minor"/>
      </rPr>
      <t xml:space="preserve">Outyear revenue and expenditure inflation assumptions are consistent with figures provided by PSB's BFPA guidance. 
</t>
    </r>
    <r>
      <rPr>
        <vertAlign val="superscript"/>
        <sz val="11"/>
        <rFont val="Calibri"/>
        <family val="2"/>
        <scheme val="minor"/>
      </rPr>
      <t>5</t>
    </r>
    <r>
      <rPr>
        <sz val="11"/>
        <rFont val="Calibri"/>
        <family val="2"/>
        <scheme val="minor"/>
      </rPr>
      <t xml:space="preserve"> June-December 2021 Interfund Loan approved at the July 22, 2021 Executive Finance Committee meeting. </t>
    </r>
  </si>
  <si>
    <r>
      <t>Revenue Notes:</t>
    </r>
    <r>
      <rPr>
        <sz val="11"/>
        <rFont val="Calibri"/>
        <family val="2"/>
        <scheme val="minor"/>
      </rPr>
      <t xml:space="preserve">
2021-2024 Bond revenue includes $320,000,000 ($260 million in 2021, $60 million in the next biennium) in bond sales backed by the Health Through Housing Sales tax.
2021-2022 Bond revenue includes $187,000,000 in previously approved Transit Oriented Development bond sales.                                                                                                 </t>
    </r>
  </si>
  <si>
    <t xml:space="preserve">Reserve Notes: </t>
  </si>
  <si>
    <t xml:space="preserve">Reserve for Encumbrances/Committed Projects reflects the out year portion of multi-year capital and service projects as well as funding committed through the RFP process for future capital projects. </t>
  </si>
  <si>
    <t>Reserve for Credit Enhancement Projects reflects 1% of outstanding value of capital projects in the credit enhancement program.</t>
  </si>
  <si>
    <t>Reserve for Housing Repair Loans reflects a long-term, non-spendable receivable comprised of future repayments of housing repair loans. This amount is reserved to not overstate undesignated fund balance.</t>
  </si>
  <si>
    <r>
      <rPr>
        <sz val="11"/>
        <color theme="1"/>
        <rFont val="Calibri"/>
        <family val="2"/>
        <scheme val="minor"/>
      </rPr>
      <t xml:space="preserve">Fund Balance Reserve for Fund 2462 reflects the amount of fund balance that is </t>
    </r>
    <r>
      <rPr>
        <sz val="11"/>
        <rFont val="Calibri"/>
        <family val="2"/>
        <scheme val="minor"/>
      </rPr>
      <t xml:space="preserve">used to pay HUD Section 108 and related loans. </t>
    </r>
  </si>
  <si>
    <t>The Rainy Day Reserve, in accordance with the County reserve policy, is based on 30 days of the HCD budget, excluding various one-time and external grant supported expenditures, as well as duplicated spending authorities in its adopted budget for credit enhancement and interim housing development loans and interfund transfers.</t>
  </si>
  <si>
    <t xml:space="preserve">Use of Reserves for TOD Bond Projects reflects the use of fund balance for TOD expenditures as necessary to minimize interfund borrowing prior to the bonds being sold. The reserve will be made whole through TOD bond revenues in 2021. </t>
  </si>
  <si>
    <t>Updated by DCHS 02/25/2022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</si>
</sst>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_);_(* \(#,##0\);_(* &quot;-&quot;??_);_(@_)"/>
    <numFmt numFmtId="166" formatCode="#,##0.00000_);\(#,##0.000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b/>
      <vertAlign val="superscript"/>
      <sz val="12"/>
      <name val="Calibri"/>
      <family val="2"/>
      <scheme val="minor"/>
    </font>
    <font>
      <sz val="11"/>
      <name val="Calibri"/>
      <family val="2"/>
      <scheme val="minor"/>
    </font>
    <font>
      <sz val="10"/>
      <name val="Arial"/>
      <family val="2"/>
    </font>
    <font>
      <sz val="12"/>
      <name val="Calibri"/>
      <family val="2"/>
      <scheme val="minor"/>
    </font>
    <font>
      <sz val="12"/>
      <color theme="1"/>
      <name val="Calibri"/>
      <family val="2"/>
      <scheme val="minor"/>
    </font>
    <font>
      <sz val="11"/>
      <color theme="1"/>
      <name val="Segoe UI"/>
      <family val="2"/>
    </font>
    <font>
      <b/>
      <sz val="12"/>
      <color rgb="FFFF0000"/>
      <name val="Calibri"/>
      <family val="2"/>
      <scheme val="minor"/>
    </font>
    <font>
      <sz val="12"/>
      <color rgb="FFFF0000"/>
      <name val="Calibri"/>
      <family val="2"/>
      <scheme val="minor"/>
    </font>
    <font>
      <vertAlign val="superscript"/>
      <sz val="12"/>
      <name val="Calibri"/>
      <family val="2"/>
      <scheme val="minor"/>
    </font>
    <font>
      <sz val="8"/>
      <color indexed="8"/>
      <name val="Calibri"/>
      <family val="2"/>
    </font>
    <font>
      <vertAlign val="superscript"/>
      <sz val="11"/>
      <name val="Calibri"/>
      <family val="2"/>
      <scheme val="minor"/>
    </font>
    <font>
      <u/>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37" fontId="6" fillId="0" borderId="0"/>
    <xf numFmtId="43"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 fillId="0" borderId="0"/>
  </cellStyleXfs>
  <cellXfs count="168">
    <xf numFmtId="0" fontId="0" fillId="0" borderId="0" xfId="0"/>
    <xf numFmtId="0" fontId="1" fillId="2" borderId="0" xfId="3" applyFill="1"/>
    <xf numFmtId="0" fontId="1" fillId="2" borderId="0" xfId="3" applyFill="1" applyProtection="1">
      <protection locked="0"/>
    </xf>
    <xf numFmtId="0" fontId="1" fillId="0" borderId="0" xfId="3" applyProtection="1">
      <protection locked="0"/>
    </xf>
    <xf numFmtId="0" fontId="3" fillId="0" borderId="1" xfId="3" applyFont="1" applyBorder="1" applyAlignment="1" applyProtection="1">
      <alignment horizontal="center"/>
      <protection locked="0"/>
    </xf>
    <xf numFmtId="0" fontId="5" fillId="2" borderId="0" xfId="3" applyFont="1" applyFill="1" applyAlignment="1">
      <alignment horizontal="center"/>
    </xf>
    <xf numFmtId="43" fontId="5" fillId="2" borderId="0" xfId="3" applyNumberFormat="1" applyFont="1" applyFill="1" applyAlignment="1">
      <alignment horizontal="center"/>
    </xf>
    <xf numFmtId="164" fontId="5" fillId="2" borderId="0" xfId="2" applyNumberFormat="1" applyFont="1" applyFill="1" applyAlignment="1">
      <alignment horizontal="center"/>
    </xf>
    <xf numFmtId="37" fontId="5" fillId="2" borderId="5" xfId="4" applyFont="1" applyFill="1" applyBorder="1" applyAlignment="1">
      <alignment horizontal="left" wrapText="1"/>
    </xf>
    <xf numFmtId="37" fontId="5" fillId="0" borderId="5" xfId="4" applyFont="1" applyBorder="1" applyAlignment="1">
      <alignment horizontal="center" wrapText="1"/>
    </xf>
    <xf numFmtId="37" fontId="5" fillId="2" borderId="5" xfId="4" applyFont="1" applyFill="1" applyBorder="1" applyAlignment="1">
      <alignment horizontal="center" wrapText="1"/>
    </xf>
    <xf numFmtId="37" fontId="5" fillId="2" borderId="6" xfId="4" applyFont="1" applyFill="1" applyBorder="1" applyAlignment="1" applyProtection="1">
      <alignment horizontal="center" wrapText="1"/>
      <protection locked="0"/>
    </xf>
    <xf numFmtId="37" fontId="5" fillId="2" borderId="7" xfId="4" applyFont="1" applyFill="1" applyBorder="1" applyAlignment="1" applyProtection="1">
      <alignment horizontal="center" wrapText="1"/>
      <protection locked="0"/>
    </xf>
    <xf numFmtId="37" fontId="5" fillId="2" borderId="8" xfId="4" applyFont="1" applyFill="1" applyBorder="1" applyAlignment="1" applyProtection="1">
      <alignment horizontal="center" wrapText="1"/>
      <protection locked="0"/>
    </xf>
    <xf numFmtId="43" fontId="8" fillId="0" borderId="0" xfId="1" applyFont="1" applyProtection="1">
      <protection locked="0"/>
    </xf>
    <xf numFmtId="37" fontId="5" fillId="2" borderId="5" xfId="4" applyFont="1" applyFill="1" applyBorder="1" applyAlignment="1" applyProtection="1">
      <alignment horizontal="left"/>
      <protection locked="0"/>
    </xf>
    <xf numFmtId="165" fontId="5" fillId="2" borderId="5" xfId="5" applyNumberFormat="1" applyFont="1" applyFill="1" applyBorder="1" applyAlignment="1" applyProtection="1">
      <alignment horizontal="right" indent="1"/>
      <protection locked="0"/>
    </xf>
    <xf numFmtId="165" fontId="5" fillId="0" borderId="5" xfId="5" applyNumberFormat="1" applyFont="1" applyBorder="1" applyAlignment="1">
      <alignment horizontal="right" indent="1"/>
    </xf>
    <xf numFmtId="165" fontId="5" fillId="2" borderId="5" xfId="5" applyNumberFormat="1" applyFont="1" applyFill="1" applyBorder="1" applyAlignment="1">
      <alignment horizontal="right" indent="1"/>
    </xf>
    <xf numFmtId="165" fontId="1" fillId="2" borderId="9" xfId="3" applyNumberFormat="1" applyFill="1" applyBorder="1" applyAlignment="1" applyProtection="1">
      <alignment horizontal="right" indent="1"/>
      <protection locked="0"/>
    </xf>
    <xf numFmtId="9" fontId="0" fillId="2" borderId="4" xfId="6" applyFont="1" applyFill="1" applyBorder="1" applyProtection="1">
      <protection locked="0"/>
    </xf>
    <xf numFmtId="9" fontId="0" fillId="0" borderId="10" xfId="7" applyFont="1" applyFill="1" applyBorder="1" applyProtection="1">
      <protection locked="0"/>
    </xf>
    <xf numFmtId="0" fontId="2" fillId="0" borderId="0" xfId="3" applyFont="1" applyProtection="1">
      <protection locked="0"/>
    </xf>
    <xf numFmtId="37" fontId="5" fillId="2" borderId="8" xfId="4" applyFont="1" applyFill="1" applyBorder="1" applyAlignment="1" applyProtection="1">
      <alignment horizontal="left" vertical="center"/>
      <protection locked="0"/>
    </xf>
    <xf numFmtId="165" fontId="5" fillId="2" borderId="11" xfId="4" applyNumberFormat="1" applyFont="1" applyFill="1" applyBorder="1" applyAlignment="1">
      <alignment horizontal="right" vertical="center" indent="1"/>
    </xf>
    <xf numFmtId="165" fontId="10" fillId="2" borderId="8" xfId="5" applyNumberFormat="1" applyFont="1" applyFill="1" applyBorder="1" applyAlignment="1">
      <alignment horizontal="right" vertical="center" indent="1"/>
    </xf>
    <xf numFmtId="165" fontId="10" fillId="2" borderId="9" xfId="5" applyNumberFormat="1" applyFont="1" applyFill="1" applyBorder="1" applyAlignment="1">
      <alignment horizontal="right" vertical="center" indent="1"/>
    </xf>
    <xf numFmtId="165" fontId="1" fillId="2" borderId="2" xfId="3" applyNumberFormat="1" applyFill="1" applyBorder="1" applyAlignment="1" applyProtection="1">
      <alignment horizontal="right" indent="1"/>
      <protection locked="0"/>
    </xf>
    <xf numFmtId="0" fontId="1" fillId="2" borderId="9" xfId="3" applyFill="1" applyBorder="1" applyProtection="1">
      <protection locked="0"/>
    </xf>
    <xf numFmtId="37" fontId="10" fillId="2" borderId="8" xfId="4" applyFont="1" applyFill="1" applyBorder="1" applyAlignment="1" applyProtection="1">
      <alignment horizontal="left" vertical="center" indent="1"/>
      <protection locked="0"/>
    </xf>
    <xf numFmtId="165" fontId="10" fillId="0" borderId="8" xfId="5" applyNumberFormat="1" applyFont="1" applyFill="1" applyBorder="1" applyAlignment="1">
      <alignment horizontal="right" vertical="center" indent="1"/>
    </xf>
    <xf numFmtId="0" fontId="1" fillId="0" borderId="0" xfId="3"/>
    <xf numFmtId="165" fontId="1" fillId="0" borderId="11" xfId="3" applyNumberFormat="1" applyBorder="1"/>
    <xf numFmtId="9" fontId="0" fillId="0" borderId="8" xfId="7" applyFont="1" applyFill="1" applyBorder="1" applyProtection="1">
      <protection locked="0"/>
    </xf>
    <xf numFmtId="165" fontId="1" fillId="0" borderId="8" xfId="3" applyNumberFormat="1" applyBorder="1"/>
    <xf numFmtId="0" fontId="2" fillId="0" borderId="0" xfId="3" applyFont="1"/>
    <xf numFmtId="165" fontId="10" fillId="2" borderId="11" xfId="4" applyNumberFormat="1" applyFont="1" applyFill="1" applyBorder="1" applyAlignment="1">
      <alignment horizontal="right" vertical="center" indent="1"/>
    </xf>
    <xf numFmtId="165" fontId="10" fillId="2" borderId="8" xfId="4" applyNumberFormat="1" applyFont="1" applyFill="1" applyBorder="1" applyAlignment="1">
      <alignment horizontal="right" vertical="center" indent="1"/>
    </xf>
    <xf numFmtId="165" fontId="2" fillId="0" borderId="0" xfId="3" applyNumberFormat="1" applyFont="1"/>
    <xf numFmtId="37" fontId="10" fillId="0" borderId="8" xfId="4" applyFont="1" applyBorder="1" applyAlignment="1" applyProtection="1">
      <alignment horizontal="left" vertical="center" indent="1"/>
      <protection locked="0"/>
    </xf>
    <xf numFmtId="165" fontId="10" fillId="0" borderId="11" xfId="4" applyNumberFormat="1" applyFont="1" applyBorder="1" applyAlignment="1">
      <alignment horizontal="right" vertical="center" indent="1"/>
    </xf>
    <xf numFmtId="165" fontId="10" fillId="0" borderId="8" xfId="4" applyNumberFormat="1" applyFont="1" applyBorder="1" applyAlignment="1">
      <alignment horizontal="right" vertical="center" indent="1"/>
    </xf>
    <xf numFmtId="0" fontId="8" fillId="0" borderId="0" xfId="3" applyFont="1" applyProtection="1">
      <protection locked="0"/>
    </xf>
    <xf numFmtId="0" fontId="1" fillId="0" borderId="0" xfId="1" applyNumberFormat="1" applyFont="1" applyFill="1" applyBorder="1" applyProtection="1">
      <protection locked="0"/>
    </xf>
    <xf numFmtId="165" fontId="2" fillId="0" borderId="0" xfId="3" applyNumberFormat="1" applyFont="1" applyProtection="1">
      <protection locked="0"/>
    </xf>
    <xf numFmtId="0" fontId="1" fillId="0" borderId="0" xfId="3" applyAlignment="1" applyProtection="1">
      <alignment horizontal="left"/>
      <protection locked="0"/>
    </xf>
    <xf numFmtId="0" fontId="1" fillId="0" borderId="0" xfId="1" applyNumberFormat="1" applyFill="1" applyBorder="1" applyProtection="1">
      <protection locked="0"/>
    </xf>
    <xf numFmtId="165" fontId="1" fillId="0" borderId="0" xfId="3" applyNumberFormat="1" applyProtection="1">
      <protection locked="0"/>
    </xf>
    <xf numFmtId="37" fontId="5" fillId="0" borderId="6" xfId="4" applyFont="1" applyBorder="1" applyAlignment="1" applyProtection="1">
      <alignment horizontal="left" vertical="center"/>
      <protection locked="0"/>
    </xf>
    <xf numFmtId="165" fontId="5" fillId="2" borderId="12" xfId="5" applyNumberFormat="1" applyFont="1" applyFill="1" applyBorder="1" applyAlignment="1">
      <alignment horizontal="right" vertical="center" indent="1"/>
    </xf>
    <xf numFmtId="165" fontId="3" fillId="0" borderId="12" xfId="3" applyNumberFormat="1" applyFont="1" applyBorder="1"/>
    <xf numFmtId="9" fontId="3" fillId="0" borderId="6" xfId="7" applyFont="1" applyFill="1" applyBorder="1" applyProtection="1">
      <protection locked="0"/>
    </xf>
    <xf numFmtId="0" fontId="3" fillId="2" borderId="1" xfId="3" applyFont="1" applyFill="1" applyBorder="1" applyProtection="1">
      <protection locked="0"/>
    </xf>
    <xf numFmtId="165" fontId="3" fillId="0" borderId="6" xfId="3" applyNumberFormat="1" applyFont="1" applyBorder="1"/>
    <xf numFmtId="9" fontId="0" fillId="0" borderId="6" xfId="7" applyFont="1" applyFill="1" applyBorder="1" applyProtection="1">
      <protection locked="0"/>
    </xf>
    <xf numFmtId="37" fontId="5" fillId="0" borderId="8" xfId="4" applyFont="1" applyBorder="1" applyAlignment="1" applyProtection="1">
      <alignment horizontal="left" vertical="center"/>
      <protection locked="0"/>
    </xf>
    <xf numFmtId="165" fontId="10" fillId="2" borderId="11" xfId="4" applyNumberFormat="1" applyFont="1" applyFill="1" applyBorder="1" applyAlignment="1" applyProtection="1">
      <alignment horizontal="right" indent="1"/>
      <protection locked="0"/>
    </xf>
    <xf numFmtId="165" fontId="10" fillId="0" borderId="9" xfId="5" applyNumberFormat="1" applyFont="1" applyFill="1" applyBorder="1" applyAlignment="1" applyProtection="1">
      <alignment horizontal="right" vertical="center" indent="1"/>
      <protection locked="0"/>
    </xf>
    <xf numFmtId="165" fontId="10" fillId="2" borderId="9" xfId="5" applyNumberFormat="1" applyFont="1" applyFill="1" applyBorder="1" applyAlignment="1" applyProtection="1">
      <alignment horizontal="right" vertical="center" indent="1"/>
      <protection locked="0"/>
    </xf>
    <xf numFmtId="165" fontId="10" fillId="2" borderId="11" xfId="5" applyNumberFormat="1" applyFont="1" applyFill="1" applyBorder="1" applyAlignment="1" applyProtection="1">
      <alignment horizontal="right" vertical="center" indent="1"/>
      <protection locked="0"/>
    </xf>
    <xf numFmtId="165" fontId="10" fillId="2" borderId="8" xfId="5" applyNumberFormat="1" applyFont="1" applyFill="1" applyBorder="1" applyAlignment="1" applyProtection="1">
      <alignment horizontal="right" vertical="center" indent="1"/>
      <protection locked="0"/>
    </xf>
    <xf numFmtId="165" fontId="1" fillId="2" borderId="8" xfId="3" applyNumberFormat="1" applyFill="1" applyBorder="1" applyAlignment="1" applyProtection="1">
      <alignment horizontal="right" indent="1"/>
      <protection locked="0"/>
    </xf>
    <xf numFmtId="165" fontId="2" fillId="0" borderId="0" xfId="1" applyNumberFormat="1" applyFont="1" applyProtection="1">
      <protection locked="0"/>
    </xf>
    <xf numFmtId="9" fontId="0" fillId="0" borderId="0" xfId="7" applyFont="1" applyFill="1" applyBorder="1" applyProtection="1">
      <protection locked="0"/>
    </xf>
    <xf numFmtId="165" fontId="10" fillId="0" borderId="11" xfId="4" applyNumberFormat="1" applyFont="1" applyBorder="1" applyAlignment="1" applyProtection="1">
      <alignment horizontal="right" indent="1"/>
      <protection locked="0"/>
    </xf>
    <xf numFmtId="165" fontId="10" fillId="0" borderId="8" xfId="5" applyNumberFormat="1" applyFont="1" applyFill="1" applyBorder="1" applyAlignment="1" applyProtection="1">
      <alignment horizontal="right" vertical="center" indent="1"/>
      <protection locked="0"/>
    </xf>
    <xf numFmtId="0" fontId="8" fillId="2" borderId="0" xfId="3" applyFont="1" applyFill="1" applyProtection="1">
      <protection locked="0"/>
    </xf>
    <xf numFmtId="37" fontId="5" fillId="2" borderId="6" xfId="4" applyFont="1" applyFill="1" applyBorder="1" applyAlignment="1" applyProtection="1">
      <alignment horizontal="left" vertical="center"/>
      <protection locked="0"/>
    </xf>
    <xf numFmtId="165" fontId="5" fillId="2" borderId="6" xfId="5" applyNumberFormat="1" applyFont="1" applyFill="1" applyBorder="1" applyAlignment="1">
      <alignment horizontal="right" vertical="center" indent="1"/>
    </xf>
    <xf numFmtId="165" fontId="3" fillId="0" borderId="11" xfId="3" applyNumberFormat="1" applyFont="1" applyBorder="1"/>
    <xf numFmtId="9" fontId="3" fillId="0" borderId="8" xfId="7" applyFont="1" applyFill="1" applyBorder="1" applyProtection="1">
      <protection locked="0"/>
    </xf>
    <xf numFmtId="0" fontId="3" fillId="2" borderId="0" xfId="3" applyFont="1" applyFill="1" applyProtection="1">
      <protection locked="0"/>
    </xf>
    <xf numFmtId="165" fontId="3" fillId="2" borderId="8" xfId="3" applyNumberFormat="1" applyFont="1" applyFill="1" applyBorder="1" applyAlignment="1" applyProtection="1">
      <alignment horizontal="right" indent="1"/>
      <protection locked="0"/>
    </xf>
    <xf numFmtId="9" fontId="3" fillId="0" borderId="10" xfId="7" applyFont="1" applyFill="1" applyBorder="1" applyProtection="1">
      <protection locked="0"/>
    </xf>
    <xf numFmtId="37" fontId="5" fillId="2" borderId="5" xfId="4" applyFont="1" applyFill="1" applyBorder="1" applyAlignment="1" applyProtection="1">
      <alignment horizontal="left" vertical="center"/>
      <protection locked="0"/>
    </xf>
    <xf numFmtId="165" fontId="5" fillId="2" borderId="5" xfId="4" applyNumberFormat="1" applyFont="1" applyFill="1" applyBorder="1" applyAlignment="1" applyProtection="1">
      <alignment horizontal="right" vertical="center" indent="1"/>
      <protection locked="0"/>
    </xf>
    <xf numFmtId="165" fontId="10" fillId="0" borderId="5" xfId="8" applyNumberFormat="1" applyFont="1" applyFill="1" applyBorder="1" applyAlignment="1" applyProtection="1">
      <alignment horizontal="right" vertical="center" indent="1"/>
      <protection locked="0"/>
    </xf>
    <xf numFmtId="165" fontId="10" fillId="2" borderId="5" xfId="8" applyNumberFormat="1" applyFont="1" applyFill="1" applyBorder="1" applyAlignment="1" applyProtection="1">
      <alignment horizontal="right" vertical="center" indent="1"/>
      <protection locked="0"/>
    </xf>
    <xf numFmtId="165" fontId="1" fillId="2" borderId="5" xfId="3" applyNumberFormat="1" applyFill="1" applyBorder="1" applyAlignment="1" applyProtection="1">
      <alignment horizontal="right" indent="1"/>
      <protection locked="0"/>
    </xf>
    <xf numFmtId="9" fontId="0" fillId="2" borderId="5" xfId="6" applyFont="1" applyFill="1" applyBorder="1" applyProtection="1">
      <protection locked="0"/>
    </xf>
    <xf numFmtId="165" fontId="1" fillId="0" borderId="0" xfId="1" applyNumberFormat="1" applyFill="1" applyBorder="1" applyProtection="1">
      <protection locked="0"/>
    </xf>
    <xf numFmtId="165" fontId="5" fillId="2" borderId="8" xfId="4" applyNumberFormat="1" applyFont="1" applyFill="1" applyBorder="1" applyAlignment="1" applyProtection="1">
      <alignment horizontal="right" vertical="center" indent="1"/>
      <protection locked="0"/>
    </xf>
    <xf numFmtId="9" fontId="1" fillId="2" borderId="9" xfId="3" applyNumberFormat="1" applyFill="1" applyBorder="1" applyProtection="1">
      <protection locked="0"/>
    </xf>
    <xf numFmtId="165" fontId="10" fillId="2" borderId="11" xfId="4" applyNumberFormat="1" applyFont="1" applyFill="1" applyBorder="1" applyAlignment="1" applyProtection="1">
      <alignment horizontal="right" vertical="center" indent="1"/>
      <protection locked="0"/>
    </xf>
    <xf numFmtId="165" fontId="10" fillId="2" borderId="8" xfId="4" applyNumberFormat="1" applyFont="1" applyFill="1" applyBorder="1" applyAlignment="1" applyProtection="1">
      <alignment horizontal="right" vertical="center" indent="1"/>
      <protection locked="0"/>
    </xf>
    <xf numFmtId="9" fontId="1" fillId="2" borderId="8" xfId="3" applyNumberFormat="1" applyFill="1" applyBorder="1" applyProtection="1">
      <protection locked="0"/>
    </xf>
    <xf numFmtId="165" fontId="2" fillId="0" borderId="0" xfId="1" applyNumberFormat="1" applyFont="1" applyFill="1" applyBorder="1" applyProtection="1">
      <protection locked="0"/>
    </xf>
    <xf numFmtId="165" fontId="1" fillId="0" borderId="0" xfId="1" applyNumberFormat="1" applyProtection="1">
      <protection locked="0"/>
    </xf>
    <xf numFmtId="165" fontId="10" fillId="2" borderId="8" xfId="4" applyNumberFormat="1" applyFont="1" applyFill="1" applyBorder="1" applyAlignment="1" applyProtection="1">
      <alignment horizontal="right" indent="1"/>
      <protection locked="0"/>
    </xf>
    <xf numFmtId="9" fontId="0" fillId="2" borderId="8" xfId="6" applyFont="1" applyFill="1" applyBorder="1" applyProtection="1">
      <protection locked="0"/>
    </xf>
    <xf numFmtId="165" fontId="12" fillId="0" borderId="0" xfId="1" applyNumberFormat="1" applyFont="1" applyAlignment="1">
      <alignment vertical="center" wrapText="1"/>
    </xf>
    <xf numFmtId="165" fontId="5" fillId="2" borderId="5" xfId="5" quotePrefix="1" applyNumberFormat="1" applyFont="1" applyFill="1" applyBorder="1" applyAlignment="1">
      <alignment horizontal="right" vertical="center" indent="1"/>
    </xf>
    <xf numFmtId="165" fontId="5" fillId="2" borderId="6" xfId="5" quotePrefix="1" applyNumberFormat="1" applyFont="1" applyFill="1" applyBorder="1" applyAlignment="1">
      <alignment horizontal="right" vertical="center" indent="1"/>
    </xf>
    <xf numFmtId="9" fontId="0" fillId="2" borderId="6" xfId="6" applyFont="1" applyFill="1" applyBorder="1" applyProtection="1">
      <protection locked="0"/>
    </xf>
    <xf numFmtId="165" fontId="5" fillId="2" borderId="8" xfId="4" applyNumberFormat="1" applyFont="1" applyFill="1" applyBorder="1" applyAlignment="1">
      <alignment horizontal="right" vertical="center" indent="1"/>
    </xf>
    <xf numFmtId="9" fontId="1" fillId="2" borderId="10" xfId="3" applyNumberFormat="1" applyFill="1" applyBorder="1" applyProtection="1">
      <protection locked="0"/>
    </xf>
    <xf numFmtId="165" fontId="10" fillId="0" borderId="10" xfId="4" applyNumberFormat="1" applyFont="1" applyBorder="1" applyAlignment="1">
      <alignment horizontal="right" vertical="center" indent="1"/>
    </xf>
    <xf numFmtId="165" fontId="1" fillId="0" borderId="8" xfId="9" applyNumberFormat="1" applyBorder="1" applyAlignment="1" applyProtection="1">
      <alignment horizontal="right" indent="1"/>
      <protection locked="0"/>
    </xf>
    <xf numFmtId="165" fontId="10" fillId="0" borderId="10" xfId="5" applyNumberFormat="1" applyFont="1" applyFill="1" applyBorder="1" applyAlignment="1">
      <alignment horizontal="right" vertical="center" indent="1"/>
    </xf>
    <xf numFmtId="165" fontId="10" fillId="2" borderId="10" xfId="4" applyNumberFormat="1" applyFont="1" applyFill="1" applyBorder="1" applyAlignment="1">
      <alignment horizontal="right" vertical="center" indent="1"/>
    </xf>
    <xf numFmtId="165" fontId="10" fillId="2" borderId="10" xfId="5" applyNumberFormat="1" applyFont="1" applyFill="1" applyBorder="1" applyAlignment="1">
      <alignment horizontal="right" vertical="center" indent="1"/>
    </xf>
    <xf numFmtId="37" fontId="13" fillId="2" borderId="8" xfId="4" applyFont="1" applyFill="1" applyBorder="1" applyAlignment="1" applyProtection="1">
      <alignment horizontal="left" vertical="center" indent="1"/>
      <protection locked="0"/>
    </xf>
    <xf numFmtId="165" fontId="14" fillId="2" borderId="10" xfId="5" applyNumberFormat="1" applyFont="1" applyFill="1" applyBorder="1" applyAlignment="1">
      <alignment horizontal="right" vertical="center" indent="1"/>
    </xf>
    <xf numFmtId="165" fontId="10" fillId="0" borderId="8" xfId="10" applyNumberFormat="1" applyFont="1" applyFill="1" applyBorder="1" applyAlignment="1" applyProtection="1">
      <alignment horizontal="right" vertical="center" indent="1"/>
      <protection locked="0"/>
    </xf>
    <xf numFmtId="43" fontId="1" fillId="0" borderId="0" xfId="3" applyNumberFormat="1" applyProtection="1">
      <protection locked="0"/>
    </xf>
    <xf numFmtId="165" fontId="5" fillId="2" borderId="10" xfId="4" applyNumberFormat="1" applyFont="1" applyFill="1" applyBorder="1" applyAlignment="1">
      <alignment horizontal="right" vertical="center" indent="1"/>
    </xf>
    <xf numFmtId="165" fontId="8" fillId="0" borderId="11" xfId="3" applyNumberFormat="1" applyFont="1" applyBorder="1"/>
    <xf numFmtId="9" fontId="8" fillId="0" borderId="8" xfId="7" applyFont="1" applyFill="1" applyBorder="1" applyProtection="1">
      <protection locked="0"/>
    </xf>
    <xf numFmtId="165" fontId="8" fillId="2" borderId="8" xfId="3" applyNumberFormat="1" applyFont="1" applyFill="1" applyBorder="1" applyAlignment="1" applyProtection="1">
      <alignment horizontal="right" indent="1"/>
      <protection locked="0"/>
    </xf>
    <xf numFmtId="9" fontId="8" fillId="0" borderId="10" xfId="7" applyFont="1" applyFill="1" applyBorder="1" applyProtection="1">
      <protection locked="0"/>
    </xf>
    <xf numFmtId="37" fontId="10" fillId="2" borderId="8" xfId="4" applyFont="1" applyFill="1" applyBorder="1" applyAlignment="1" applyProtection="1">
      <alignment horizontal="left"/>
      <protection locked="0"/>
    </xf>
    <xf numFmtId="165" fontId="10" fillId="2" borderId="8" xfId="8" applyNumberFormat="1" applyFont="1" applyFill="1" applyBorder="1" applyAlignment="1" applyProtection="1">
      <alignment horizontal="right" vertical="center" indent="1"/>
      <protection locked="0"/>
    </xf>
    <xf numFmtId="165" fontId="5" fillId="2" borderId="8" xfId="5" applyNumberFormat="1" applyFont="1" applyFill="1" applyBorder="1" applyAlignment="1">
      <alignment horizontal="right" vertical="center" indent="1"/>
    </xf>
    <xf numFmtId="165" fontId="10" fillId="0" borderId="8" xfId="8" applyNumberFormat="1" applyFont="1" applyBorder="1" applyAlignment="1" applyProtection="1">
      <alignment horizontal="right" vertical="center" indent="1"/>
      <protection locked="0"/>
    </xf>
    <xf numFmtId="37" fontId="10" fillId="2" borderId="8" xfId="4" applyFont="1" applyFill="1" applyBorder="1" applyAlignment="1" applyProtection="1">
      <alignment horizontal="left" vertical="center"/>
      <protection locked="0"/>
    </xf>
    <xf numFmtId="9" fontId="0" fillId="2" borderId="10" xfId="6" applyFont="1" applyFill="1" applyBorder="1" applyProtection="1">
      <protection locked="0"/>
    </xf>
    <xf numFmtId="165" fontId="5" fillId="2" borderId="6" xfId="4" applyNumberFormat="1" applyFont="1" applyFill="1" applyBorder="1" applyAlignment="1">
      <alignment horizontal="right" vertical="center" indent="1"/>
    </xf>
    <xf numFmtId="165" fontId="5" fillId="0" borderId="6" xfId="8" applyNumberFormat="1" applyFont="1" applyBorder="1" applyAlignment="1">
      <alignment horizontal="right" vertical="center" indent="1"/>
    </xf>
    <xf numFmtId="165" fontId="5" fillId="2" borderId="6" xfId="8" applyNumberFormat="1" applyFont="1" applyFill="1" applyBorder="1" applyAlignment="1">
      <alignment horizontal="right" vertical="center" indent="1"/>
    </xf>
    <xf numFmtId="165" fontId="1" fillId="2" borderId="6" xfId="3" applyNumberFormat="1" applyFill="1" applyBorder="1" applyAlignment="1" applyProtection="1">
      <alignment horizontal="right" indent="1"/>
      <protection locked="0"/>
    </xf>
    <xf numFmtId="165" fontId="5" fillId="0" borderId="5" xfId="10" applyNumberFormat="1" applyFont="1" applyFill="1" applyBorder="1" applyAlignment="1">
      <alignment horizontal="right" vertical="center" indent="1"/>
    </xf>
    <xf numFmtId="9" fontId="0" fillId="2" borderId="13" xfId="6" applyFont="1" applyFill="1" applyBorder="1" applyProtection="1">
      <protection locked="0"/>
    </xf>
    <xf numFmtId="0" fontId="8" fillId="0" borderId="0" xfId="3" applyFont="1"/>
    <xf numFmtId="0" fontId="4" fillId="0" borderId="0" xfId="3" applyFont="1"/>
    <xf numFmtId="0" fontId="1" fillId="0" borderId="0" xfId="3" applyProtection="1">
      <protection locked="0"/>
    </xf>
    <xf numFmtId="165" fontId="10" fillId="2" borderId="4" xfId="5" applyNumberFormat="1" applyFont="1" applyFill="1" applyBorder="1" applyAlignment="1">
      <alignment horizontal="right" vertical="center" indent="1"/>
    </xf>
    <xf numFmtId="165" fontId="10" fillId="2" borderId="0" xfId="5" applyNumberFormat="1" applyFont="1" applyFill="1" applyBorder="1" applyAlignment="1">
      <alignment horizontal="right" vertical="center" indent="1"/>
    </xf>
    <xf numFmtId="165" fontId="11" fillId="2" borderId="0" xfId="5" applyNumberFormat="1" applyFont="1" applyFill="1" applyBorder="1" applyAlignment="1">
      <alignment horizontal="right" vertical="center" indent="1"/>
    </xf>
    <xf numFmtId="165" fontId="11" fillId="2" borderId="8" xfId="5" applyNumberFormat="1" applyFont="1" applyFill="1" applyBorder="1" applyAlignment="1" applyProtection="1">
      <alignment horizontal="right" vertical="center" indent="1"/>
      <protection locked="0"/>
    </xf>
    <xf numFmtId="165" fontId="11" fillId="2" borderId="10" xfId="5" applyNumberFormat="1" applyFont="1" applyFill="1" applyBorder="1" applyAlignment="1">
      <alignment horizontal="right" vertical="center" indent="1"/>
    </xf>
    <xf numFmtId="165" fontId="13" fillId="2" borderId="5" xfId="10" applyNumberFormat="1" applyFont="1" applyFill="1" applyBorder="1" applyAlignment="1">
      <alignment horizontal="right" vertical="center" indent="1"/>
    </xf>
    <xf numFmtId="165" fontId="5" fillId="2" borderId="5" xfId="10" applyNumberFormat="1" applyFont="1" applyFill="1" applyBorder="1" applyAlignment="1">
      <alignment horizontal="right" vertical="center" indent="1"/>
    </xf>
    <xf numFmtId="37" fontId="10" fillId="4" borderId="8" xfId="4" applyFont="1" applyFill="1" applyBorder="1" applyAlignment="1" applyProtection="1">
      <alignment horizontal="left" vertical="center" indent="1"/>
      <protection locked="0"/>
    </xf>
    <xf numFmtId="165" fontId="10" fillId="4" borderId="11" xfId="4" applyNumberFormat="1" applyFont="1" applyFill="1" applyBorder="1" applyAlignment="1" applyProtection="1">
      <alignment horizontal="right" indent="1"/>
      <protection locked="0"/>
    </xf>
    <xf numFmtId="0" fontId="1" fillId="4" borderId="0" xfId="3" applyFill="1"/>
    <xf numFmtId="165" fontId="1" fillId="4" borderId="0" xfId="3" applyNumberFormat="1" applyFill="1"/>
    <xf numFmtId="0" fontId="1" fillId="4" borderId="0" xfId="3" applyFill="1" applyProtection="1">
      <protection locked="0"/>
    </xf>
    <xf numFmtId="37" fontId="5" fillId="4" borderId="0" xfId="4" applyFont="1" applyFill="1" applyAlignment="1" applyProtection="1">
      <alignment horizontal="left"/>
      <protection locked="0"/>
    </xf>
    <xf numFmtId="37" fontId="5" fillId="4" borderId="0" xfId="4" applyFont="1" applyFill="1" applyAlignment="1">
      <alignment horizontal="left"/>
    </xf>
    <xf numFmtId="166" fontId="10" fillId="4" borderId="0" xfId="4" applyNumberFormat="1" applyFont="1" applyFill="1"/>
    <xf numFmtId="37" fontId="10" fillId="4" borderId="0" xfId="4" applyFont="1" applyFill="1"/>
    <xf numFmtId="40" fontId="16" fillId="4" borderId="0" xfId="0" applyNumberFormat="1" applyFont="1" applyFill="1" applyAlignment="1">
      <alignment horizontal="right" vertical="top"/>
    </xf>
    <xf numFmtId="164" fontId="10" fillId="4" borderId="0" xfId="2" applyNumberFormat="1" applyFont="1" applyFill="1"/>
    <xf numFmtId="10" fontId="1" fillId="4" borderId="0" xfId="2" applyNumberFormat="1" applyFill="1" applyProtection="1">
      <protection locked="0"/>
    </xf>
    <xf numFmtId="37" fontId="8" fillId="4" borderId="0" xfId="4" applyFont="1" applyFill="1" applyAlignment="1" applyProtection="1">
      <alignment horizontal="left"/>
      <protection locked="0"/>
    </xf>
    <xf numFmtId="0" fontId="10" fillId="4" borderId="0" xfId="12" applyFont="1" applyFill="1" applyAlignment="1">
      <alignment vertical="top" wrapText="1"/>
    </xf>
    <xf numFmtId="0" fontId="8" fillId="4" borderId="0" xfId="3" applyFont="1" applyFill="1" applyAlignment="1" applyProtection="1">
      <alignment horizontal="left" vertical="top" wrapText="1"/>
      <protection locked="0"/>
    </xf>
    <xf numFmtId="43" fontId="5" fillId="4" borderId="0" xfId="3" applyNumberFormat="1" applyFont="1" applyFill="1" applyAlignment="1">
      <alignment horizontal="center"/>
    </xf>
    <xf numFmtId="165" fontId="10" fillId="4" borderId="11" xfId="4" applyNumberFormat="1" applyFont="1" applyFill="1" applyBorder="1" applyAlignment="1">
      <alignment horizontal="right" vertical="center" indent="1"/>
    </xf>
    <xf numFmtId="165" fontId="5" fillId="4" borderId="11" xfId="5" applyNumberFormat="1" applyFont="1" applyFill="1" applyBorder="1" applyAlignment="1">
      <alignment horizontal="right" vertical="center" indent="1"/>
    </xf>
    <xf numFmtId="165" fontId="10" fillId="4" borderId="11" xfId="5" applyNumberFormat="1" applyFont="1" applyFill="1" applyBorder="1" applyAlignment="1" applyProtection="1">
      <alignment horizontal="right" vertical="center" indent="1"/>
      <protection locked="0"/>
    </xf>
    <xf numFmtId="0" fontId="8" fillId="4" borderId="0" xfId="3" applyFont="1" applyFill="1" applyProtection="1">
      <protection locked="0"/>
    </xf>
    <xf numFmtId="165" fontId="5" fillId="4" borderId="0" xfId="5" quotePrefix="1" applyNumberFormat="1" applyFont="1" applyFill="1" applyBorder="1" applyAlignment="1">
      <alignment horizontal="right" vertical="center" indent="1"/>
    </xf>
    <xf numFmtId="0" fontId="8" fillId="4" borderId="0" xfId="3" applyFont="1" applyFill="1"/>
    <xf numFmtId="0" fontId="8" fillId="4" borderId="0" xfId="12" applyFont="1" applyFill="1" applyAlignment="1">
      <alignment horizontal="left" vertical="top" wrapText="1"/>
    </xf>
    <xf numFmtId="0" fontId="8" fillId="4" borderId="0" xfId="12" applyFont="1" applyFill="1" applyAlignment="1">
      <alignment horizontal="left" vertical="top" wrapText="1"/>
    </xf>
    <xf numFmtId="0" fontId="5" fillId="2" borderId="0" xfId="3" applyFont="1" applyFill="1" applyAlignment="1" applyProtection="1">
      <alignment horizontal="center"/>
      <protection locked="0"/>
    </xf>
    <xf numFmtId="0" fontId="1" fillId="0" borderId="0" xfId="3" applyAlignment="1" applyProtection="1">
      <protection locked="0"/>
    </xf>
    <xf numFmtId="0" fontId="3" fillId="3" borderId="2" xfId="3" applyFont="1" applyFill="1" applyBorder="1" applyAlignment="1" applyProtection="1">
      <alignment horizontal="center"/>
      <protection locked="0"/>
    </xf>
    <xf numFmtId="0" fontId="3" fillId="3" borderId="3" xfId="3" applyFont="1" applyFill="1" applyBorder="1" applyAlignment="1" applyProtection="1">
      <alignment horizontal="center"/>
      <protection locked="0"/>
    </xf>
    <xf numFmtId="0" fontId="3" fillId="3" borderId="4" xfId="3" applyFont="1" applyFill="1" applyBorder="1" applyAlignment="1" applyProtection="1">
      <alignment horizontal="center"/>
      <protection locked="0"/>
    </xf>
    <xf numFmtId="37" fontId="8" fillId="4" borderId="0" xfId="4" applyFont="1" applyFill="1" applyAlignment="1" applyProtection="1">
      <alignment vertical="top" wrapText="1"/>
      <protection locked="0"/>
    </xf>
    <xf numFmtId="0" fontId="8" fillId="4" borderId="0" xfId="3" applyFont="1" applyFill="1" applyAlignment="1">
      <alignment vertical="top" wrapText="1"/>
    </xf>
    <xf numFmtId="0" fontId="18" fillId="4" borderId="0" xfId="3" applyFont="1" applyFill="1" applyAlignment="1" applyProtection="1">
      <alignment horizontal="left" vertical="top" wrapText="1"/>
      <protection locked="0"/>
    </xf>
    <xf numFmtId="0" fontId="18" fillId="4" borderId="0" xfId="11" applyFont="1" applyFill="1" applyAlignment="1">
      <alignment horizontal="left" vertical="top" wrapText="1"/>
    </xf>
    <xf numFmtId="0" fontId="8" fillId="4" borderId="0" xfId="11" applyFont="1" applyFill="1" applyAlignment="1">
      <alignment horizontal="left" vertical="top" wrapText="1"/>
    </xf>
    <xf numFmtId="0" fontId="8" fillId="4" borderId="0" xfId="13" applyFont="1" applyFill="1" applyAlignment="1">
      <alignment horizontal="left" vertical="top" wrapText="1"/>
    </xf>
    <xf numFmtId="0" fontId="17" fillId="4" borderId="0" xfId="13" applyFont="1" applyFill="1" applyAlignment="1">
      <alignment horizontal="left" vertical="top" wrapText="1"/>
    </xf>
  </cellXfs>
  <cellStyles count="14">
    <cellStyle name="Comma" xfId="1" builtinId="3"/>
    <cellStyle name="Comma 2" xfId="5" xr:uid="{67F3E179-7B01-4991-BFA2-2AAC33ACDA2B}"/>
    <cellStyle name="Comma 20" xfId="10" xr:uid="{BB151F02-478F-40B5-9405-1FF982F214BF}"/>
    <cellStyle name="Comma 24" xfId="8" xr:uid="{081882D8-8005-4012-8D03-A6F3C3D6BA63}"/>
    <cellStyle name="Normal" xfId="0" builtinId="0"/>
    <cellStyle name="Normal 10 2 6" xfId="11" xr:uid="{04F390B9-C862-437D-81A6-AE6B8E2DC62D}"/>
    <cellStyle name="Normal 10 2 6 2" xfId="12" xr:uid="{62E6410A-7CF5-4A9F-88F7-6CBD29570D39}"/>
    <cellStyle name="Normal 12 4" xfId="13" xr:uid="{D8100F84-0DDC-4D9E-91A4-7D8DEA31F833}"/>
    <cellStyle name="Normal 23" xfId="9" xr:uid="{B19F777C-DE75-4275-9EE4-8A120EFA6007}"/>
    <cellStyle name="Normal 25" xfId="3" xr:uid="{313FB509-88F5-46AC-8174-D8DE03F13E5F}"/>
    <cellStyle name="Normal_AIRPLAN.XLS" xfId="4" xr:uid="{E3E20652-3BCF-461F-B42C-68ED513A007D}"/>
    <cellStyle name="Percent" xfId="2" builtinId="5"/>
    <cellStyle name="Percent 17" xfId="7" xr:uid="{60ED4527-6BD2-401E-AF32-73BC6B48F6B1}"/>
    <cellStyle name="Percent 19" xfId="6" xr:uid="{B72965E1-2F54-4386-882C-7BD5567B11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A30FB3C\Fund%202460%20--%20Agency%20Proposed%20Budget%20with%20exec%20propose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Randy\My%20Documents\RANDY\2009%20Budget\DO\2009%20DCHS%20(09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EMPLATE INSTRUCTIONS"/>
      <sheetName val="Financial Plan Checklist"/>
      <sheetName val="Operating Financial Plan"/>
      <sheetName val="Budget Summary"/>
      <sheetName val="Decision Packages"/>
      <sheetName val="Award Budget Rollup"/>
      <sheetName val="Inspect"/>
      <sheetName val="Inspect prog x award 350330"/>
      <sheetName val="Flat Data"/>
      <sheetName val="Cost Center Summary"/>
      <sheetName val="Award Funding Summary"/>
      <sheetName val="Summary Personnel"/>
      <sheetName val="Detailed Personnel"/>
      <sheetName val="Personnel Transfer"/>
      <sheetName val="Outgoing Transfers"/>
      <sheetName val="Incoming Transfers"/>
      <sheetName val="HCD Admin"/>
      <sheetName val="CENTRAL RATES"/>
      <sheetName val="PARKS"/>
      <sheetName val="COMMUNITY FACILITIES"/>
      <sheetName val="ECONOMIC DEVELOPMENT"/>
      <sheetName val="PUBLIC INFRASTRUCTURE"/>
      <sheetName val="PUBLIC SERVICES"/>
      <sheetName val="ACQUISITION"/>
      <sheetName val="REHAB"/>
      <sheetName val="NEW CONSTRCTION"/>
      <sheetName val="HSG REHABILITATION - HRP"/>
      <sheetName val="DCHS HRP EMERGENCY GRANTS"/>
      <sheetName val="DCHS HRP PROJECT MANAGEMENT"/>
      <sheetName val="DCHS HRP DEFERRED PAYMENT LOAN"/>
      <sheetName val="DCHS HRP MOBILE HOME"/>
      <sheetName val="DCHS HRP HOME ACC MODS"/>
      <sheetName val="DCHS HRP MATCHING"/>
      <sheetName val="HRP LEAD GRANTS"/>
      <sheetName val="PERM SUPPORTIVE HSG"/>
      <sheetName val="HSG &amp; ESSENTIAL NEEDS"/>
      <sheetName val="RAPID RE-HOUSING"/>
      <sheetName val="PERMANENT HOUSING"/>
      <sheetName val="TRANSITIONAL HOUSING"/>
      <sheetName val="EMERGENCY SHELTER 350330"/>
      <sheetName val="Street Outreach (350330)"/>
      <sheetName val="HOMELESS PREVENTION (350330)"/>
      <sheetName val="YOUTH HOMELESSNESS (350330)"/>
      <sheetName val="REGIONAL COORDINATION"/>
      <sheetName val="LANDLORD LIAISON"/>
      <sheetName val="DCHS COORDINATED ENTRY FOR ALL"/>
      <sheetName val="KCRHA"/>
      <sheetName val="ALL HOME"/>
      <sheetName val="CONFIG"/>
      <sheetName val="EXPENDITURE_ACCT_LOOKUP"/>
      <sheetName val="REVENUE_ACCT_LOOKUP"/>
      <sheetName val="POSITION_LOOKUP"/>
      <sheetName val="Base Template"/>
      <sheetName val="OTHER_LOOKUPS"/>
      <sheetName val="2021-22 Agency PropOP 01 Summar"/>
      <sheetName val="OPEXRPT 01 2021-2022Profor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Index"/>
      <sheetName val="Appro_Sections"/>
      <sheetName val="BudgetTransparency"/>
      <sheetName val="BT Sections"/>
      <sheetName val="(5) Project by Fund-pivot"/>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9E9B0-1670-4BAB-8C32-725EF278BA18}">
  <sheetPr>
    <tabColor theme="8" tint="0.39997558519241921"/>
    <pageSetUpPr fitToPage="1"/>
  </sheetPr>
  <dimension ref="A1:Q81"/>
  <sheetViews>
    <sheetView tabSelected="1" zoomScale="80" zoomScaleNormal="80" workbookViewId="0">
      <pane ySplit="5" topLeftCell="A60" activePane="bottomLeft" state="frozen"/>
      <selection pane="bottomLeft" sqref="A1:N67"/>
    </sheetView>
  </sheetViews>
  <sheetFormatPr defaultColWidth="9.109375" defaultRowHeight="14.4" outlineLevelCol="1" x14ac:dyDescent="0.3"/>
  <cols>
    <col min="1" max="1" width="53.5546875" style="31" customWidth="1"/>
    <col min="2" max="2" width="17.5546875" style="31" customWidth="1"/>
    <col min="3" max="3" width="18.44140625" style="31" customWidth="1"/>
    <col min="4" max="4" width="18" style="1" customWidth="1" outlineLevel="1"/>
    <col min="5" max="5" width="16.5546875" style="1" customWidth="1" outlineLevel="1"/>
    <col min="6" max="6" width="18.5546875" style="31" customWidth="1"/>
    <col min="7" max="7" width="19.109375" style="31" bestFit="1" customWidth="1"/>
    <col min="8" max="8" width="16" style="31" bestFit="1" customWidth="1"/>
    <col min="9" max="9" width="5.5546875" style="134" customWidth="1"/>
    <col min="10" max="10" width="17.33203125" style="31" hidden="1" customWidth="1" outlineLevel="1"/>
    <col min="11" max="11" width="15.5546875" style="31" hidden="1" customWidth="1" outlineLevel="1"/>
    <col min="12" max="12" width="1.88671875" style="31" hidden="1" customWidth="1" outlineLevel="1"/>
    <col min="13" max="13" width="16.109375" style="31" hidden="1" customWidth="1" outlineLevel="1"/>
    <col min="14" max="14" width="15.5546875" style="31" hidden="1" customWidth="1" outlineLevel="1"/>
    <col min="15" max="15" width="18.44140625" style="31" customWidth="1" collapsed="1"/>
    <col min="16" max="16" width="14.88671875" style="31" customWidth="1"/>
    <col min="17" max="17" width="15.33203125" style="31" bestFit="1" customWidth="1"/>
    <col min="18" max="19" width="14.44140625" style="31" bestFit="1" customWidth="1"/>
    <col min="20" max="16384" width="9.109375" style="31"/>
  </cols>
  <sheetData>
    <row r="1" spans="1:16" s="3" customFormat="1" ht="15.6" x14ac:dyDescent="0.3">
      <c r="A1" s="156" t="s">
        <v>0</v>
      </c>
      <c r="B1" s="156"/>
      <c r="C1" s="156"/>
      <c r="D1" s="156"/>
      <c r="E1" s="156"/>
      <c r="F1" s="156"/>
      <c r="G1" s="156"/>
      <c r="H1" s="156"/>
      <c r="I1" s="134"/>
      <c r="J1" s="2"/>
      <c r="K1" s="2"/>
      <c r="L1" s="2"/>
      <c r="M1" s="2"/>
      <c r="N1" s="2"/>
      <c r="O1" s="124"/>
      <c r="P1" s="124"/>
    </row>
    <row r="2" spans="1:16" s="3" customFormat="1" ht="15.6" x14ac:dyDescent="0.3">
      <c r="A2" s="156" t="s">
        <v>1</v>
      </c>
      <c r="B2" s="156"/>
      <c r="C2" s="156"/>
      <c r="D2" s="156"/>
      <c r="E2" s="156"/>
      <c r="F2" s="156"/>
      <c r="G2" s="157"/>
      <c r="H2" s="157"/>
      <c r="I2" s="156"/>
      <c r="J2" s="156"/>
      <c r="K2" s="1"/>
      <c r="L2" s="4"/>
      <c r="M2" s="4"/>
      <c r="N2" s="4"/>
      <c r="O2" s="124"/>
      <c r="P2" s="124"/>
    </row>
    <row r="3" spans="1:16" s="3" customFormat="1" ht="15.6" x14ac:dyDescent="0.3">
      <c r="A3" s="5"/>
      <c r="B3" s="5"/>
      <c r="C3" s="6"/>
      <c r="D3" s="7"/>
      <c r="E3" s="6"/>
      <c r="F3" s="6"/>
      <c r="G3" s="124"/>
      <c r="H3" s="124"/>
      <c r="I3" s="147"/>
      <c r="J3" s="158" t="s">
        <v>2</v>
      </c>
      <c r="K3" s="159"/>
      <c r="L3" s="159"/>
      <c r="M3" s="159"/>
      <c r="N3" s="160"/>
      <c r="O3" s="124"/>
      <c r="P3" s="124"/>
    </row>
    <row r="4" spans="1:16" s="3" customFormat="1" ht="60.75" customHeight="1" x14ac:dyDescent="0.3">
      <c r="A4" s="8" t="s">
        <v>3</v>
      </c>
      <c r="B4" s="9" t="s">
        <v>4</v>
      </c>
      <c r="C4" s="10" t="s">
        <v>5</v>
      </c>
      <c r="D4" s="10" t="s">
        <v>6</v>
      </c>
      <c r="E4" s="10" t="s">
        <v>7</v>
      </c>
      <c r="F4" s="9" t="s">
        <v>8</v>
      </c>
      <c r="G4" s="10" t="s">
        <v>9</v>
      </c>
      <c r="H4" s="10" t="s">
        <v>10</v>
      </c>
      <c r="I4" s="136"/>
      <c r="J4" s="11" t="s">
        <v>11</v>
      </c>
      <c r="K4" s="12" t="s">
        <v>12</v>
      </c>
      <c r="L4" s="2"/>
      <c r="M4" s="11" t="s">
        <v>13</v>
      </c>
      <c r="N4" s="13" t="s">
        <v>14</v>
      </c>
      <c r="O4" s="14" t="s">
        <v>15</v>
      </c>
      <c r="P4" s="124"/>
    </row>
    <row r="5" spans="1:16" s="3" customFormat="1" ht="15.6" x14ac:dyDescent="0.3">
      <c r="A5" s="15" t="s">
        <v>16</v>
      </c>
      <c r="B5" s="16">
        <v>77657013.939999998</v>
      </c>
      <c r="C5" s="16">
        <v>41243838.290000021</v>
      </c>
      <c r="D5" s="18">
        <v>32414654.530000031</v>
      </c>
      <c r="E5" s="18">
        <v>32414654.530000031</v>
      </c>
      <c r="F5" s="17">
        <f>B39</f>
        <v>63896521.189999938</v>
      </c>
      <c r="G5" s="18">
        <f>F39</f>
        <v>149106174.69000006</v>
      </c>
      <c r="H5" s="18">
        <f>G39</f>
        <v>183757770.19400001</v>
      </c>
      <c r="I5" s="136"/>
      <c r="J5" s="19">
        <v>0</v>
      </c>
      <c r="K5" s="20">
        <v>1</v>
      </c>
      <c r="L5" s="2"/>
      <c r="M5" s="19">
        <v>8829183.7599999905</v>
      </c>
      <c r="N5" s="21">
        <f t="shared" ref="N5:N6" si="0">IFERROR(F5/D5,"")</f>
        <v>1.9712232666512974</v>
      </c>
      <c r="O5" s="22"/>
      <c r="P5" s="124"/>
    </row>
    <row r="6" spans="1:16" s="3" customFormat="1" ht="15.6" x14ac:dyDescent="0.3">
      <c r="A6" s="23" t="s">
        <v>17</v>
      </c>
      <c r="B6" s="24"/>
      <c r="C6" s="25"/>
      <c r="D6" s="26"/>
      <c r="E6" s="125"/>
      <c r="F6" s="25"/>
      <c r="G6" s="26"/>
      <c r="H6" s="26"/>
      <c r="I6" s="136"/>
      <c r="J6" s="27"/>
      <c r="K6" s="28" t="s">
        <v>18</v>
      </c>
      <c r="L6" s="2"/>
      <c r="M6" s="19"/>
      <c r="N6" s="21" t="str">
        <f t="shared" si="0"/>
        <v/>
      </c>
      <c r="O6" s="22"/>
      <c r="P6" s="124"/>
    </row>
    <row r="7" spans="1:16" ht="15.6" x14ac:dyDescent="0.3">
      <c r="A7" s="29" t="s">
        <v>19</v>
      </c>
      <c r="B7" s="30">
        <v>43062640.389999993</v>
      </c>
      <c r="C7" s="30">
        <v>36483588</v>
      </c>
      <c r="D7" s="25">
        <v>36483588</v>
      </c>
      <c r="E7" s="100">
        <v>26433305.20000001</v>
      </c>
      <c r="F7" s="30">
        <v>46946861</v>
      </c>
      <c r="G7" s="30">
        <v>36957874.643999994</v>
      </c>
      <c r="H7" s="30">
        <v>37697032.136879995</v>
      </c>
      <c r="J7" s="32">
        <f>+D7-E7</f>
        <v>10050282.79999999</v>
      </c>
      <c r="K7" s="33">
        <f>IFERROR(E7/D7,"")</f>
        <v>0.72452592107991165</v>
      </c>
      <c r="M7" s="34">
        <f>+F7-D7</f>
        <v>10463273</v>
      </c>
      <c r="N7" s="21">
        <f>IFERROR(F7/D7,"")</f>
        <v>1.2867939688388106</v>
      </c>
      <c r="O7" s="35"/>
    </row>
    <row r="8" spans="1:16" ht="15.6" x14ac:dyDescent="0.3">
      <c r="A8" s="29" t="s">
        <v>20</v>
      </c>
      <c r="B8" s="36">
        <v>36304777.810000002</v>
      </c>
      <c r="C8" s="36">
        <v>30340000</v>
      </c>
      <c r="D8" s="25">
        <v>39245970</v>
      </c>
      <c r="E8" s="100">
        <v>28888471.379999995</v>
      </c>
      <c r="F8" s="36">
        <v>39245970</v>
      </c>
      <c r="G8" s="36">
        <v>30340000</v>
      </c>
      <c r="H8" s="37">
        <v>30340000</v>
      </c>
      <c r="J8" s="32">
        <f t="shared" ref="J8:J18" si="1">+D8-E8</f>
        <v>10357498.620000005</v>
      </c>
      <c r="K8" s="33">
        <f t="shared" ref="K8:K33" si="2">IFERROR(E8/D8,"")</f>
        <v>0.73608758759179593</v>
      </c>
      <c r="M8" s="34">
        <f t="shared" ref="M8:M23" si="3">+F8-D8</f>
        <v>0</v>
      </c>
      <c r="N8" s="21">
        <f t="shared" ref="N8:N23" si="4">IFERROR(F8/D8,"")</f>
        <v>1</v>
      </c>
      <c r="O8" s="35"/>
    </row>
    <row r="9" spans="1:16" s="3" customFormat="1" ht="15.6" x14ac:dyDescent="0.3">
      <c r="A9" s="29" t="s">
        <v>21</v>
      </c>
      <c r="B9" s="36">
        <v>59812380.440000013</v>
      </c>
      <c r="C9" s="36">
        <v>81691432</v>
      </c>
      <c r="D9" s="25">
        <v>102642139</v>
      </c>
      <c r="E9" s="100">
        <v>51429393.039999992</v>
      </c>
      <c r="F9" s="36">
        <v>102642139</v>
      </c>
      <c r="G9" s="36">
        <v>87642139</v>
      </c>
      <c r="H9" s="37">
        <v>87642139</v>
      </c>
      <c r="I9" s="136"/>
      <c r="J9" s="32">
        <f t="shared" si="1"/>
        <v>51212745.960000008</v>
      </c>
      <c r="K9" s="33">
        <f t="shared" si="2"/>
        <v>0.50105535154523617</v>
      </c>
      <c r="L9" s="2"/>
      <c r="M9" s="34">
        <f t="shared" si="3"/>
        <v>0</v>
      </c>
      <c r="N9" s="21">
        <f t="shared" si="4"/>
        <v>1</v>
      </c>
      <c r="O9" s="38"/>
      <c r="P9" s="124"/>
    </row>
    <row r="10" spans="1:16" s="3" customFormat="1" ht="15.6" x14ac:dyDescent="0.3">
      <c r="A10" s="39" t="s">
        <v>22</v>
      </c>
      <c r="B10" s="40">
        <v>54613444.089999996</v>
      </c>
      <c r="C10" s="40">
        <v>104593265</v>
      </c>
      <c r="D10" s="25">
        <v>120739270</v>
      </c>
      <c r="E10" s="100">
        <v>32254921.670000002</v>
      </c>
      <c r="F10" s="40">
        <v>110239270</v>
      </c>
      <c r="G10" s="40">
        <v>146264905.68390626</v>
      </c>
      <c r="H10" s="41">
        <v>191983389.31587604</v>
      </c>
      <c r="I10" s="136"/>
      <c r="J10" s="32">
        <f t="shared" si="1"/>
        <v>88484348.329999998</v>
      </c>
      <c r="K10" s="33">
        <f t="shared" si="2"/>
        <v>0.2671452433827039</v>
      </c>
      <c r="L10" s="2"/>
      <c r="M10" s="34">
        <f t="shared" si="3"/>
        <v>-10500000</v>
      </c>
      <c r="N10" s="21">
        <f t="shared" si="4"/>
        <v>0.91303575050602837</v>
      </c>
      <c r="O10" s="42" t="s">
        <v>23</v>
      </c>
      <c r="P10" s="124"/>
    </row>
    <row r="11" spans="1:16" s="3" customFormat="1" ht="15.6" x14ac:dyDescent="0.3">
      <c r="A11" s="132" t="s">
        <v>24</v>
      </c>
      <c r="B11" s="36">
        <v>4471008.67</v>
      </c>
      <c r="C11" s="36">
        <v>1425000</v>
      </c>
      <c r="D11" s="25">
        <v>2825000</v>
      </c>
      <c r="E11" s="100">
        <v>1326712.3500000001</v>
      </c>
      <c r="F11" s="36">
        <v>2825000</v>
      </c>
      <c r="G11" s="36">
        <v>1425000</v>
      </c>
      <c r="H11" s="37">
        <v>1425000</v>
      </c>
      <c r="I11" s="134"/>
      <c r="J11" s="32">
        <f t="shared" si="1"/>
        <v>1498287.65</v>
      </c>
      <c r="K11" s="33">
        <f t="shared" si="2"/>
        <v>0.46963269026548676</v>
      </c>
      <c r="L11" s="2"/>
      <c r="M11" s="34">
        <f t="shared" si="3"/>
        <v>0</v>
      </c>
      <c r="N11" s="21">
        <f t="shared" si="4"/>
        <v>1</v>
      </c>
      <c r="O11" s="22"/>
      <c r="P11" s="43"/>
    </row>
    <row r="12" spans="1:16" s="3" customFormat="1" ht="15.6" x14ac:dyDescent="0.3">
      <c r="A12" s="132" t="s">
        <v>25</v>
      </c>
      <c r="B12" s="36">
        <v>0</v>
      </c>
      <c r="C12" s="36">
        <v>187000000</v>
      </c>
      <c r="D12" s="25">
        <v>187000000</v>
      </c>
      <c r="E12" s="100">
        <v>75389516.709999993</v>
      </c>
      <c r="F12" s="36">
        <v>112389516.70999999</v>
      </c>
      <c r="G12" s="36">
        <v>38000000</v>
      </c>
      <c r="H12" s="37">
        <v>36610483.290000007</v>
      </c>
      <c r="I12" s="134"/>
      <c r="J12" s="32">
        <f t="shared" si="1"/>
        <v>111610483.29000001</v>
      </c>
      <c r="K12" s="33">
        <f t="shared" si="2"/>
        <v>0.40315249577540102</v>
      </c>
      <c r="L12" s="2"/>
      <c r="M12" s="34">
        <f t="shared" si="3"/>
        <v>-74610483.290000007</v>
      </c>
      <c r="N12" s="21">
        <f t="shared" si="4"/>
        <v>0.60101345834224595</v>
      </c>
      <c r="O12" s="44"/>
      <c r="P12" s="43"/>
    </row>
    <row r="13" spans="1:16" s="3" customFormat="1" ht="15.6" x14ac:dyDescent="0.3">
      <c r="A13" s="132" t="s">
        <v>26</v>
      </c>
      <c r="B13" s="40">
        <v>0</v>
      </c>
      <c r="C13" s="40">
        <v>300000000</v>
      </c>
      <c r="D13" s="25">
        <v>300000000</v>
      </c>
      <c r="E13" s="100">
        <v>193318942.92000002</v>
      </c>
      <c r="F13" s="40">
        <v>260000000</v>
      </c>
      <c r="G13" s="40">
        <v>25000000</v>
      </c>
      <c r="H13" s="41">
        <v>35000000</v>
      </c>
      <c r="I13" s="134"/>
      <c r="J13" s="32">
        <f t="shared" si="1"/>
        <v>106681057.07999998</v>
      </c>
      <c r="K13" s="33">
        <f t="shared" si="2"/>
        <v>0.64439647640000008</v>
      </c>
      <c r="L13" s="2"/>
      <c r="M13" s="34">
        <f t="shared" si="3"/>
        <v>-40000000</v>
      </c>
      <c r="N13" s="21">
        <f t="shared" si="4"/>
        <v>0.8666666666666667</v>
      </c>
      <c r="O13" s="22"/>
      <c r="P13" s="124"/>
    </row>
    <row r="14" spans="1:16" s="3" customFormat="1" ht="16.5" customHeight="1" x14ac:dyDescent="0.3">
      <c r="A14" s="132" t="s">
        <v>27</v>
      </c>
      <c r="B14" s="36">
        <v>0</v>
      </c>
      <c r="C14" s="36">
        <v>3381485</v>
      </c>
      <c r="D14" s="25">
        <v>3381485</v>
      </c>
      <c r="E14" s="100">
        <v>0</v>
      </c>
      <c r="F14" s="36">
        <v>1222713</v>
      </c>
      <c r="G14" s="36">
        <v>1893235</v>
      </c>
      <c r="H14" s="37">
        <v>2087649</v>
      </c>
      <c r="I14" s="134"/>
      <c r="J14" s="32">
        <f t="shared" si="1"/>
        <v>3381485</v>
      </c>
      <c r="K14" s="33">
        <f t="shared" si="2"/>
        <v>0</v>
      </c>
      <c r="L14" s="2"/>
      <c r="M14" s="34">
        <f t="shared" si="3"/>
        <v>-2158772</v>
      </c>
      <c r="N14" s="21">
        <f t="shared" si="4"/>
        <v>0.3615905437995437</v>
      </c>
      <c r="O14" s="22"/>
      <c r="P14" s="124"/>
    </row>
    <row r="15" spans="1:16" s="3" customFormat="1" ht="15.6" x14ac:dyDescent="0.3">
      <c r="A15" s="132" t="s">
        <v>28</v>
      </c>
      <c r="B15" s="36">
        <v>2686312.77</v>
      </c>
      <c r="C15" s="36">
        <v>3000000</v>
      </c>
      <c r="D15" s="25">
        <v>3000000</v>
      </c>
      <c r="E15" s="100">
        <v>1920236.0099999998</v>
      </c>
      <c r="F15" s="36">
        <v>3773281</v>
      </c>
      <c r="G15" s="36">
        <v>4804290</v>
      </c>
      <c r="H15" s="37">
        <v>5162113.5192000009</v>
      </c>
      <c r="I15" s="134"/>
      <c r="J15" s="32">
        <f t="shared" si="1"/>
        <v>1079763.9900000002</v>
      </c>
      <c r="K15" s="33">
        <f t="shared" si="2"/>
        <v>0.64007866999999996</v>
      </c>
      <c r="L15" s="2"/>
      <c r="M15" s="34">
        <f t="shared" si="3"/>
        <v>773281</v>
      </c>
      <c r="N15" s="21">
        <f t="shared" si="4"/>
        <v>1.2577603333333334</v>
      </c>
      <c r="O15" s="22"/>
      <c r="P15" s="45"/>
    </row>
    <row r="16" spans="1:16" s="3" customFormat="1" ht="15.6" x14ac:dyDescent="0.3">
      <c r="A16" s="132" t="s">
        <v>29</v>
      </c>
      <c r="B16" s="36">
        <v>4352073.67</v>
      </c>
      <c r="C16" s="36">
        <v>5604494</v>
      </c>
      <c r="D16" s="25">
        <v>5604494</v>
      </c>
      <c r="E16" s="100">
        <v>3329570.1499999994</v>
      </c>
      <c r="F16" s="40">
        <v>5604494</v>
      </c>
      <c r="G16" s="36">
        <v>5688561.4099999992</v>
      </c>
      <c r="H16" s="37">
        <v>5773889.8311499991</v>
      </c>
      <c r="I16" s="148"/>
      <c r="J16" s="32">
        <f t="shared" si="1"/>
        <v>2274923.8500000006</v>
      </c>
      <c r="K16" s="33">
        <f t="shared" si="2"/>
        <v>0.59408934151771764</v>
      </c>
      <c r="L16" s="2"/>
      <c r="M16" s="34">
        <f t="shared" si="3"/>
        <v>0</v>
      </c>
      <c r="N16" s="21">
        <f t="shared" si="4"/>
        <v>1</v>
      </c>
      <c r="O16" s="22"/>
      <c r="P16" s="124"/>
    </row>
    <row r="17" spans="1:17" s="3" customFormat="1" ht="15.6" x14ac:dyDescent="0.3">
      <c r="A17" s="132" t="s">
        <v>30</v>
      </c>
      <c r="B17" s="36">
        <v>25059593.350000001</v>
      </c>
      <c r="C17" s="36">
        <v>0</v>
      </c>
      <c r="D17" s="25">
        <v>13290758</v>
      </c>
      <c r="E17" s="100">
        <v>15834641.790000003</v>
      </c>
      <c r="F17" s="36">
        <v>15834641.790000003</v>
      </c>
      <c r="G17" s="36">
        <v>0</v>
      </c>
      <c r="H17" s="37">
        <v>0</v>
      </c>
      <c r="I17" s="148"/>
      <c r="J17" s="32">
        <f t="shared" si="1"/>
        <v>-2543883.7900000028</v>
      </c>
      <c r="K17" s="33">
        <f t="shared" si="2"/>
        <v>1.1914024610184011</v>
      </c>
      <c r="L17" s="2"/>
      <c r="M17" s="34">
        <f t="shared" si="3"/>
        <v>2543883.7900000028</v>
      </c>
      <c r="N17" s="21">
        <f t="shared" si="4"/>
        <v>1.1914024610184011</v>
      </c>
      <c r="O17" s="22"/>
      <c r="P17" s="124"/>
      <c r="Q17" s="124"/>
    </row>
    <row r="18" spans="1:17" s="3" customFormat="1" ht="15.6" x14ac:dyDescent="0.3">
      <c r="A18" s="132" t="s">
        <v>31</v>
      </c>
      <c r="B18" s="40">
        <v>4702730.91</v>
      </c>
      <c r="C18" s="40">
        <v>0</v>
      </c>
      <c r="D18" s="25">
        <v>67093666</v>
      </c>
      <c r="E18" s="100">
        <v>17520104.989999998</v>
      </c>
      <c r="F18" s="40">
        <v>47093666</v>
      </c>
      <c r="G18" s="40">
        <v>20000000</v>
      </c>
      <c r="H18" s="41">
        <v>0</v>
      </c>
      <c r="I18" s="148"/>
      <c r="J18" s="32">
        <f t="shared" si="1"/>
        <v>49573561.010000005</v>
      </c>
      <c r="K18" s="33">
        <f t="shared" si="2"/>
        <v>0.26112904592215902</v>
      </c>
      <c r="L18" s="2"/>
      <c r="M18" s="34">
        <f t="shared" si="3"/>
        <v>-20000000</v>
      </c>
      <c r="N18" s="21">
        <f t="shared" si="4"/>
        <v>0.70190926815654997</v>
      </c>
      <c r="O18" s="42" t="s">
        <v>32</v>
      </c>
      <c r="P18" s="124"/>
      <c r="Q18" s="46"/>
    </row>
    <row r="19" spans="1:17" s="3" customFormat="1" ht="15.6" x14ac:dyDescent="0.3">
      <c r="A19" s="132" t="s">
        <v>33</v>
      </c>
      <c r="B19" s="36">
        <v>12292687.310000002</v>
      </c>
      <c r="C19" s="36">
        <v>9192558</v>
      </c>
      <c r="D19" s="25">
        <v>28993665</v>
      </c>
      <c r="E19" s="100">
        <v>3814194.5499999993</v>
      </c>
      <c r="F19" s="36">
        <v>25793665</v>
      </c>
      <c r="G19" s="36">
        <v>9192562</v>
      </c>
      <c r="H19" s="37">
        <v>9192562</v>
      </c>
      <c r="I19" s="148"/>
      <c r="J19" s="32">
        <f>+D19-E19</f>
        <v>25179470.449999999</v>
      </c>
      <c r="K19" s="33">
        <f t="shared" si="2"/>
        <v>0.13155268745776014</v>
      </c>
      <c r="L19" s="2"/>
      <c r="M19" s="34">
        <f t="shared" si="3"/>
        <v>-3200000</v>
      </c>
      <c r="N19" s="21">
        <f t="shared" si="4"/>
        <v>0.8896310625096896</v>
      </c>
      <c r="O19" s="44"/>
      <c r="P19" s="47"/>
      <c r="Q19" s="124"/>
    </row>
    <row r="20" spans="1:17" s="3" customFormat="1" ht="15.6" x14ac:dyDescent="0.3">
      <c r="A20" s="29" t="s">
        <v>34</v>
      </c>
      <c r="B20" s="36">
        <v>0</v>
      </c>
      <c r="C20" s="36">
        <v>0</v>
      </c>
      <c r="D20" s="25">
        <v>371828366</v>
      </c>
      <c r="E20" s="126">
        <v>173998334.23999998</v>
      </c>
      <c r="F20" s="36">
        <v>456828366</v>
      </c>
      <c r="G20" s="36">
        <v>0</v>
      </c>
      <c r="H20" s="37">
        <v>0</v>
      </c>
      <c r="I20" s="148"/>
      <c r="J20" s="32">
        <f t="shared" ref="J20:J21" si="5">+D20-E20</f>
        <v>197830031.76000002</v>
      </c>
      <c r="K20" s="33">
        <f t="shared" si="2"/>
        <v>0.46795336276200072</v>
      </c>
      <c r="L20" s="2"/>
      <c r="M20" s="34">
        <f t="shared" si="3"/>
        <v>85000000</v>
      </c>
      <c r="N20" s="21">
        <f t="shared" si="4"/>
        <v>1.2286000955612946</v>
      </c>
      <c r="O20" s="124" t="s">
        <v>35</v>
      </c>
      <c r="P20" s="124"/>
      <c r="Q20" s="124"/>
    </row>
    <row r="21" spans="1:17" s="3" customFormat="1" ht="15.6" x14ac:dyDescent="0.3">
      <c r="A21" s="29" t="s">
        <v>36</v>
      </c>
      <c r="B21" s="36">
        <v>0</v>
      </c>
      <c r="C21" s="36">
        <v>0</v>
      </c>
      <c r="D21" s="25">
        <v>0</v>
      </c>
      <c r="E21" s="127">
        <v>181524419.07999998</v>
      </c>
      <c r="F21" s="40">
        <v>77843361.999999985</v>
      </c>
      <c r="G21" s="36">
        <v>74843361.999999985</v>
      </c>
      <c r="H21" s="37">
        <v>0</v>
      </c>
      <c r="I21" s="148"/>
      <c r="J21" s="32">
        <f t="shared" si="5"/>
        <v>-181524419.07999998</v>
      </c>
      <c r="K21" s="33" t="str">
        <f t="shared" si="2"/>
        <v/>
      </c>
      <c r="L21" s="2"/>
      <c r="M21" s="34">
        <f t="shared" si="3"/>
        <v>77843361.999999985</v>
      </c>
      <c r="N21" s="21" t="str">
        <f t="shared" si="4"/>
        <v/>
      </c>
      <c r="O21" s="124"/>
      <c r="P21" s="124"/>
      <c r="Q21" s="124"/>
    </row>
    <row r="22" spans="1:17" s="3" customFormat="1" ht="15.6" x14ac:dyDescent="0.3">
      <c r="A22" s="48" t="s">
        <v>37</v>
      </c>
      <c r="B22" s="49">
        <f>SUM(B7:B21)</f>
        <v>247357649.40999997</v>
      </c>
      <c r="C22" s="49">
        <f t="shared" ref="C22:G22" si="6">SUM(C7:C21)</f>
        <v>762711822</v>
      </c>
      <c r="D22" s="49">
        <f>SUM(D7:D21)</f>
        <v>1282128401</v>
      </c>
      <c r="E22" s="49">
        <f t="shared" si="6"/>
        <v>806982764.07999992</v>
      </c>
      <c r="F22" s="49">
        <f>SUM(F7:F21)</f>
        <v>1308282945.5</v>
      </c>
      <c r="G22" s="49">
        <f t="shared" si="6"/>
        <v>482051929.73790628</v>
      </c>
      <c r="H22" s="49">
        <f>SUM(H7:H21)</f>
        <v>442914258.09310609</v>
      </c>
      <c r="I22" s="149"/>
      <c r="J22" s="50">
        <f>+D22-E22</f>
        <v>475145636.92000008</v>
      </c>
      <c r="K22" s="51">
        <f t="shared" si="2"/>
        <v>0.62940869529962151</v>
      </c>
      <c r="L22" s="52"/>
      <c r="M22" s="53">
        <f t="shared" si="3"/>
        <v>26154544.5</v>
      </c>
      <c r="N22" s="54">
        <f t="shared" si="4"/>
        <v>1.0203993176343342</v>
      </c>
      <c r="O22" s="44"/>
      <c r="P22" s="124"/>
      <c r="Q22" s="124"/>
    </row>
    <row r="23" spans="1:17" s="3" customFormat="1" ht="15.6" x14ac:dyDescent="0.3">
      <c r="A23" s="55" t="s">
        <v>38</v>
      </c>
      <c r="B23" s="56"/>
      <c r="C23" s="56"/>
      <c r="D23" s="58"/>
      <c r="E23" s="58"/>
      <c r="F23" s="57"/>
      <c r="G23" s="58"/>
      <c r="H23" s="58"/>
      <c r="I23" s="150"/>
      <c r="J23" s="32">
        <f t="shared" ref="J23:J33" si="7">+D23-E23</f>
        <v>0</v>
      </c>
      <c r="K23" s="33" t="str">
        <f t="shared" si="2"/>
        <v/>
      </c>
      <c r="L23" s="2"/>
      <c r="M23" s="34">
        <f t="shared" si="3"/>
        <v>0</v>
      </c>
      <c r="N23" s="21" t="str">
        <f t="shared" si="4"/>
        <v/>
      </c>
      <c r="O23" s="44"/>
      <c r="P23" s="124"/>
      <c r="Q23" s="47"/>
    </row>
    <row r="24" spans="1:17" s="3" customFormat="1" ht="15.6" x14ac:dyDescent="0.3">
      <c r="A24" s="132" t="s">
        <v>39</v>
      </c>
      <c r="B24" s="133">
        <v>15011249.189999998</v>
      </c>
      <c r="C24" s="133">
        <v>20591695</v>
      </c>
      <c r="D24" s="60">
        <v>21680434</v>
      </c>
      <c r="E24" s="60">
        <v>8578915.3699999917</v>
      </c>
      <c r="F24" s="60">
        <v>21680434</v>
      </c>
      <c r="G24" s="60">
        <v>21774236</v>
      </c>
      <c r="H24" s="60">
        <v>23225044</v>
      </c>
      <c r="I24" s="150"/>
      <c r="J24" s="32">
        <f t="shared" si="7"/>
        <v>13101518.630000008</v>
      </c>
      <c r="K24" s="33">
        <f t="shared" si="2"/>
        <v>0.39569850723467953</v>
      </c>
      <c r="L24" s="2"/>
      <c r="M24" s="61">
        <f>+F24-D24</f>
        <v>0</v>
      </c>
      <c r="N24" s="21">
        <f>IFERROR(F24/D24,"")</f>
        <v>1</v>
      </c>
      <c r="O24" s="62">
        <f>F24-D24</f>
        <v>0</v>
      </c>
      <c r="P24" s="124"/>
      <c r="Q24" s="31"/>
    </row>
    <row r="25" spans="1:17" s="3" customFormat="1" ht="15.6" x14ac:dyDescent="0.3">
      <c r="A25" s="132" t="s">
        <v>40</v>
      </c>
      <c r="B25" s="133">
        <v>722062.60999999987</v>
      </c>
      <c r="C25" s="133">
        <v>597452</v>
      </c>
      <c r="D25" s="60">
        <v>597452</v>
      </c>
      <c r="E25" s="60">
        <v>394678.25</v>
      </c>
      <c r="F25" s="60">
        <v>597452</v>
      </c>
      <c r="G25" s="60">
        <v>627324.6</v>
      </c>
      <c r="H25" s="60">
        <v>664964.076</v>
      </c>
      <c r="I25" s="150"/>
      <c r="J25" s="32">
        <f t="shared" si="7"/>
        <v>202773.75</v>
      </c>
      <c r="K25" s="33">
        <f t="shared" si="2"/>
        <v>0.66060244170242965</v>
      </c>
      <c r="L25" s="2"/>
      <c r="M25" s="61">
        <f t="shared" ref="M25:M33" si="8">+F25-D25</f>
        <v>0</v>
      </c>
      <c r="N25" s="21">
        <f t="shared" ref="N25:N33" si="9">IFERROR(F25/D25,"")</f>
        <v>1</v>
      </c>
      <c r="O25" s="62">
        <f t="shared" ref="O25:O26" si="10">F25-D25</f>
        <v>0</v>
      </c>
      <c r="P25" s="47"/>
      <c r="Q25" s="124"/>
    </row>
    <row r="26" spans="1:17" s="3" customFormat="1" ht="15.6" x14ac:dyDescent="0.3">
      <c r="A26" s="132" t="s">
        <v>41</v>
      </c>
      <c r="B26" s="133">
        <v>4558431.34</v>
      </c>
      <c r="C26" s="133">
        <v>4769042</v>
      </c>
      <c r="D26" s="60">
        <v>11734300</v>
      </c>
      <c r="E26" s="128">
        <v>2698754.33</v>
      </c>
      <c r="F26" s="60">
        <v>11734300</v>
      </c>
      <c r="G26" s="60">
        <v>4769042</v>
      </c>
      <c r="H26" s="60">
        <v>4769042</v>
      </c>
      <c r="I26" s="150"/>
      <c r="J26" s="34">
        <f t="shared" si="7"/>
        <v>9035545.6699999999</v>
      </c>
      <c r="K26" s="33">
        <f t="shared" si="2"/>
        <v>0.2299885233886981</v>
      </c>
      <c r="L26" s="2"/>
      <c r="M26" s="61">
        <f t="shared" si="8"/>
        <v>0</v>
      </c>
      <c r="N26" s="63">
        <f t="shared" si="9"/>
        <v>1</v>
      </c>
      <c r="O26" s="62">
        <f t="shared" si="10"/>
        <v>0</v>
      </c>
      <c r="P26" s="124"/>
      <c r="Q26" s="124"/>
    </row>
    <row r="27" spans="1:17" s="3" customFormat="1" ht="15.6" x14ac:dyDescent="0.3">
      <c r="A27" s="132" t="s">
        <v>42</v>
      </c>
      <c r="B27" s="133">
        <v>176426086.07000002</v>
      </c>
      <c r="C27" s="133">
        <v>223314684</v>
      </c>
      <c r="D27" s="25">
        <v>317116930</v>
      </c>
      <c r="E27" s="129">
        <v>118554032.44</v>
      </c>
      <c r="F27" s="65">
        <v>257116930</v>
      </c>
      <c r="G27" s="65">
        <v>287156880.68390626</v>
      </c>
      <c r="H27" s="65">
        <v>300855364.31587601</v>
      </c>
      <c r="I27" s="150"/>
      <c r="J27" s="32">
        <f t="shared" si="7"/>
        <v>198562897.56</v>
      </c>
      <c r="K27" s="33">
        <f t="shared" si="2"/>
        <v>0.37384958425272341</v>
      </c>
      <c r="L27" s="2"/>
      <c r="M27" s="61">
        <f t="shared" si="8"/>
        <v>-60000000</v>
      </c>
      <c r="N27" s="21">
        <f t="shared" si="9"/>
        <v>0.81079534290395661</v>
      </c>
      <c r="O27" s="62"/>
      <c r="P27" s="124"/>
      <c r="Q27" s="124"/>
    </row>
    <row r="28" spans="1:17" s="3" customFormat="1" ht="15.6" x14ac:dyDescent="0.3">
      <c r="A28" s="132" t="s">
        <v>43</v>
      </c>
      <c r="B28" s="133">
        <v>60912351.879999995</v>
      </c>
      <c r="C28" s="133">
        <v>386253338</v>
      </c>
      <c r="D28" s="25">
        <v>508893338</v>
      </c>
      <c r="E28" s="129">
        <v>267327666.53999999</v>
      </c>
      <c r="F28" s="60">
        <v>479393338</v>
      </c>
      <c r="G28" s="60">
        <v>137129876</v>
      </c>
      <c r="H28" s="60">
        <v>173129876</v>
      </c>
      <c r="I28" s="136"/>
      <c r="J28" s="32">
        <f t="shared" si="7"/>
        <v>241565671.46000001</v>
      </c>
      <c r="K28" s="33">
        <f t="shared" si="2"/>
        <v>0.52531178260384304</v>
      </c>
      <c r="L28" s="2"/>
      <c r="M28" s="61">
        <f t="shared" si="8"/>
        <v>-29500000</v>
      </c>
      <c r="N28" s="21">
        <f t="shared" si="9"/>
        <v>0.94203107449600765</v>
      </c>
      <c r="O28" s="62"/>
      <c r="P28" s="124"/>
      <c r="Q28" s="124"/>
    </row>
    <row r="29" spans="1:17" s="3" customFormat="1" ht="15.6" x14ac:dyDescent="0.3">
      <c r="A29" s="29" t="s">
        <v>44</v>
      </c>
      <c r="B29" s="133">
        <v>4309969.7700000033</v>
      </c>
      <c r="C29" s="133">
        <v>4410059</v>
      </c>
      <c r="D29" s="60">
        <v>4410059</v>
      </c>
      <c r="E29" s="128">
        <v>2281974.339999998</v>
      </c>
      <c r="F29" s="65">
        <v>4410059</v>
      </c>
      <c r="G29" s="65">
        <v>4630561.95</v>
      </c>
      <c r="H29" s="65">
        <v>4862090.0475000003</v>
      </c>
      <c r="I29" s="136"/>
      <c r="J29" s="32">
        <f t="shared" si="7"/>
        <v>2128084.660000002</v>
      </c>
      <c r="K29" s="33">
        <f t="shared" si="2"/>
        <v>0.51744757609818781</v>
      </c>
      <c r="L29" s="2"/>
      <c r="M29" s="61">
        <f t="shared" si="8"/>
        <v>0</v>
      </c>
      <c r="N29" s="21">
        <f t="shared" si="9"/>
        <v>1</v>
      </c>
      <c r="O29" s="62"/>
      <c r="P29" s="124"/>
      <c r="Q29" s="124"/>
    </row>
    <row r="30" spans="1:17" s="3" customFormat="1" ht="15.6" x14ac:dyDescent="0.3">
      <c r="A30" s="29" t="s">
        <v>45</v>
      </c>
      <c r="B30" s="56">
        <v>4177991.3</v>
      </c>
      <c r="C30" s="56">
        <v>3512413</v>
      </c>
      <c r="D30" s="60">
        <v>3512413</v>
      </c>
      <c r="E30" s="128">
        <v>2908183.2499999995</v>
      </c>
      <c r="F30" s="60">
        <v>3512413</v>
      </c>
      <c r="G30" s="60">
        <v>3512413</v>
      </c>
      <c r="H30" s="60">
        <v>3512413</v>
      </c>
      <c r="I30" s="136"/>
      <c r="J30" s="32">
        <f t="shared" si="7"/>
        <v>604229.75000000047</v>
      </c>
      <c r="K30" s="33">
        <f t="shared" si="2"/>
        <v>0.82797303449224213</v>
      </c>
      <c r="L30" s="2"/>
      <c r="M30" s="61">
        <f t="shared" si="8"/>
        <v>0</v>
      </c>
      <c r="N30" s="21">
        <f t="shared" si="9"/>
        <v>1</v>
      </c>
      <c r="O30" s="62"/>
      <c r="P30" s="124"/>
      <c r="Q30" s="124"/>
    </row>
    <row r="31" spans="1:17" s="3" customFormat="1" ht="15.6" x14ac:dyDescent="0.3">
      <c r="A31" s="29" t="s">
        <v>46</v>
      </c>
      <c r="B31" s="56"/>
      <c r="C31" s="56"/>
      <c r="D31" s="60">
        <v>371828366</v>
      </c>
      <c r="E31" s="60">
        <v>181663283.95000002</v>
      </c>
      <c r="F31" s="60">
        <v>456828366</v>
      </c>
      <c r="G31" s="60">
        <v>0</v>
      </c>
      <c r="H31" s="60">
        <v>0</v>
      </c>
      <c r="I31" s="136"/>
      <c r="J31" s="32">
        <f t="shared" si="7"/>
        <v>190165082.04999998</v>
      </c>
      <c r="K31" s="33">
        <f t="shared" si="2"/>
        <v>0.4885675773052775</v>
      </c>
      <c r="L31" s="2"/>
      <c r="M31" s="61">
        <f t="shared" si="8"/>
        <v>85000000</v>
      </c>
      <c r="N31" s="21">
        <f t="shared" si="9"/>
        <v>1.2286000955612946</v>
      </c>
      <c r="O31" s="47"/>
      <c r="P31" s="47"/>
      <c r="Q31" s="124"/>
    </row>
    <row r="32" spans="1:17" s="42" customFormat="1" ht="15.6" hidden="1" x14ac:dyDescent="0.3">
      <c r="A32" s="39" t="s">
        <v>47</v>
      </c>
      <c r="B32" s="64"/>
      <c r="C32" s="64"/>
      <c r="D32" s="25">
        <v>0</v>
      </c>
      <c r="E32" s="100">
        <v>0</v>
      </c>
      <c r="F32" s="65">
        <v>0</v>
      </c>
      <c r="G32" s="65">
        <v>0</v>
      </c>
      <c r="H32" s="65">
        <v>0</v>
      </c>
      <c r="I32" s="151"/>
      <c r="J32" s="32">
        <f t="shared" si="7"/>
        <v>0</v>
      </c>
      <c r="K32" s="33" t="str">
        <f t="shared" si="2"/>
        <v/>
      </c>
      <c r="L32" s="2"/>
      <c r="M32" s="61">
        <f t="shared" si="8"/>
        <v>0</v>
      </c>
      <c r="N32" s="21" t="str">
        <f t="shared" si="9"/>
        <v/>
      </c>
      <c r="O32" s="22"/>
    </row>
    <row r="33" spans="1:16" s="3" customFormat="1" ht="15.6" x14ac:dyDescent="0.3">
      <c r="A33" s="67" t="s">
        <v>48</v>
      </c>
      <c r="B33" s="68">
        <f>SUM(B24:B32)</f>
        <v>266118142.16000003</v>
      </c>
      <c r="C33" s="68">
        <f t="shared" ref="C33:H33" si="11">SUM(C24:C32)</f>
        <v>643448683</v>
      </c>
      <c r="D33" s="68">
        <f>SUM(D24:D32)</f>
        <v>1239773292</v>
      </c>
      <c r="E33" s="68">
        <f t="shared" si="11"/>
        <v>584407488.46999991</v>
      </c>
      <c r="F33" s="68">
        <f>SUM(F24:F32)</f>
        <v>1235273292</v>
      </c>
      <c r="G33" s="68">
        <f t="shared" si="11"/>
        <v>459600334.23390627</v>
      </c>
      <c r="H33" s="68">
        <f t="shared" si="11"/>
        <v>511018793.439376</v>
      </c>
      <c r="I33" s="134"/>
      <c r="J33" s="69">
        <f t="shared" si="7"/>
        <v>655365803.53000009</v>
      </c>
      <c r="K33" s="70">
        <f t="shared" si="2"/>
        <v>0.47138254408371294</v>
      </c>
      <c r="L33" s="71"/>
      <c r="M33" s="72">
        <f t="shared" si="8"/>
        <v>-4500000</v>
      </c>
      <c r="N33" s="73">
        <f t="shared" si="9"/>
        <v>0.99637030412815186</v>
      </c>
      <c r="O33" s="47"/>
      <c r="P33" s="124"/>
    </row>
    <row r="34" spans="1:16" s="3" customFormat="1" ht="15.6" x14ac:dyDescent="0.3">
      <c r="A34" s="74" t="s">
        <v>49</v>
      </c>
      <c r="B34" s="75"/>
      <c r="C34" s="75"/>
      <c r="D34" s="75"/>
      <c r="E34" s="77"/>
      <c r="F34" s="76"/>
      <c r="G34" s="77"/>
      <c r="H34" s="77"/>
      <c r="I34" s="136"/>
      <c r="J34" s="78">
        <v>0</v>
      </c>
      <c r="K34" s="79" t="s">
        <v>18</v>
      </c>
      <c r="L34" s="2"/>
      <c r="M34" s="78">
        <v>0</v>
      </c>
      <c r="N34" s="79" t="s">
        <v>18</v>
      </c>
      <c r="O34" s="62"/>
      <c r="P34" s="80"/>
    </row>
    <row r="35" spans="1:16" s="3" customFormat="1" ht="15.6" x14ac:dyDescent="0.3">
      <c r="A35" s="23" t="s">
        <v>50</v>
      </c>
      <c r="B35" s="81"/>
      <c r="C35" s="81"/>
      <c r="D35" s="60"/>
      <c r="E35" s="60"/>
      <c r="F35" s="65"/>
      <c r="G35" s="60"/>
      <c r="H35" s="60"/>
      <c r="I35" s="136"/>
      <c r="J35" s="19"/>
      <c r="K35" s="82" t="s">
        <v>18</v>
      </c>
      <c r="L35" s="2"/>
      <c r="M35" s="19"/>
      <c r="N35" s="82" t="s">
        <v>18</v>
      </c>
      <c r="O35" s="62"/>
      <c r="P35" s="80"/>
    </row>
    <row r="36" spans="1:16" s="3" customFormat="1" ht="15.6" x14ac:dyDescent="0.3">
      <c r="A36" s="29" t="s">
        <v>51</v>
      </c>
      <c r="B36" s="83">
        <v>5000000</v>
      </c>
      <c r="C36" s="83">
        <v>1000000</v>
      </c>
      <c r="D36" s="59">
        <v>1000000</v>
      </c>
      <c r="E36" s="59"/>
      <c r="F36" s="83">
        <v>12200000</v>
      </c>
      <c r="G36" s="83">
        <v>12200000</v>
      </c>
      <c r="H36" s="84">
        <v>12200000</v>
      </c>
      <c r="I36" s="136"/>
      <c r="J36" s="32">
        <f>+D36-E36</f>
        <v>1000000</v>
      </c>
      <c r="K36" s="85"/>
      <c r="L36" s="2"/>
      <c r="M36" s="61">
        <f>+F36-D36</f>
        <v>11200000</v>
      </c>
      <c r="N36" s="21">
        <f>IFERROR(F36/D36,"")</f>
        <v>12.2</v>
      </c>
      <c r="O36" s="86"/>
      <c r="P36" s="87"/>
    </row>
    <row r="37" spans="1:16" s="3" customFormat="1" ht="15.6" hidden="1" x14ac:dyDescent="0.3">
      <c r="A37" s="29" t="s">
        <v>52</v>
      </c>
      <c r="B37" s="56"/>
      <c r="C37" s="56"/>
      <c r="D37" s="56"/>
      <c r="E37" s="56"/>
      <c r="F37" s="56">
        <v>0</v>
      </c>
      <c r="G37" s="56">
        <v>0</v>
      </c>
      <c r="H37" s="88">
        <v>0</v>
      </c>
      <c r="I37" s="136"/>
      <c r="J37" s="32">
        <f t="shared" ref="J37" si="12">+D37-E37</f>
        <v>0</v>
      </c>
      <c r="K37" s="89" t="s">
        <v>18</v>
      </c>
      <c r="L37" s="2"/>
      <c r="M37" s="61">
        <f>+F37-D37</f>
        <v>0</v>
      </c>
      <c r="N37" s="21" t="str">
        <f t="shared" ref="N37:N39" si="13">IFERROR(F37/D37,"")</f>
        <v/>
      </c>
      <c r="O37" s="62"/>
      <c r="P37" s="80"/>
    </row>
    <row r="38" spans="1:16" s="3" customFormat="1" ht="16.8" x14ac:dyDescent="0.3">
      <c r="A38" s="23" t="s">
        <v>53</v>
      </c>
      <c r="B38" s="68">
        <v>5000000</v>
      </c>
      <c r="C38" s="68">
        <v>1000000</v>
      </c>
      <c r="D38" s="68">
        <v>1000000</v>
      </c>
      <c r="E38" s="68">
        <v>0</v>
      </c>
      <c r="F38" s="68">
        <v>12200000</v>
      </c>
      <c r="G38" s="68">
        <v>12200000</v>
      </c>
      <c r="H38" s="68">
        <v>12200000</v>
      </c>
      <c r="I38" s="134"/>
      <c r="J38" s="32">
        <f>+D38-E37</f>
        <v>1000000</v>
      </c>
      <c r="K38" s="85" t="s">
        <v>18</v>
      </c>
      <c r="L38" s="2"/>
      <c r="M38" s="61">
        <f>+F38-D38</f>
        <v>11200000</v>
      </c>
      <c r="N38" s="21">
        <f t="shared" si="13"/>
        <v>12.2</v>
      </c>
      <c r="O38" s="90"/>
      <c r="P38" s="80"/>
    </row>
    <row r="39" spans="1:16" s="3" customFormat="1" ht="15.6" x14ac:dyDescent="0.3">
      <c r="A39" s="74" t="s">
        <v>54</v>
      </c>
      <c r="B39" s="91">
        <f t="shared" ref="B39:F39" si="14">B5+B22-B33+B38</f>
        <v>63896521.189999938</v>
      </c>
      <c r="C39" s="91">
        <f t="shared" si="14"/>
        <v>161506977.28999996</v>
      </c>
      <c r="D39" s="91">
        <f>D5+D22-D33+D38</f>
        <v>75769763.529999971</v>
      </c>
      <c r="E39" s="91">
        <f>E5+E22-E33+E38</f>
        <v>254989930.13999999</v>
      </c>
      <c r="F39" s="91">
        <f t="shared" si="14"/>
        <v>149106174.69000006</v>
      </c>
      <c r="G39" s="91">
        <f>G5+G22-G33+G38</f>
        <v>183757770.19400001</v>
      </c>
      <c r="H39" s="91">
        <f>H5+H22-H33+H38</f>
        <v>127853234.84773004</v>
      </c>
      <c r="I39" s="152"/>
      <c r="J39" s="92">
        <f>J5+J22-J33+J38</f>
        <v>-179220166.61000001</v>
      </c>
      <c r="K39" s="93">
        <v>1</v>
      </c>
      <c r="L39" s="2"/>
      <c r="M39" s="92">
        <f>+M5+M22+M33+M38</f>
        <v>41683728.25999999</v>
      </c>
      <c r="N39" s="54">
        <f t="shared" si="13"/>
        <v>1.9678849153457312</v>
      </c>
      <c r="O39" s="87"/>
      <c r="P39" s="80"/>
    </row>
    <row r="40" spans="1:16" s="3" customFormat="1" ht="15.6" x14ac:dyDescent="0.3">
      <c r="A40" s="23" t="s">
        <v>55</v>
      </c>
      <c r="B40" s="94"/>
      <c r="C40" s="94"/>
      <c r="D40" s="25"/>
      <c r="E40" s="25"/>
      <c r="F40" s="83"/>
      <c r="G40" s="25"/>
      <c r="H40" s="25"/>
      <c r="I40" s="134"/>
      <c r="J40" s="19"/>
      <c r="K40" s="95" t="s">
        <v>18</v>
      </c>
      <c r="L40" s="2"/>
      <c r="M40" s="19"/>
      <c r="N40" s="95" t="s">
        <v>18</v>
      </c>
      <c r="O40" s="87"/>
      <c r="P40" s="87"/>
    </row>
    <row r="41" spans="1:16" s="3" customFormat="1" ht="15.6" x14ac:dyDescent="0.3">
      <c r="A41" s="29" t="s">
        <v>56</v>
      </c>
      <c r="B41" s="37">
        <v>42411908</v>
      </c>
      <c r="C41" s="96">
        <v>137215871</v>
      </c>
      <c r="D41" s="99">
        <v>51478657</v>
      </c>
      <c r="E41" s="99">
        <v>49174405</v>
      </c>
      <c r="F41" s="83">
        <v>46971706</v>
      </c>
      <c r="G41" s="83">
        <v>84164076</v>
      </c>
      <c r="H41" s="84">
        <v>103621903</v>
      </c>
      <c r="I41" s="134"/>
      <c r="J41" s="32">
        <f>+D41-E41</f>
        <v>2304252</v>
      </c>
      <c r="K41" s="33">
        <f>IFERROR(E41/D41,"")</f>
        <v>0.95523869241577142</v>
      </c>
      <c r="L41" s="2"/>
      <c r="M41" s="97">
        <f>F41-D41</f>
        <v>-4506951</v>
      </c>
      <c r="N41" s="21">
        <f t="shared" ref="N41:N50" si="15">IFERROR(F41/D41,"")</f>
        <v>0.91245010529315096</v>
      </c>
      <c r="O41" s="47"/>
      <c r="P41" s="124"/>
    </row>
    <row r="42" spans="1:16" s="3" customFormat="1" ht="15.6" x14ac:dyDescent="0.3">
      <c r="A42" s="29" t="s">
        <v>57</v>
      </c>
      <c r="B42" s="37">
        <v>2000000</v>
      </c>
      <c r="C42" s="96">
        <v>2000000</v>
      </c>
      <c r="D42" s="99">
        <v>2000000</v>
      </c>
      <c r="E42" s="99">
        <v>2000000</v>
      </c>
      <c r="F42" s="98">
        <v>2000000</v>
      </c>
      <c r="G42" s="84">
        <v>2000000</v>
      </c>
      <c r="H42" s="98">
        <v>2000000</v>
      </c>
      <c r="I42" s="134"/>
      <c r="J42" s="32">
        <f>+D42-E42</f>
        <v>0</v>
      </c>
      <c r="K42" s="33">
        <f t="shared" ref="K42:K50" si="16">IFERROR(E42/D42,"")</f>
        <v>1</v>
      </c>
      <c r="L42" s="2"/>
      <c r="M42" s="61">
        <f>+F42-D42</f>
        <v>0</v>
      </c>
      <c r="N42" s="21">
        <f t="shared" si="15"/>
        <v>1</v>
      </c>
      <c r="O42" s="124"/>
      <c r="P42" s="47"/>
    </row>
    <row r="43" spans="1:16" s="3" customFormat="1" ht="15.6" x14ac:dyDescent="0.3">
      <c r="A43" s="29" t="s">
        <v>58</v>
      </c>
      <c r="B43" s="37">
        <v>11607585.369999999</v>
      </c>
      <c r="C43" s="99">
        <v>11855067</v>
      </c>
      <c r="D43" s="99">
        <v>11855067</v>
      </c>
      <c r="E43" s="99">
        <v>11855067</v>
      </c>
      <c r="F43" s="100">
        <v>11855067</v>
      </c>
      <c r="G43" s="100">
        <v>11855067</v>
      </c>
      <c r="H43" s="100">
        <v>11855067</v>
      </c>
      <c r="I43" s="134"/>
      <c r="J43" s="32">
        <f t="shared" ref="J43:J50" si="17">+D43-E43</f>
        <v>0</v>
      </c>
      <c r="K43" s="33">
        <f t="shared" si="16"/>
        <v>1</v>
      </c>
      <c r="L43" s="2"/>
      <c r="M43" s="61">
        <f t="shared" ref="M43:M50" si="18">+F43-D43</f>
        <v>0</v>
      </c>
      <c r="N43" s="21">
        <f t="shared" si="15"/>
        <v>1</v>
      </c>
      <c r="O43" s="124"/>
      <c r="P43" s="124"/>
    </row>
    <row r="44" spans="1:16" s="3" customFormat="1" ht="15.6" hidden="1" x14ac:dyDescent="0.3">
      <c r="A44" s="101" t="s">
        <v>59</v>
      </c>
      <c r="B44" s="37">
        <v>0</v>
      </c>
      <c r="C44" s="99">
        <v>0</v>
      </c>
      <c r="D44" s="99">
        <v>0</v>
      </c>
      <c r="E44" s="99"/>
      <c r="F44" s="100">
        <v>0</v>
      </c>
      <c r="G44" s="100">
        <v>0</v>
      </c>
      <c r="H44" s="100">
        <v>0</v>
      </c>
      <c r="I44" s="134"/>
      <c r="J44" s="32"/>
      <c r="K44" s="33"/>
      <c r="L44" s="2"/>
      <c r="M44" s="61"/>
      <c r="N44" s="21"/>
      <c r="O44" s="124"/>
      <c r="P44" s="124"/>
    </row>
    <row r="45" spans="1:16" s="3" customFormat="1" ht="15.6" x14ac:dyDescent="0.3">
      <c r="A45" s="29" t="s">
        <v>60</v>
      </c>
      <c r="B45" s="37">
        <v>793654</v>
      </c>
      <c r="C45" s="99">
        <v>793654</v>
      </c>
      <c r="D45" s="99">
        <v>793654</v>
      </c>
      <c r="E45" s="99">
        <v>793654</v>
      </c>
      <c r="F45" s="100">
        <v>793654</v>
      </c>
      <c r="G45" s="100">
        <f>275000+244000</f>
        <v>519000</v>
      </c>
      <c r="H45" s="100">
        <v>0</v>
      </c>
      <c r="I45" s="134"/>
      <c r="J45" s="32">
        <f t="shared" si="17"/>
        <v>0</v>
      </c>
      <c r="K45" s="33">
        <f t="shared" si="16"/>
        <v>1</v>
      </c>
      <c r="L45" s="2"/>
      <c r="M45" s="61">
        <f t="shared" si="18"/>
        <v>0</v>
      </c>
      <c r="N45" s="21">
        <f t="shared" si="15"/>
        <v>1</v>
      </c>
      <c r="O45" s="42"/>
      <c r="P45" s="124"/>
    </row>
    <row r="46" spans="1:16" s="3" customFormat="1" ht="15.6" x14ac:dyDescent="0.3">
      <c r="A46" s="29" t="s">
        <v>61</v>
      </c>
      <c r="B46" s="37"/>
      <c r="C46" s="99"/>
      <c r="D46" s="99"/>
      <c r="E46" s="99">
        <v>0</v>
      </c>
      <c r="F46" s="102">
        <v>0</v>
      </c>
      <c r="G46" s="100">
        <v>0</v>
      </c>
      <c r="H46" s="100">
        <v>0</v>
      </c>
      <c r="I46" s="134"/>
      <c r="J46" s="32"/>
      <c r="K46" s="33"/>
      <c r="L46" s="2"/>
      <c r="M46" s="61"/>
      <c r="N46" s="21"/>
      <c r="O46" s="124"/>
      <c r="P46" s="124"/>
    </row>
    <row r="47" spans="1:16" s="3" customFormat="1" ht="15.6" x14ac:dyDescent="0.3">
      <c r="A47" s="29" t="s">
        <v>62</v>
      </c>
      <c r="B47" s="103">
        <v>7083374</v>
      </c>
      <c r="C47" s="99">
        <v>9642385.4583333302</v>
      </c>
      <c r="D47" s="99">
        <v>9642385.4583333302</v>
      </c>
      <c r="E47" s="99">
        <v>9642385.4583333302</v>
      </c>
      <c r="F47" s="99">
        <f>E47</f>
        <v>9642385.4583333302</v>
      </c>
      <c r="G47" s="99">
        <v>10376264.922499999</v>
      </c>
      <c r="H47" s="99">
        <v>10376264.922499999</v>
      </c>
      <c r="I47" s="134"/>
      <c r="J47" s="32">
        <f t="shared" si="17"/>
        <v>0</v>
      </c>
      <c r="K47" s="33">
        <f t="shared" si="16"/>
        <v>1</v>
      </c>
      <c r="L47" s="2"/>
      <c r="M47" s="61">
        <f t="shared" si="18"/>
        <v>0</v>
      </c>
      <c r="N47" s="21">
        <f t="shared" si="15"/>
        <v>1</v>
      </c>
      <c r="O47" s="104"/>
      <c r="P47" s="124"/>
    </row>
    <row r="48" spans="1:16" s="42" customFormat="1" ht="15.6" x14ac:dyDescent="0.3">
      <c r="A48" s="29" t="s">
        <v>63</v>
      </c>
      <c r="B48" s="37">
        <v>0</v>
      </c>
      <c r="C48" s="105">
        <v>0</v>
      </c>
      <c r="D48" s="105">
        <v>0</v>
      </c>
      <c r="E48" s="100">
        <v>181524419.07999998</v>
      </c>
      <c r="F48" s="98">
        <f>F21</f>
        <v>77843361.999999985</v>
      </c>
      <c r="G48" s="98">
        <f>G21</f>
        <v>74843361.999999985</v>
      </c>
      <c r="H48" s="30">
        <v>0</v>
      </c>
      <c r="I48" s="153"/>
      <c r="J48" s="106" t="e">
        <f>+D48-#REF!</f>
        <v>#REF!</v>
      </c>
      <c r="K48" s="107" t="str">
        <f>IFERROR(#REF!/D48,"")</f>
        <v/>
      </c>
      <c r="L48" s="66"/>
      <c r="M48" s="108" t="e">
        <f>+#REF!-D48</f>
        <v>#REF!</v>
      </c>
      <c r="N48" s="109" t="str">
        <f>IFERROR(#REF!/D48,"")</f>
        <v/>
      </c>
      <c r="O48" s="47"/>
    </row>
    <row r="49" spans="1:16" s="3" customFormat="1" ht="15.6" x14ac:dyDescent="0.3">
      <c r="A49" s="110"/>
      <c r="B49" s="111"/>
      <c r="C49" s="111"/>
      <c r="D49" s="111"/>
      <c r="E49" s="111"/>
      <c r="F49" s="111"/>
      <c r="G49" s="111"/>
      <c r="H49" s="111"/>
      <c r="I49" s="136"/>
      <c r="J49" s="32">
        <f t="shared" si="17"/>
        <v>0</v>
      </c>
      <c r="K49" s="33" t="str">
        <f t="shared" si="16"/>
        <v/>
      </c>
      <c r="L49" s="2"/>
      <c r="M49" s="61">
        <f t="shared" si="18"/>
        <v>0</v>
      </c>
      <c r="N49" s="21" t="str">
        <f t="shared" si="15"/>
        <v/>
      </c>
      <c r="O49" s="124"/>
      <c r="P49" s="124"/>
    </row>
    <row r="50" spans="1:16" s="3" customFormat="1" ht="15.6" x14ac:dyDescent="0.3">
      <c r="A50" s="23" t="s">
        <v>64</v>
      </c>
      <c r="B50" s="112">
        <f t="shared" ref="B50:C50" si="19">SUM(B41:B48)</f>
        <v>63896521.369999997</v>
      </c>
      <c r="C50" s="112">
        <f t="shared" si="19"/>
        <v>161506977.45833334</v>
      </c>
      <c r="D50" s="111">
        <f>SUM(D41:D48)</f>
        <v>75769763.458333328</v>
      </c>
      <c r="E50" s="111">
        <f>SUM(E41:E48)</f>
        <v>254989930.5383333</v>
      </c>
      <c r="F50" s="113">
        <f>SUM(F41:F48)</f>
        <v>149106174.45833331</v>
      </c>
      <c r="G50" s="113">
        <f>SUM(G41:G48)</f>
        <v>183757769.92249998</v>
      </c>
      <c r="H50" s="113">
        <f>SUM(H41:H48)</f>
        <v>127853234.9225</v>
      </c>
      <c r="I50" s="134"/>
      <c r="J50" s="32">
        <f t="shared" si="17"/>
        <v>-179220167.07999998</v>
      </c>
      <c r="K50" s="33">
        <f t="shared" si="16"/>
        <v>3.3653256774195319</v>
      </c>
      <c r="L50" s="2"/>
      <c r="M50" s="61">
        <f t="shared" si="18"/>
        <v>73336410.999999985</v>
      </c>
      <c r="N50" s="21">
        <f t="shared" si="15"/>
        <v>1.9678849141495411</v>
      </c>
      <c r="O50" s="124"/>
      <c r="P50" s="47"/>
    </row>
    <row r="51" spans="1:16" s="3" customFormat="1" ht="15.6" x14ac:dyDescent="0.3">
      <c r="A51" s="114"/>
      <c r="B51" s="37"/>
      <c r="C51" s="37"/>
      <c r="D51" s="112"/>
      <c r="E51" s="112"/>
      <c r="F51" s="100"/>
      <c r="G51" s="112"/>
      <c r="H51" s="112"/>
      <c r="I51" s="134"/>
      <c r="J51" s="61"/>
      <c r="K51" s="95" t="s">
        <v>18</v>
      </c>
      <c r="L51" s="2"/>
      <c r="M51" s="61"/>
      <c r="N51" s="95" t="s">
        <v>18</v>
      </c>
      <c r="O51" s="124"/>
      <c r="P51" s="124"/>
    </row>
    <row r="52" spans="1:16" s="3" customFormat="1" ht="17.399999999999999" x14ac:dyDescent="0.3">
      <c r="A52" s="114" t="s">
        <v>65</v>
      </c>
      <c r="B52" s="30">
        <v>0</v>
      </c>
      <c r="C52" s="30">
        <v>0</v>
      </c>
      <c r="D52" s="25">
        <v>0</v>
      </c>
      <c r="E52" s="25">
        <v>0</v>
      </c>
      <c r="F52" s="30">
        <v>0</v>
      </c>
      <c r="G52" s="30">
        <v>0</v>
      </c>
      <c r="H52" s="30">
        <v>0</v>
      </c>
      <c r="I52" s="134"/>
      <c r="J52" s="61">
        <v>0</v>
      </c>
      <c r="K52" s="115" t="s">
        <v>18</v>
      </c>
      <c r="L52" s="2"/>
      <c r="M52" s="61">
        <v>0</v>
      </c>
      <c r="N52" s="115" t="s">
        <v>18</v>
      </c>
      <c r="O52" s="124"/>
      <c r="P52" s="124"/>
    </row>
    <row r="53" spans="1:16" s="3" customFormat="1" ht="15.6" x14ac:dyDescent="0.3">
      <c r="A53" s="67"/>
      <c r="B53" s="116"/>
      <c r="C53" s="116"/>
      <c r="D53" s="118"/>
      <c r="E53" s="118"/>
      <c r="F53" s="117"/>
      <c r="G53" s="118"/>
      <c r="H53" s="118"/>
      <c r="I53" s="134"/>
      <c r="J53" s="119"/>
      <c r="K53" s="95" t="s">
        <v>18</v>
      </c>
      <c r="L53" s="2"/>
      <c r="M53" s="119"/>
      <c r="N53" s="95" t="s">
        <v>18</v>
      </c>
      <c r="O53" s="124"/>
      <c r="P53" s="124"/>
    </row>
    <row r="54" spans="1:16" s="3" customFormat="1" ht="17.399999999999999" x14ac:dyDescent="0.3">
      <c r="A54" s="74" t="s">
        <v>66</v>
      </c>
      <c r="B54" s="120">
        <f t="shared" ref="B54:H54" si="20">ROUND(B39-B50+B52,0)</f>
        <v>0</v>
      </c>
      <c r="C54" s="120">
        <f t="shared" si="20"/>
        <v>0</v>
      </c>
      <c r="D54" s="130">
        <f t="shared" si="20"/>
        <v>0</v>
      </c>
      <c r="E54" s="131">
        <f t="shared" si="20"/>
        <v>0</v>
      </c>
      <c r="F54" s="120">
        <f t="shared" si="20"/>
        <v>0</v>
      </c>
      <c r="G54" s="120">
        <f t="shared" si="20"/>
        <v>0</v>
      </c>
      <c r="H54" s="120">
        <f t="shared" si="20"/>
        <v>0</v>
      </c>
      <c r="I54" s="134"/>
      <c r="J54" s="78">
        <v>0</v>
      </c>
      <c r="K54" s="121">
        <v>0</v>
      </c>
      <c r="L54" s="2"/>
      <c r="M54" s="78">
        <v>0</v>
      </c>
      <c r="N54" s="121">
        <v>0</v>
      </c>
      <c r="O54" s="124"/>
      <c r="P54" s="124"/>
    </row>
    <row r="55" spans="1:16" s="3" customFormat="1" x14ac:dyDescent="0.3">
      <c r="A55" s="134"/>
      <c r="B55" s="134"/>
      <c r="C55" s="134"/>
      <c r="D55" s="134"/>
      <c r="E55" s="135"/>
      <c r="F55" s="134"/>
      <c r="G55" s="134"/>
      <c r="H55" s="134"/>
      <c r="I55" s="134"/>
      <c r="J55" s="136"/>
      <c r="K55" s="124"/>
      <c r="L55" s="124"/>
      <c r="M55" s="124"/>
      <c r="N55" s="124"/>
      <c r="O55" s="124"/>
      <c r="P55" s="124"/>
    </row>
    <row r="56" spans="1:16" ht="15.6" x14ac:dyDescent="0.3">
      <c r="A56" s="137" t="s">
        <v>67</v>
      </c>
      <c r="B56" s="138"/>
      <c r="C56" s="138"/>
      <c r="D56" s="139"/>
      <c r="E56" s="140"/>
      <c r="F56" s="141"/>
      <c r="G56" s="140"/>
      <c r="H56" s="142"/>
      <c r="J56" s="143"/>
      <c r="K56" s="124"/>
      <c r="L56" s="124"/>
      <c r="M56" s="124"/>
      <c r="N56" s="124"/>
      <c r="O56" s="124"/>
      <c r="P56" s="122"/>
    </row>
    <row r="57" spans="1:16" ht="16.2" x14ac:dyDescent="0.3">
      <c r="A57" s="144" t="s">
        <v>68</v>
      </c>
      <c r="B57" s="138"/>
      <c r="C57" s="138"/>
      <c r="D57" s="139"/>
      <c r="E57" s="140"/>
      <c r="F57" s="141"/>
      <c r="G57" s="140"/>
      <c r="H57" s="142"/>
      <c r="J57" s="143"/>
      <c r="K57" s="124"/>
      <c r="L57" s="124"/>
      <c r="M57" s="124"/>
      <c r="N57" s="124"/>
      <c r="O57" s="124"/>
      <c r="P57" s="122"/>
    </row>
    <row r="58" spans="1:16" ht="72.75" customHeight="1" x14ac:dyDescent="0.3">
      <c r="A58" s="161" t="s">
        <v>69</v>
      </c>
      <c r="B58" s="162"/>
      <c r="C58" s="162"/>
      <c r="D58" s="162"/>
      <c r="E58" s="162"/>
      <c r="F58" s="162"/>
      <c r="G58" s="162"/>
      <c r="H58" s="162"/>
      <c r="J58" s="136"/>
      <c r="K58" s="124"/>
      <c r="L58" s="124"/>
      <c r="M58" s="124"/>
      <c r="N58" s="124"/>
      <c r="O58" s="124"/>
      <c r="P58" s="122"/>
    </row>
    <row r="59" spans="1:16" ht="45.6" customHeight="1" x14ac:dyDescent="0.3">
      <c r="A59" s="163" t="s">
        <v>70</v>
      </c>
      <c r="B59" s="163"/>
      <c r="C59" s="163"/>
      <c r="D59" s="163"/>
      <c r="E59" s="163"/>
      <c r="F59" s="163"/>
      <c r="G59" s="163"/>
      <c r="H59" s="163"/>
      <c r="J59" s="136"/>
      <c r="K59" s="124"/>
      <c r="L59" s="124"/>
      <c r="M59" s="124"/>
      <c r="N59" s="124"/>
      <c r="O59" s="124"/>
      <c r="P59" s="123"/>
    </row>
    <row r="60" spans="1:16" ht="17.25" customHeight="1" x14ac:dyDescent="0.3">
      <c r="A60" s="164" t="s">
        <v>71</v>
      </c>
      <c r="B60" s="164"/>
      <c r="C60" s="164"/>
      <c r="D60" s="164"/>
      <c r="E60" s="164"/>
      <c r="F60" s="164"/>
      <c r="G60" s="164"/>
      <c r="H60" s="164"/>
      <c r="J60" s="136"/>
      <c r="K60" s="124"/>
      <c r="L60" s="124"/>
      <c r="M60" s="124"/>
      <c r="N60" s="124"/>
      <c r="O60" s="124"/>
      <c r="P60" s="123"/>
    </row>
    <row r="61" spans="1:16" ht="18" customHeight="1" x14ac:dyDescent="0.3">
      <c r="A61" s="165" t="s">
        <v>72</v>
      </c>
      <c r="B61" s="165"/>
      <c r="C61" s="165"/>
      <c r="D61" s="165"/>
      <c r="E61" s="165"/>
      <c r="F61" s="165"/>
      <c r="G61" s="165"/>
      <c r="H61" s="165"/>
      <c r="I61" s="165"/>
      <c r="J61" s="165"/>
      <c r="K61" s="124"/>
      <c r="L61" s="124"/>
      <c r="M61" s="124"/>
      <c r="N61" s="124"/>
      <c r="O61" s="124"/>
      <c r="P61" s="123"/>
    </row>
    <row r="62" spans="1:16" ht="15.6" x14ac:dyDescent="0.3">
      <c r="A62" s="155" t="s">
        <v>73</v>
      </c>
      <c r="B62" s="155"/>
      <c r="C62" s="155"/>
      <c r="D62" s="155"/>
      <c r="E62" s="155"/>
      <c r="F62" s="155"/>
      <c r="G62" s="155"/>
      <c r="H62" s="155"/>
      <c r="I62" s="155"/>
      <c r="J62" s="145"/>
      <c r="K62" s="124"/>
      <c r="L62" s="124"/>
      <c r="M62" s="124"/>
      <c r="N62" s="124"/>
      <c r="O62" s="124"/>
      <c r="P62" s="123"/>
    </row>
    <row r="63" spans="1:16" ht="15.6" x14ac:dyDescent="0.3">
      <c r="A63" s="155" t="s">
        <v>74</v>
      </c>
      <c r="B63" s="155"/>
      <c r="C63" s="155"/>
      <c r="D63" s="155"/>
      <c r="E63" s="155"/>
      <c r="F63" s="155"/>
      <c r="G63" s="155"/>
      <c r="H63" s="155"/>
      <c r="I63" s="154"/>
      <c r="J63" s="145"/>
      <c r="K63" s="124"/>
      <c r="L63" s="124"/>
      <c r="M63" s="124"/>
      <c r="N63" s="124"/>
      <c r="O63" s="124"/>
      <c r="P63" s="123"/>
    </row>
    <row r="64" spans="1:16" ht="15.6" x14ac:dyDescent="0.3">
      <c r="A64" s="155" t="s">
        <v>75</v>
      </c>
      <c r="B64" s="155"/>
      <c r="C64" s="155"/>
      <c r="D64" s="155"/>
      <c r="E64" s="155"/>
      <c r="F64" s="155"/>
      <c r="G64" s="155"/>
      <c r="H64" s="155"/>
      <c r="I64" s="155"/>
      <c r="J64" s="145"/>
      <c r="K64" s="124"/>
      <c r="L64" s="124"/>
      <c r="M64" s="124"/>
      <c r="N64" s="124"/>
      <c r="O64" s="124"/>
      <c r="P64" s="123"/>
    </row>
    <row r="65" spans="1:16" ht="36.75" customHeight="1" x14ac:dyDescent="0.3">
      <c r="A65" s="166" t="s">
        <v>76</v>
      </c>
      <c r="B65" s="167"/>
      <c r="C65" s="167"/>
      <c r="D65" s="167"/>
      <c r="E65" s="167"/>
      <c r="F65" s="167"/>
      <c r="G65" s="167"/>
      <c r="H65" s="167"/>
      <c r="I65" s="167"/>
      <c r="J65" s="167"/>
      <c r="K65" s="124"/>
      <c r="L65" s="124"/>
      <c r="M65" s="124"/>
      <c r="N65" s="124"/>
      <c r="P65" s="123"/>
    </row>
    <row r="66" spans="1:16" ht="32.1" hidden="1" customHeight="1" x14ac:dyDescent="0.3">
      <c r="A66" s="155" t="s">
        <v>77</v>
      </c>
      <c r="B66" s="155"/>
      <c r="C66" s="155"/>
      <c r="D66" s="155"/>
      <c r="E66" s="155"/>
      <c r="F66" s="155"/>
      <c r="G66" s="155"/>
      <c r="H66" s="155"/>
      <c r="I66" s="155"/>
      <c r="J66" s="145"/>
      <c r="K66" s="124"/>
      <c r="L66" s="124"/>
      <c r="M66" s="124"/>
      <c r="N66" s="124"/>
      <c r="P66" s="123"/>
    </row>
    <row r="67" spans="1:16" ht="17.25" customHeight="1" x14ac:dyDescent="0.3">
      <c r="A67" s="146" t="s">
        <v>78</v>
      </c>
      <c r="B67" s="146"/>
      <c r="C67" s="146"/>
      <c r="D67" s="146"/>
      <c r="E67" s="146"/>
      <c r="F67" s="146"/>
      <c r="G67" s="146"/>
      <c r="H67" s="146"/>
      <c r="J67" s="136"/>
      <c r="K67" s="124"/>
      <c r="L67" s="124"/>
      <c r="M67" s="124"/>
      <c r="N67" s="124"/>
      <c r="P67" s="123"/>
    </row>
    <row r="68" spans="1:16" x14ac:dyDescent="0.3">
      <c r="A68" s="136"/>
      <c r="B68" s="134"/>
      <c r="C68" s="134"/>
      <c r="D68" s="134"/>
      <c r="E68" s="134"/>
      <c r="F68" s="134"/>
      <c r="G68" s="134"/>
      <c r="H68" s="134"/>
      <c r="J68" s="134"/>
    </row>
    <row r="69" spans="1:16" x14ac:dyDescent="0.3">
      <c r="A69" s="136"/>
      <c r="B69" s="134"/>
      <c r="C69" s="134"/>
      <c r="D69" s="134"/>
      <c r="E69" s="134"/>
      <c r="F69" s="134"/>
      <c r="G69" s="134"/>
      <c r="H69" s="134"/>
      <c r="J69" s="134"/>
    </row>
    <row r="70" spans="1:16" x14ac:dyDescent="0.3">
      <c r="A70" s="136"/>
      <c r="B70" s="134"/>
      <c r="C70" s="134"/>
      <c r="D70" s="134"/>
      <c r="E70" s="134"/>
      <c r="F70" s="134"/>
      <c r="G70" s="134"/>
      <c r="H70" s="134"/>
      <c r="J70" s="134"/>
    </row>
    <row r="71" spans="1:16" x14ac:dyDescent="0.3">
      <c r="A71" s="136"/>
      <c r="B71" s="134"/>
      <c r="C71" s="134"/>
      <c r="D71" s="134"/>
      <c r="E71" s="134"/>
      <c r="F71" s="134"/>
      <c r="G71" s="134"/>
      <c r="H71" s="134"/>
      <c r="J71" s="134"/>
    </row>
    <row r="72" spans="1:16" x14ac:dyDescent="0.3">
      <c r="A72" s="136"/>
      <c r="B72" s="134"/>
      <c r="C72" s="134"/>
      <c r="D72" s="134"/>
      <c r="E72" s="134"/>
      <c r="F72" s="134"/>
      <c r="G72" s="134"/>
      <c r="H72" s="134"/>
      <c r="J72" s="134"/>
    </row>
    <row r="73" spans="1:16" x14ac:dyDescent="0.3">
      <c r="A73" s="136"/>
      <c r="B73" s="134"/>
      <c r="C73" s="134"/>
      <c r="D73" s="134"/>
      <c r="E73" s="134"/>
      <c r="F73" s="134"/>
      <c r="G73" s="134"/>
      <c r="H73" s="134"/>
      <c r="J73" s="134"/>
    </row>
    <row r="74" spans="1:16" x14ac:dyDescent="0.3">
      <c r="A74" s="136"/>
      <c r="B74" s="134"/>
      <c r="C74" s="134"/>
      <c r="D74" s="134"/>
      <c r="E74" s="134"/>
      <c r="F74" s="134"/>
      <c r="G74" s="134"/>
      <c r="H74" s="134"/>
      <c r="J74" s="134"/>
    </row>
    <row r="75" spans="1:16" x14ac:dyDescent="0.3">
      <c r="A75" s="136"/>
      <c r="B75" s="134"/>
      <c r="C75" s="134"/>
      <c r="D75" s="134"/>
      <c r="E75" s="134"/>
      <c r="F75" s="134"/>
      <c r="G75" s="134"/>
      <c r="H75" s="134"/>
      <c r="J75" s="134"/>
    </row>
    <row r="76" spans="1:16" x14ac:dyDescent="0.3">
      <c r="A76" s="134"/>
      <c r="B76" s="134"/>
      <c r="C76" s="134"/>
      <c r="D76" s="134"/>
      <c r="E76" s="134"/>
      <c r="F76" s="134"/>
      <c r="G76" s="134"/>
      <c r="H76" s="134"/>
      <c r="J76" s="134"/>
    </row>
    <row r="77" spans="1:16" x14ac:dyDescent="0.3">
      <c r="A77" s="134"/>
      <c r="B77" s="134"/>
      <c r="C77" s="134"/>
      <c r="D77" s="134"/>
      <c r="E77" s="134"/>
      <c r="F77" s="134"/>
      <c r="G77" s="134"/>
      <c r="H77" s="134"/>
      <c r="J77" s="134"/>
    </row>
    <row r="78" spans="1:16" x14ac:dyDescent="0.3">
      <c r="A78" s="134"/>
      <c r="B78" s="134"/>
      <c r="C78" s="134"/>
      <c r="D78" s="134"/>
      <c r="E78" s="134"/>
      <c r="F78" s="134"/>
      <c r="G78" s="134"/>
      <c r="H78" s="134"/>
      <c r="J78" s="134"/>
    </row>
    <row r="79" spans="1:16" x14ac:dyDescent="0.3">
      <c r="A79" s="134"/>
      <c r="B79" s="134"/>
      <c r="C79" s="134"/>
      <c r="D79" s="134"/>
      <c r="E79" s="134"/>
      <c r="F79" s="134"/>
      <c r="G79" s="134"/>
      <c r="H79" s="134"/>
      <c r="J79" s="134"/>
    </row>
    <row r="80" spans="1:16" x14ac:dyDescent="0.3">
      <c r="A80" s="134"/>
      <c r="B80" s="134"/>
      <c r="C80" s="134"/>
      <c r="D80" s="134"/>
      <c r="E80" s="134"/>
      <c r="F80" s="134"/>
      <c r="G80" s="134"/>
      <c r="H80" s="134"/>
      <c r="J80" s="134"/>
    </row>
    <row r="81" spans="1:10" x14ac:dyDescent="0.3">
      <c r="A81" s="134"/>
      <c r="B81" s="134"/>
      <c r="C81" s="134"/>
      <c r="D81" s="134"/>
      <c r="E81" s="134"/>
      <c r="F81" s="134"/>
      <c r="G81" s="134"/>
      <c r="H81" s="134"/>
      <c r="J81" s="134"/>
    </row>
  </sheetData>
  <sheetProtection formatCells="0" formatColumns="0" formatRows="0" insertColumns="0" insertRows="0" deleteRows="0" pivotTables="0"/>
  <mergeCells count="12">
    <mergeCell ref="A66:I66"/>
    <mergeCell ref="A1:H1"/>
    <mergeCell ref="A2:J2"/>
    <mergeCell ref="J3:N3"/>
    <mergeCell ref="A58:H58"/>
    <mergeCell ref="A59:H59"/>
    <mergeCell ref="A60:H60"/>
    <mergeCell ref="A61:J61"/>
    <mergeCell ref="A62:I62"/>
    <mergeCell ref="A63:H63"/>
    <mergeCell ref="A64:I64"/>
    <mergeCell ref="A65:J65"/>
  </mergeCells>
  <pageMargins left="0.5" right="0.5" top="0.75" bottom="0.75" header="0.3" footer="0.3"/>
  <pageSetup scale="52" orientation="portrait" r:id="rId1"/>
  <ignoredErrors>
    <ignoredError sqref="D50:H5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Escareno, Jason</DisplayName>
        <AccountId>7292</AccountId>
        <AccountType/>
      </UserInfo>
    </Analyst>
    <INFO3 xmlns="2570c885-a016-47d0-a46b-02e0ae6588ee">CJ_HHS</INFO3>
    <CouncilDUEDate xmlns="2570c885-a016-47d0-a46b-02e0ae6588ee" xsi:nil="true"/>
    <STATUS xmlns="2570c885-a016-47d0-a46b-02e0ae6588ee">DIRECTOR REVIEW</STATUS>
    <SUBfolderINFO xmlns="2570c885-a016-47d0-a46b-02e0ae6588ee">FINANCIAL PLAN</SUBfolderINFO>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08a3bc2ab75e39c05ec86ee4f3f57d8a">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27B30F-FCE5-4F55-90BD-4888D6DC6F12}">
  <ds:schemaRefs>
    <ds:schemaRef ds:uri="http://schemas.microsoft.com/office/2006/metadata/properties"/>
    <ds:schemaRef ds:uri="http://schemas.microsoft.com/office/infopath/2007/PartnerControls"/>
    <ds:schemaRef ds:uri="2570c885-a016-47d0-a46b-02e0ae6588ee"/>
    <ds:schemaRef ds:uri="http://schemas.microsoft.com/sharepoint/v3"/>
  </ds:schemaRefs>
</ds:datastoreItem>
</file>

<file path=customXml/itemProps2.xml><?xml version="1.0" encoding="utf-8"?>
<ds:datastoreItem xmlns:ds="http://schemas.openxmlformats.org/officeDocument/2006/customXml" ds:itemID="{36B1BA2D-AA16-4BA2-9719-8999E65F7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70c885-a016-47d0-a46b-02e0ae6588e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CC5476-21DB-45AF-86A0-DD13EE92E0F1}">
  <ds:schemaRefs>
    <ds:schemaRef ds:uri="http://schemas.microsoft.com/office/2006/metadata/customXsn"/>
  </ds:schemaRefs>
</ds:datastoreItem>
</file>

<file path=customXml/itemProps4.xml><?xml version="1.0" encoding="utf-8"?>
<ds:datastoreItem xmlns:ds="http://schemas.openxmlformats.org/officeDocument/2006/customXml" ds:itemID="{28F28BE7-4AE7-4370-8286-F9B4B0F809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Operating Financial Plan</vt:lpstr>
      <vt:lpstr>'Operating Financial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Hackmeister, Krystal</dc:creator>
  <cp:keywords/>
  <dc:description/>
  <cp:lastModifiedBy>Walsh, James</cp:lastModifiedBy>
  <cp:revision/>
  <cp:lastPrinted>2022-03-06T21:31:27Z</cp:lastPrinted>
  <dcterms:created xsi:type="dcterms:W3CDTF">2022-02-25T21:12:19Z</dcterms:created>
  <dcterms:modified xsi:type="dcterms:W3CDTF">2022-03-06T21:31:54Z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0x01010008CE1E9553CBB443B99EA6E8691CBFEA</vt:lpwstr>
  </property>
  <property fmtid="{D5CDD505-2E9C-101B-9397-08002B2CF9AE}" pid="3" name="_dlc_DocIdItemGuid">
    <vt:lpwstr>cb8fefd0-09ff-470a-938d-1bc7416dc841</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