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075" windowHeight="11640" activeTab="0"/>
  </bookViews>
  <sheets>
    <sheet name="Sheet1" sheetId="1" r:id="rId1"/>
  </sheets>
  <externalReferences>
    <externalReference r:id="rId4"/>
  </externalReferences>
  <definedNames/>
  <calcPr fullCalcOnLoad="1"/>
</workbook>
</file>

<file path=xl/sharedStrings.xml><?xml version="1.0" encoding="utf-8"?>
<sst xmlns="http://schemas.openxmlformats.org/spreadsheetml/2006/main" count="45" uniqueCount="45">
  <si>
    <r>
      <t xml:space="preserve">     2009   Actual </t>
    </r>
    <r>
      <rPr>
        <b/>
        <vertAlign val="superscript"/>
        <sz val="10"/>
        <rFont val="Arial"/>
        <family val="2"/>
      </rPr>
      <t>1</t>
    </r>
  </si>
  <si>
    <r>
      <t xml:space="preserve">2012 Projected </t>
    </r>
    <r>
      <rPr>
        <b/>
        <vertAlign val="superscript"/>
        <sz val="10"/>
        <rFont val="Arial"/>
        <family val="2"/>
      </rPr>
      <t>3</t>
    </r>
  </si>
  <si>
    <r>
      <t xml:space="preserve">2013 Projected </t>
    </r>
    <r>
      <rPr>
        <b/>
        <vertAlign val="superscript"/>
        <sz val="10"/>
        <rFont val="Arial"/>
        <family val="2"/>
      </rPr>
      <t>3</t>
    </r>
  </si>
  <si>
    <t>Beginning Fund Balance</t>
  </si>
  <si>
    <t>Revenues</t>
  </si>
  <si>
    <r>
      <t xml:space="preserve"> * Levy Proceeds from Ferry District </t>
    </r>
    <r>
      <rPr>
        <vertAlign val="superscript"/>
        <sz val="10"/>
        <rFont val="Arial"/>
        <family val="2"/>
      </rPr>
      <t>5</t>
    </r>
  </si>
  <si>
    <r>
      <t xml:space="preserve"> * Levy Proceeds for Capital Expenditures </t>
    </r>
    <r>
      <rPr>
        <vertAlign val="superscript"/>
        <sz val="10"/>
        <rFont val="Arial"/>
        <family val="2"/>
      </rPr>
      <t>6</t>
    </r>
  </si>
  <si>
    <t xml:space="preserve"> * Federal Grant</t>
  </si>
  <si>
    <t xml:space="preserve"> * Miscellaneous Revenue</t>
  </si>
  <si>
    <t>Total Revenues</t>
  </si>
  <si>
    <t>Expenditures</t>
  </si>
  <si>
    <t>* Management &amp; Support</t>
  </si>
  <si>
    <t>Total Expenditures</t>
  </si>
  <si>
    <t>Estimated Underexpenditures</t>
  </si>
  <si>
    <t>Other Fund Transactions</t>
  </si>
  <si>
    <r>
      <t xml:space="preserve"> * Capital Program Expenditures</t>
    </r>
    <r>
      <rPr>
        <vertAlign val="superscript"/>
        <sz val="10"/>
        <rFont val="Arial"/>
        <family val="2"/>
      </rPr>
      <t xml:space="preserve"> 6</t>
    </r>
  </si>
  <si>
    <t>Ending Fund Balance</t>
  </si>
  <si>
    <t>Reserves &amp; Designations</t>
  </si>
  <si>
    <t>Total Reserves &amp; Designations</t>
  </si>
  <si>
    <t>Ending Undesignated Fund Balance</t>
  </si>
  <si>
    <r>
      <t xml:space="preserve">Target Fund Balance </t>
    </r>
    <r>
      <rPr>
        <vertAlign val="superscript"/>
        <sz val="10"/>
        <rFont val="Arial"/>
        <family val="2"/>
      </rPr>
      <t>4</t>
    </r>
  </si>
  <si>
    <t>Financial Plan Notes:</t>
  </si>
  <si>
    <t>2010/2011 
Adopted</t>
  </si>
  <si>
    <t>2010/2011 Total Estimated</t>
  </si>
  <si>
    <r>
      <t>2010 Estimated</t>
    </r>
    <r>
      <rPr>
        <b/>
        <vertAlign val="superscript"/>
        <sz val="10"/>
        <rFont val="Arial"/>
        <family val="2"/>
      </rPr>
      <t xml:space="preserve"> 2 </t>
    </r>
  </si>
  <si>
    <r>
      <t xml:space="preserve">2011 Estimated </t>
    </r>
    <r>
      <rPr>
        <b/>
        <vertAlign val="superscript"/>
        <sz val="10"/>
        <rFont val="Arial"/>
        <family val="2"/>
      </rPr>
      <t>2</t>
    </r>
  </si>
  <si>
    <t xml:space="preserve">6.  Capital expenditures for the Marine Division are included in the Operating fund appropriation.  </t>
  </si>
  <si>
    <t>5   The revenue source for all the expenditures is the King County Ferry District levy proceeds. The Ferry District revenues include federal and state grants and fare revenues.</t>
  </si>
  <si>
    <t>Total Other Fund Transations</t>
  </si>
  <si>
    <t>3. Projected operating expenditures are increased by 3.6% each year.  Projected capital expenditures are based on the Marine Division's 6-year Capital Improvement Program.</t>
  </si>
  <si>
    <r>
      <t xml:space="preserve"> * Contract Ferry Services </t>
    </r>
    <r>
      <rPr>
        <vertAlign val="superscript"/>
        <sz val="10"/>
        <rFont val="Arial"/>
        <family val="2"/>
      </rPr>
      <t>7</t>
    </r>
  </si>
  <si>
    <r>
      <t xml:space="preserve"> * Ferry Operations</t>
    </r>
    <r>
      <rPr>
        <vertAlign val="superscript"/>
        <sz val="10"/>
        <rFont val="Arial"/>
        <family val="2"/>
      </rPr>
      <t xml:space="preserve"> 7</t>
    </r>
  </si>
  <si>
    <r>
      <t xml:space="preserve"> * Shuttle Service</t>
    </r>
    <r>
      <rPr>
        <vertAlign val="superscript"/>
        <sz val="10"/>
        <rFont val="Arial"/>
        <family val="2"/>
      </rPr>
      <t>7</t>
    </r>
  </si>
  <si>
    <t>7.   In 2009 the Marine Division budget was broken down in categories that do not move forward with how the division operations are set up.  The Contract Ferry Services were in place for all of 2008 and will be for 9 months of 2009. The Ferry Operations and Shuttle Service categories are now split among the existing routes.  Operations and Shuttle Service are part of the cost of running each route, so these costs are assigned to the individual routes based on service hours and transit schedules.</t>
  </si>
  <si>
    <r>
      <t xml:space="preserve"> * Vashon Route Operations</t>
    </r>
    <r>
      <rPr>
        <vertAlign val="superscript"/>
        <sz val="10"/>
        <rFont val="Arial"/>
        <family val="2"/>
      </rPr>
      <t xml:space="preserve"> 8</t>
    </r>
  </si>
  <si>
    <r>
      <t xml:space="preserve"> * West Seattle Route Operations </t>
    </r>
    <r>
      <rPr>
        <vertAlign val="superscript"/>
        <sz val="10"/>
        <rFont val="Arial"/>
        <family val="2"/>
      </rPr>
      <t>8</t>
    </r>
  </si>
  <si>
    <r>
      <t>8.   In 2010 the Vashon and West Seattle routes will be operated 100% in-house.  West Seattle in-house operations began April 5th</t>
    </r>
    <r>
      <rPr>
        <sz val="8"/>
        <color indexed="12"/>
        <rFont val="Arial"/>
        <family val="2"/>
      </rPr>
      <t xml:space="preserve"> </t>
    </r>
    <r>
      <rPr>
        <sz val="8"/>
        <rFont val="Arial"/>
        <family val="2"/>
      </rPr>
      <t xml:space="preserve">and Vashon is year-round. </t>
    </r>
  </si>
  <si>
    <r>
      <t xml:space="preserve">9.   In 2011 the Marine Division reorganized its structure to align with operations.  The Vashon and West Seattle service is included within the Vessel Operations and 
Shoreside Operations expenditures. </t>
    </r>
    <r>
      <rPr>
        <sz val="8"/>
        <color indexed="12"/>
        <rFont val="Arial"/>
        <family val="2"/>
      </rPr>
      <t xml:space="preserve"> </t>
    </r>
    <r>
      <rPr>
        <sz val="8"/>
        <rFont val="Arial"/>
        <family val="2"/>
      </rPr>
      <t xml:space="preserve">Shuttle Service is included in Shoreside Operations. </t>
    </r>
  </si>
  <si>
    <r>
      <t xml:space="preserve"> * Shoreside Operations </t>
    </r>
    <r>
      <rPr>
        <vertAlign val="superscript"/>
        <sz val="10"/>
        <rFont val="Arial"/>
        <family val="2"/>
      </rPr>
      <t>9</t>
    </r>
  </si>
  <si>
    <r>
      <t xml:space="preserve"> * Vessel Operations </t>
    </r>
    <r>
      <rPr>
        <vertAlign val="superscript"/>
        <sz val="10"/>
        <rFont val="Arial"/>
        <family val="2"/>
      </rPr>
      <t>9</t>
    </r>
  </si>
  <si>
    <t xml:space="preserve">2. 2010 Estimated includes the adopted budget, ordinance 16717.  2011 Estimated includes adopted supplemental ordinance 16932 and mid-biennial supplemental. </t>
  </si>
  <si>
    <t xml:space="preserve"> * Fare box, Concession and Advertising Revenue</t>
  </si>
  <si>
    <t>1. Actuals are from 14th Month ARMS/IBIS. Expenditures breakdown is subject to change. The 2009 King County Adopted Budget for the Marine Division in ordinance 16312 totaled $8,922,334.  This amount includes both operating and capital budget in the amounts of $3,970,064 and $4,358,270 respectively, and $594,000 for the KC Ferry District.</t>
  </si>
  <si>
    <t>4. Target fund balance is zero. This fund is 100% reimbursable per Interlocal Agreement between the Ferry District and the Marine Division.</t>
  </si>
  <si>
    <t>2010/2011 Midbiennium Supplemental Proposed Financial Plan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</si>
</sst>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0_);_(* \(#,##0.0\);_(* &quot;-&quot;??_);_(@_)"/>
    <numFmt numFmtId="167" formatCode="_(* #,##0.000_);_(* \(#,##0.000\);_(* &quot;-&quot;???_);_(@_)"/>
  </numFmts>
  <fonts count="8">
    <font>
      <sz val="10"/>
      <name val="Arial"/>
      <family val="0"/>
    </font>
    <font>
      <b/>
      <sz val="10"/>
      <name val="Arial"/>
      <family val="2"/>
    </font>
    <font>
      <b/>
      <sz val="12"/>
      <name val="Arial"/>
      <family val="2"/>
    </font>
    <font>
      <b/>
      <vertAlign val="superscript"/>
      <sz val="10"/>
      <name val="Arial"/>
      <family val="2"/>
    </font>
    <font>
      <vertAlign val="superscript"/>
      <sz val="10"/>
      <name val="Arial"/>
      <family val="2"/>
    </font>
    <font>
      <b/>
      <sz val="9"/>
      <name val="Arial"/>
      <family val="2"/>
    </font>
    <font>
      <sz val="8"/>
      <name val="Arial"/>
      <family val="2"/>
    </font>
    <font>
      <sz val="8"/>
      <color indexed="12"/>
      <name val="Arial"/>
      <family val="2"/>
    </font>
  </fonts>
  <fills count="2">
    <fill>
      <patternFill/>
    </fill>
    <fill>
      <patternFill patternType="gray125"/>
    </fill>
  </fills>
  <borders count="15">
    <border>
      <left/>
      <right/>
      <top/>
      <bottom/>
      <diagonal/>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1" fillId="0" borderId="0" xfId="0" applyFont="1" applyAlignment="1">
      <alignment/>
    </xf>
    <xf numFmtId="0" fontId="0" fillId="0" borderId="1" xfId="0" applyBorder="1" applyAlignment="1">
      <alignment/>
    </xf>
    <xf numFmtId="0" fontId="1" fillId="0" borderId="1" xfId="0" applyFont="1" applyBorder="1" applyAlignment="1">
      <alignment horizontal="center" wrapText="1"/>
    </xf>
    <xf numFmtId="0" fontId="0" fillId="0" borderId="2" xfId="0" applyBorder="1" applyAlignment="1">
      <alignment/>
    </xf>
    <xf numFmtId="164" fontId="0" fillId="0" borderId="1" xfId="17" applyNumberFormat="1" applyBorder="1" applyAlignment="1">
      <alignment/>
    </xf>
    <xf numFmtId="0" fontId="1" fillId="0" borderId="3" xfId="0" applyFont="1" applyBorder="1" applyAlignment="1">
      <alignment/>
    </xf>
    <xf numFmtId="165" fontId="0" fillId="0" borderId="4" xfId="15" applyNumberFormat="1" applyBorder="1" applyAlignment="1">
      <alignment/>
    </xf>
    <xf numFmtId="165" fontId="0" fillId="0" borderId="5" xfId="15" applyNumberFormat="1" applyBorder="1" applyAlignment="1">
      <alignment/>
    </xf>
    <xf numFmtId="165" fontId="0" fillId="0" borderId="3" xfId="15" applyNumberFormat="1" applyFill="1" applyBorder="1" applyAlignment="1">
      <alignment/>
    </xf>
    <xf numFmtId="165" fontId="0" fillId="0" borderId="6" xfId="15" applyNumberFormat="1" applyFill="1" applyBorder="1" applyAlignment="1">
      <alignment/>
    </xf>
    <xf numFmtId="165" fontId="0" fillId="0" borderId="0" xfId="15" applyNumberFormat="1" applyFill="1" applyBorder="1" applyAlignment="1">
      <alignment/>
    </xf>
    <xf numFmtId="0" fontId="0" fillId="0" borderId="6" xfId="15" applyNumberFormat="1" applyFont="1" applyBorder="1" applyAlignment="1">
      <alignment wrapText="1"/>
    </xf>
    <xf numFmtId="0" fontId="0" fillId="0" borderId="6" xfId="15" applyNumberFormat="1" applyFont="1" applyFill="1" applyBorder="1" applyAlignment="1">
      <alignment wrapText="1"/>
    </xf>
    <xf numFmtId="0" fontId="0" fillId="0" borderId="6" xfId="0" applyFill="1" applyBorder="1" applyAlignment="1">
      <alignment/>
    </xf>
    <xf numFmtId="0" fontId="0" fillId="0" borderId="0" xfId="0" applyFill="1" applyAlignment="1">
      <alignment/>
    </xf>
    <xf numFmtId="0" fontId="1" fillId="0" borderId="2" xfId="0" applyFont="1" applyBorder="1" applyAlignment="1">
      <alignment/>
    </xf>
    <xf numFmtId="165" fontId="1" fillId="0" borderId="2" xfId="15" applyNumberFormat="1" applyFont="1" applyFill="1" applyBorder="1" applyAlignment="1">
      <alignment/>
    </xf>
    <xf numFmtId="165" fontId="1" fillId="0" borderId="7" xfId="15" applyNumberFormat="1" applyFont="1" applyFill="1" applyBorder="1" applyAlignment="1">
      <alignment/>
    </xf>
    <xf numFmtId="165" fontId="1" fillId="0" borderId="8" xfId="15" applyNumberFormat="1" applyFont="1" applyFill="1" applyBorder="1" applyAlignment="1">
      <alignment/>
    </xf>
    <xf numFmtId="165" fontId="0" fillId="0" borderId="4" xfId="15" applyNumberFormat="1" applyFill="1" applyBorder="1" applyAlignment="1">
      <alignment/>
    </xf>
    <xf numFmtId="165" fontId="0" fillId="0" borderId="9" xfId="15" applyNumberFormat="1" applyFill="1" applyBorder="1" applyAlignment="1">
      <alignment/>
    </xf>
    <xf numFmtId="165" fontId="0" fillId="0" borderId="5" xfId="15" applyNumberFormat="1" applyFill="1" applyBorder="1" applyAlignment="1">
      <alignment/>
    </xf>
    <xf numFmtId="165" fontId="0" fillId="0" borderId="6" xfId="15" applyNumberFormat="1" applyFont="1" applyBorder="1" applyAlignment="1">
      <alignment/>
    </xf>
    <xf numFmtId="0" fontId="0" fillId="0" borderId="3" xfId="0" applyFont="1" applyBorder="1" applyAlignment="1">
      <alignment/>
    </xf>
    <xf numFmtId="0" fontId="0" fillId="0" borderId="6" xfId="15" applyNumberFormat="1" applyFont="1" applyBorder="1" applyAlignment="1">
      <alignment/>
    </xf>
    <xf numFmtId="165" fontId="1" fillId="0" borderId="10" xfId="15" applyNumberFormat="1" applyFont="1" applyFill="1" applyBorder="1" applyAlignment="1">
      <alignment/>
    </xf>
    <xf numFmtId="0" fontId="0" fillId="0" borderId="11" xfId="0" applyBorder="1" applyAlignment="1">
      <alignment/>
    </xf>
    <xf numFmtId="165" fontId="0" fillId="0" borderId="1" xfId="15" applyNumberFormat="1" applyFill="1" applyBorder="1" applyAlignment="1">
      <alignment/>
    </xf>
    <xf numFmtId="165" fontId="0" fillId="0" borderId="12" xfId="15" applyNumberFormat="1" applyFill="1" applyBorder="1" applyAlignment="1">
      <alignment/>
    </xf>
    <xf numFmtId="0" fontId="0" fillId="0" borderId="3" xfId="0" applyBorder="1" applyAlignment="1">
      <alignment/>
    </xf>
    <xf numFmtId="0" fontId="0" fillId="0" borderId="3" xfId="0" applyFont="1" applyBorder="1" applyAlignment="1">
      <alignment/>
    </xf>
    <xf numFmtId="165" fontId="0" fillId="0" borderId="7" xfId="15" applyNumberFormat="1" applyFill="1" applyBorder="1" applyAlignment="1">
      <alignment/>
    </xf>
    <xf numFmtId="165" fontId="0" fillId="0" borderId="10" xfId="15" applyNumberFormat="1" applyFill="1" applyBorder="1" applyAlignment="1">
      <alignment/>
    </xf>
    <xf numFmtId="164" fontId="0" fillId="0" borderId="1" xfId="17" applyNumberFormat="1" applyFill="1" applyBorder="1" applyAlignment="1">
      <alignment/>
    </xf>
    <xf numFmtId="164" fontId="0" fillId="0" borderId="12" xfId="17" applyNumberFormat="1" applyFill="1" applyBorder="1" applyAlignment="1">
      <alignment/>
    </xf>
    <xf numFmtId="0" fontId="0" fillId="0" borderId="0" xfId="0" applyFill="1" applyBorder="1" applyAlignment="1">
      <alignment/>
    </xf>
    <xf numFmtId="0" fontId="0" fillId="0" borderId="13" xfId="0" applyFill="1" applyBorder="1" applyAlignment="1">
      <alignment/>
    </xf>
    <xf numFmtId="0" fontId="0" fillId="0" borderId="5" xfId="0" applyFill="1" applyBorder="1" applyAlignment="1">
      <alignment/>
    </xf>
    <xf numFmtId="0" fontId="5" fillId="0" borderId="0" xfId="0" applyFont="1" applyAlignment="1">
      <alignment/>
    </xf>
    <xf numFmtId="0" fontId="6" fillId="0" borderId="0" xfId="0" applyFont="1" applyFill="1" applyAlignment="1">
      <alignment/>
    </xf>
    <xf numFmtId="0" fontId="6" fillId="0" borderId="0" xfId="0" applyFont="1" applyFill="1" applyAlignment="1">
      <alignment wrapText="1"/>
    </xf>
    <xf numFmtId="0" fontId="6" fillId="0" borderId="0" xfId="0" applyFont="1" applyAlignment="1">
      <alignment/>
    </xf>
    <xf numFmtId="165" fontId="0" fillId="0" borderId="0" xfId="0" applyNumberFormat="1" applyAlignment="1">
      <alignment/>
    </xf>
    <xf numFmtId="165" fontId="0" fillId="0" borderId="0" xfId="15" applyNumberFormat="1" applyAlignment="1">
      <alignment/>
    </xf>
    <xf numFmtId="0" fontId="1" fillId="0" borderId="1" xfId="0" applyFont="1" applyFill="1" applyBorder="1" applyAlignment="1">
      <alignment horizontal="center" wrapText="1"/>
    </xf>
    <xf numFmtId="0" fontId="1" fillId="0" borderId="12" xfId="0" applyFont="1" applyFill="1" applyBorder="1" applyAlignment="1">
      <alignment horizontal="center" wrapText="1"/>
    </xf>
    <xf numFmtId="165" fontId="0" fillId="0" borderId="3" xfId="15" applyNumberFormat="1" applyFont="1" applyFill="1" applyBorder="1" applyAlignment="1">
      <alignment/>
    </xf>
    <xf numFmtId="165" fontId="0" fillId="0" borderId="14" xfId="15" applyNumberFormat="1" applyFill="1" applyBorder="1" applyAlignment="1">
      <alignment/>
    </xf>
    <xf numFmtId="165" fontId="1" fillId="0" borderId="4" xfId="15" applyNumberFormat="1" applyFont="1" applyFill="1" applyBorder="1" applyAlignment="1">
      <alignment/>
    </xf>
    <xf numFmtId="165" fontId="0" fillId="0" borderId="6" xfId="15" applyNumberFormat="1" applyFont="1" applyFill="1" applyBorder="1" applyAlignment="1">
      <alignment/>
    </xf>
    <xf numFmtId="0" fontId="6" fillId="0" borderId="0" xfId="0" applyFont="1" applyAlignment="1">
      <alignment/>
    </xf>
    <xf numFmtId="0" fontId="6" fillId="0" borderId="0" xfId="0" applyFont="1" applyFill="1" applyBorder="1" applyAlignment="1">
      <alignment/>
    </xf>
    <xf numFmtId="164" fontId="0" fillId="0" borderId="4" xfId="17" applyNumberFormat="1" applyFill="1" applyBorder="1" applyAlignment="1">
      <alignment/>
    </xf>
    <xf numFmtId="164" fontId="0" fillId="0" borderId="7" xfId="17" applyNumberFormat="1" applyFill="1" applyBorder="1" applyAlignment="1">
      <alignment/>
    </xf>
    <xf numFmtId="0" fontId="2" fillId="0" borderId="0" xfId="0" applyFont="1" applyAlignment="1">
      <alignment horizontal="center"/>
    </xf>
    <xf numFmtId="0" fontId="1" fillId="0" borderId="0" xfId="0" applyFont="1" applyFill="1" applyAlignment="1">
      <alignment horizontal="center"/>
    </xf>
    <xf numFmtId="0" fontId="6" fillId="0" borderId="0" xfId="0" applyFont="1" applyFill="1" applyBorder="1" applyAlignment="1">
      <alignment horizontal="left" wrapText="1"/>
    </xf>
    <xf numFmtId="0" fontId="6" fillId="0" borderId="0" xfId="0" applyFont="1" applyAlignment="1">
      <alignment/>
    </xf>
    <xf numFmtId="0" fontId="6" fillId="0" borderId="0" xfId="0" applyFont="1" applyAlignment="1">
      <alignment horizontal="left" wrapText="1"/>
    </xf>
    <xf numFmtId="0" fontId="6" fillId="0" borderId="0" xfId="0" applyFont="1" applyAlignment="1">
      <alignment wrapText="1"/>
    </xf>
    <xf numFmtId="0" fontId="6" fillId="0" borderId="0" xfId="0"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arine\2011%20Budget\Marine%20Division%20Budget%20Submittal\2011%20Marine%20Operating%20Budget%20Forms%200702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C Form"/>
      <sheetName val="Form1"/>
      <sheetName val="Form1C"/>
      <sheetName val="FormER"/>
      <sheetName val="Form2A"/>
      <sheetName val="Form2B"/>
      <sheetName val="Form2B2"/>
      <sheetName val="Form2B3"/>
      <sheetName val="Form2B4"/>
      <sheetName val="Form2B5"/>
      <sheetName val="Form2B6"/>
      <sheetName val="Form2B7"/>
      <sheetName val="Form2B8"/>
      <sheetName val="Form2B9"/>
      <sheetName val="Form2B10"/>
      <sheetName val="Addendum"/>
      <sheetName val="Form3A"/>
      <sheetName val="Form3B"/>
      <sheetName val="Form3C"/>
      <sheetName val="Form5"/>
      <sheetName val="PAA Forecast"/>
      <sheetName val="Form 1 RL"/>
      <sheetName val="Form2B RL"/>
      <sheetName val="Form2B RL2"/>
      <sheetName val="Form2B RL3"/>
      <sheetName val="Form2B RL4"/>
      <sheetName val="Form2B RL5"/>
      <sheetName val="Form3A RL"/>
      <sheetName val="Form3D RL"/>
      <sheetName val="RefAdopted"/>
      <sheetName val="RefExpenditures"/>
      <sheetName val="RefRevenue"/>
      <sheetName val="RefCheck"/>
    </sheetNames>
    <sheetDataSet>
      <sheetData sheetId="1">
        <row r="5">
          <cell r="A5" t="str">
            <v>1590/1460M</v>
          </cell>
        </row>
        <row r="6">
          <cell r="A6" t="str">
            <v>King County Marine Operations Fund/Marine Division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5"/>
  <sheetViews>
    <sheetView tabSelected="1" workbookViewId="0" topLeftCell="A1">
      <selection activeCell="D11" sqref="D11"/>
    </sheetView>
  </sheetViews>
  <sheetFormatPr defaultColWidth="9.140625" defaultRowHeight="12.75"/>
  <cols>
    <col min="1" max="1" width="40.8515625" style="0" customWidth="1"/>
    <col min="2" max="2" width="11.8515625" style="0" customWidth="1"/>
    <col min="3" max="3" width="14.8515625" style="0" customWidth="1"/>
    <col min="4" max="6" width="12.8515625" style="0" customWidth="1"/>
    <col min="7" max="7" width="12.57421875" style="0" customWidth="1"/>
    <col min="8" max="8" width="13.28125" style="0" customWidth="1"/>
    <col min="9" max="9" width="1.28515625" style="0" customWidth="1"/>
    <col min="10" max="10" width="11.8515625" style="0" bestFit="1" customWidth="1"/>
    <col min="11" max="11" width="24.8515625" style="0" customWidth="1"/>
    <col min="16" max="16" width="32.8515625" style="0" customWidth="1"/>
  </cols>
  <sheetData>
    <row r="1" spans="1:8" ht="15.75">
      <c r="A1" s="55" t="s">
        <v>44</v>
      </c>
      <c r="B1" s="55"/>
      <c r="C1" s="55"/>
      <c r="D1" s="55"/>
      <c r="E1" s="55"/>
      <c r="F1" s="55"/>
      <c r="G1" s="55"/>
      <c r="H1" s="55"/>
    </row>
    <row r="2" spans="1:10" ht="12.75">
      <c r="A2" s="56" t="str">
        <f>'[1]Form1'!A5</f>
        <v>1590/1460M</v>
      </c>
      <c r="B2" s="56"/>
      <c r="C2" s="56"/>
      <c r="D2" s="56"/>
      <c r="E2" s="56"/>
      <c r="F2" s="56"/>
      <c r="G2" s="56"/>
      <c r="H2" s="56"/>
      <c r="I2" s="1"/>
      <c r="J2" s="1"/>
    </row>
    <row r="3" spans="1:13" ht="12.75">
      <c r="A3" s="56" t="str">
        <f>'[1]Form1'!A6</f>
        <v>King County Marine Operations Fund/Marine Division</v>
      </c>
      <c r="B3" s="56"/>
      <c r="C3" s="56"/>
      <c r="D3" s="56"/>
      <c r="E3" s="56"/>
      <c r="F3" s="56"/>
      <c r="G3" s="56"/>
      <c r="H3" s="56"/>
      <c r="I3" s="1"/>
      <c r="J3" s="1"/>
      <c r="K3" s="1"/>
      <c r="L3" s="1"/>
      <c r="M3" s="1"/>
    </row>
    <row r="5" spans="1:8" ht="38.25">
      <c r="A5" s="2"/>
      <c r="B5" s="3" t="s">
        <v>0</v>
      </c>
      <c r="C5" s="45" t="s">
        <v>22</v>
      </c>
      <c r="D5" s="45" t="s">
        <v>24</v>
      </c>
      <c r="E5" s="46" t="s">
        <v>25</v>
      </c>
      <c r="F5" s="45" t="s">
        <v>23</v>
      </c>
      <c r="G5" s="45" t="s">
        <v>1</v>
      </c>
      <c r="H5" s="3" t="s">
        <v>2</v>
      </c>
    </row>
    <row r="6" spans="1:8" ht="12.75">
      <c r="A6" s="4" t="s">
        <v>3</v>
      </c>
      <c r="B6" s="5">
        <v>0</v>
      </c>
      <c r="C6" s="5">
        <v>0</v>
      </c>
      <c r="D6" s="5">
        <f>B29</f>
        <v>0.07000000029802322</v>
      </c>
      <c r="E6" s="35"/>
      <c r="F6" s="5">
        <f>D29</f>
        <v>0.07000000029802322</v>
      </c>
      <c r="G6" s="5">
        <f>F29</f>
        <v>0.07000000029802322</v>
      </c>
      <c r="H6" s="5">
        <f>G29</f>
        <v>0.07000000029802322</v>
      </c>
    </row>
    <row r="7" spans="1:8" ht="12.75">
      <c r="A7" s="6" t="s">
        <v>4</v>
      </c>
      <c r="B7" s="7"/>
      <c r="C7" s="7"/>
      <c r="D7" s="7"/>
      <c r="E7" s="21"/>
      <c r="F7" s="7"/>
      <c r="G7" s="7"/>
      <c r="H7" s="8"/>
    </row>
    <row r="8" spans="1:8" ht="15.75" customHeight="1">
      <c r="A8" s="6"/>
      <c r="B8" s="9"/>
      <c r="C8" s="10"/>
      <c r="D8" s="10"/>
      <c r="E8" s="11"/>
      <c r="F8" s="10"/>
      <c r="G8" s="11"/>
      <c r="H8" s="10"/>
    </row>
    <row r="9" spans="1:8" ht="25.5">
      <c r="A9" s="12" t="s">
        <v>41</v>
      </c>
      <c r="B9" s="9">
        <v>0</v>
      </c>
      <c r="C9" s="10"/>
      <c r="D9" s="10"/>
      <c r="E9" s="11"/>
      <c r="F9" s="10"/>
      <c r="G9" s="11">
        <v>0</v>
      </c>
      <c r="H9" s="10">
        <v>0</v>
      </c>
    </row>
    <row r="10" spans="1:10" ht="14.25">
      <c r="A10" s="12" t="s">
        <v>5</v>
      </c>
      <c r="B10" s="9">
        <v>4290916</v>
      </c>
      <c r="C10" s="10">
        <v>18427469</v>
      </c>
      <c r="D10" s="10">
        <f>C10-451537+100000</f>
        <v>18075932</v>
      </c>
      <c r="E10" s="11">
        <f>15258052</f>
        <v>15258052</v>
      </c>
      <c r="F10" s="10">
        <f>E10+D10</f>
        <v>33333984</v>
      </c>
      <c r="G10" s="11">
        <f>-G24</f>
        <v>6244183.3440000005</v>
      </c>
      <c r="H10" s="10">
        <f>-H24+500000</f>
        <v>6968974.944384001</v>
      </c>
      <c r="J10" s="43"/>
    </row>
    <row r="11" spans="1:10" ht="14.25">
      <c r="A11" s="12" t="s">
        <v>6</v>
      </c>
      <c r="B11" s="9">
        <f>1117889.07-5850</f>
        <v>1112039.07</v>
      </c>
      <c r="C11" s="10"/>
      <c r="D11" s="10"/>
      <c r="E11" s="11"/>
      <c r="F11" s="10"/>
      <c r="G11" s="11"/>
      <c r="H11" s="10"/>
      <c r="J11" s="44"/>
    </row>
    <row r="12" spans="1:10" ht="12.75">
      <c r="A12" s="13" t="s">
        <v>7</v>
      </c>
      <c r="B12" s="9">
        <v>5850</v>
      </c>
      <c r="C12" s="14"/>
      <c r="D12" s="14"/>
      <c r="E12" s="15"/>
      <c r="F12" s="14"/>
      <c r="G12" s="15"/>
      <c r="H12" s="14"/>
      <c r="J12" s="44"/>
    </row>
    <row r="13" spans="1:10" ht="12.75">
      <c r="A13" s="13" t="s">
        <v>8</v>
      </c>
      <c r="B13" s="9">
        <v>76</v>
      </c>
      <c r="C13" s="10"/>
      <c r="D13" s="10"/>
      <c r="E13" s="11"/>
      <c r="F13" s="10"/>
      <c r="G13" s="11"/>
      <c r="H13" s="10"/>
      <c r="J13" s="43"/>
    </row>
    <row r="14" spans="1:8" ht="12.75">
      <c r="A14" s="16" t="s">
        <v>9</v>
      </c>
      <c r="B14" s="17">
        <f aca="true" t="shared" si="0" ref="B14:H14">SUM(B7:B13)</f>
        <v>5408881.07</v>
      </c>
      <c r="C14" s="18">
        <f t="shared" si="0"/>
        <v>18427469</v>
      </c>
      <c r="D14" s="18">
        <f>SUM(D7:D13)</f>
        <v>18075932</v>
      </c>
      <c r="E14" s="18">
        <f>SUM(E7:E13)</f>
        <v>15258052</v>
      </c>
      <c r="F14" s="18">
        <f>E14+D14</f>
        <v>33333984</v>
      </c>
      <c r="G14" s="19">
        <f t="shared" si="0"/>
        <v>6244183.3440000005</v>
      </c>
      <c r="H14" s="18">
        <f t="shared" si="0"/>
        <v>6968974.944384001</v>
      </c>
    </row>
    <row r="15" spans="1:10" ht="12.75">
      <c r="A15" s="6" t="s">
        <v>10</v>
      </c>
      <c r="B15" s="20"/>
      <c r="C15" s="20"/>
      <c r="D15" s="20"/>
      <c r="E15" s="48"/>
      <c r="F15" s="49">
        <f aca="true" t="shared" si="1" ref="F15:F23">E15+D15</f>
        <v>0</v>
      </c>
      <c r="G15" s="21"/>
      <c r="H15" s="22"/>
      <c r="J15" s="43"/>
    </row>
    <row r="16" spans="1:8" ht="12.75">
      <c r="A16" s="23" t="s">
        <v>11</v>
      </c>
      <c r="B16" s="10">
        <v>-1544010</v>
      </c>
      <c r="C16" s="10">
        <f>-1049000-20287</f>
        <v>-1069287</v>
      </c>
      <c r="D16" s="10">
        <f>-1049000-20287-100000</f>
        <v>-1169287</v>
      </c>
      <c r="E16" s="9">
        <f>-1268879-250000-50000</f>
        <v>-1568879</v>
      </c>
      <c r="F16" s="50">
        <f t="shared" si="1"/>
        <v>-2738166</v>
      </c>
      <c r="G16" s="22">
        <f>E16*1.036</f>
        <v>-1625358.644</v>
      </c>
      <c r="H16" s="10">
        <f>G16*1.036</f>
        <v>-1683871.5551840002</v>
      </c>
    </row>
    <row r="17" spans="1:8" ht="14.25">
      <c r="A17" s="24" t="s">
        <v>30</v>
      </c>
      <c r="B17" s="10">
        <f>-304502-904202</f>
        <v>-1208704</v>
      </c>
      <c r="C17" s="10"/>
      <c r="D17" s="10"/>
      <c r="E17" s="9"/>
      <c r="F17" s="50">
        <f t="shared" si="1"/>
        <v>0</v>
      </c>
      <c r="G17" s="22"/>
      <c r="H17" s="22"/>
    </row>
    <row r="18" spans="1:8" ht="14.25">
      <c r="A18" s="24" t="s">
        <v>31</v>
      </c>
      <c r="B18" s="10">
        <f>-1090322+707516+304502-1656660+904202</f>
        <v>-830762</v>
      </c>
      <c r="C18" s="10"/>
      <c r="D18" s="10"/>
      <c r="E18" s="9"/>
      <c r="F18" s="50">
        <f t="shared" si="1"/>
        <v>0</v>
      </c>
      <c r="G18" s="22"/>
      <c r="H18" s="22"/>
    </row>
    <row r="19" spans="1:8" ht="14.25">
      <c r="A19" s="24" t="s">
        <v>34</v>
      </c>
      <c r="B19" s="10"/>
      <c r="C19" s="10">
        <v>-1975000</v>
      </c>
      <c r="D19" s="10">
        <v>-1975000</v>
      </c>
      <c r="E19" s="47"/>
      <c r="F19" s="50">
        <f t="shared" si="1"/>
        <v>-1975000</v>
      </c>
      <c r="G19" s="22"/>
      <c r="H19" s="22"/>
    </row>
    <row r="20" spans="1:8" ht="14.25">
      <c r="A20" s="24" t="s">
        <v>35</v>
      </c>
      <c r="B20" s="10"/>
      <c r="C20" s="10">
        <v>-3140000</v>
      </c>
      <c r="D20" s="10">
        <v>-3140000</v>
      </c>
      <c r="E20" s="9"/>
      <c r="F20" s="50">
        <f t="shared" si="1"/>
        <v>-3140000</v>
      </c>
      <c r="G20" s="22"/>
      <c r="H20" s="22"/>
    </row>
    <row r="21" spans="1:8" ht="14.25">
      <c r="A21" s="25" t="s">
        <v>32</v>
      </c>
      <c r="B21" s="10">
        <v>-707516</v>
      </c>
      <c r="C21" s="10"/>
      <c r="D21" s="10"/>
      <c r="E21" s="9"/>
      <c r="F21" s="50">
        <f t="shared" si="1"/>
        <v>0</v>
      </c>
      <c r="G21" s="22"/>
      <c r="H21" s="22"/>
    </row>
    <row r="22" spans="1:8" ht="14.25">
      <c r="A22" s="25" t="s">
        <v>39</v>
      </c>
      <c r="B22" s="10"/>
      <c r="C22" s="10">
        <v>0</v>
      </c>
      <c r="D22" s="10">
        <v>0</v>
      </c>
      <c r="E22" s="9">
        <f>-2971527</f>
        <v>-2971527</v>
      </c>
      <c r="F22" s="50">
        <f t="shared" si="1"/>
        <v>-2971527</v>
      </c>
      <c r="G22" s="22">
        <f>E22*1.036</f>
        <v>-3078501.972</v>
      </c>
      <c r="H22" s="22">
        <f>G22*1.036</f>
        <v>-3189328.042992</v>
      </c>
    </row>
    <row r="23" spans="1:8" ht="14.25">
      <c r="A23" s="25" t="s">
        <v>38</v>
      </c>
      <c r="B23" s="10"/>
      <c r="C23" s="10"/>
      <c r="D23" s="10"/>
      <c r="E23" s="9">
        <f>-1486798</f>
        <v>-1486798</v>
      </c>
      <c r="F23" s="50">
        <f t="shared" si="1"/>
        <v>-1486798</v>
      </c>
      <c r="G23" s="22">
        <f>E23*1.036</f>
        <v>-1540322.7280000001</v>
      </c>
      <c r="H23" s="22">
        <f>G23*1.036</f>
        <v>-1595774.346208</v>
      </c>
    </row>
    <row r="24" spans="1:8" ht="12.75">
      <c r="A24" s="16" t="s">
        <v>12</v>
      </c>
      <c r="B24" s="18">
        <f>SUM(B15:B23)</f>
        <v>-4290992</v>
      </c>
      <c r="C24" s="18">
        <f>SUM(C15:C23)</f>
        <v>-6184287</v>
      </c>
      <c r="D24" s="18">
        <f>SUM(D15:D23)</f>
        <v>-6284287</v>
      </c>
      <c r="E24" s="17">
        <f>SUM(E15:E23)</f>
        <v>-6027204</v>
      </c>
      <c r="F24" s="18">
        <f>E24+D24</f>
        <v>-12311491</v>
      </c>
      <c r="G24" s="26">
        <f>SUM(G15:G23)</f>
        <v>-6244183.3440000005</v>
      </c>
      <c r="H24" s="18">
        <f>SUM(H15:H23)-1</f>
        <v>-6468974.944384001</v>
      </c>
    </row>
    <row r="25" spans="1:8" ht="12.75">
      <c r="A25" s="27" t="s">
        <v>13</v>
      </c>
      <c r="B25" s="28"/>
      <c r="C25" s="28">
        <v>0</v>
      </c>
      <c r="D25" s="28">
        <v>0</v>
      </c>
      <c r="E25" s="28"/>
      <c r="F25" s="28"/>
      <c r="G25" s="29">
        <v>0</v>
      </c>
      <c r="H25" s="29">
        <v>0</v>
      </c>
    </row>
    <row r="26" spans="1:8" ht="12.75">
      <c r="A26" s="30" t="s">
        <v>14</v>
      </c>
      <c r="B26" s="20"/>
      <c r="C26" s="20"/>
      <c r="D26" s="20"/>
      <c r="E26" s="20"/>
      <c r="F26" s="20"/>
      <c r="G26" s="21"/>
      <c r="H26" s="22"/>
    </row>
    <row r="27" spans="1:10" ht="14.25">
      <c r="A27" s="31" t="s">
        <v>15</v>
      </c>
      <c r="B27" s="10">
        <v>-1117889</v>
      </c>
      <c r="C27" s="10">
        <f>-7530000-1190000-480-3522702</f>
        <v>-12243182</v>
      </c>
      <c r="D27" s="10">
        <f>-7530000-1190000-480-3522702+451537</f>
        <v>-11791645</v>
      </c>
      <c r="E27" s="10">
        <f>-250000-8980848</f>
        <v>-9230848</v>
      </c>
      <c r="F27" s="10">
        <f>E27+D27</f>
        <v>-21022493</v>
      </c>
      <c r="G27" s="22"/>
      <c r="H27" s="22">
        <v>-500000</v>
      </c>
      <c r="J27" s="43"/>
    </row>
    <row r="28" spans="1:8" ht="12.75">
      <c r="A28" s="4" t="s">
        <v>28</v>
      </c>
      <c r="B28" s="32">
        <f aca="true" t="shared" si="2" ref="B28:H28">SUM(B26:B27)</f>
        <v>-1117889</v>
      </c>
      <c r="C28" s="32">
        <f t="shared" si="2"/>
        <v>-12243182</v>
      </c>
      <c r="D28" s="32">
        <f t="shared" si="2"/>
        <v>-11791645</v>
      </c>
      <c r="E28" s="32">
        <f t="shared" si="2"/>
        <v>-9230848</v>
      </c>
      <c r="F28" s="32">
        <f t="shared" si="2"/>
        <v>-21022493</v>
      </c>
      <c r="G28" s="33">
        <f t="shared" si="2"/>
        <v>0</v>
      </c>
      <c r="H28" s="32">
        <f t="shared" si="2"/>
        <v>-500000</v>
      </c>
    </row>
    <row r="29" spans="1:8" ht="12.75">
      <c r="A29" s="27" t="s">
        <v>16</v>
      </c>
      <c r="B29" s="28">
        <f aca="true" t="shared" si="3" ref="B29:H29">B6+B14+B24+B28</f>
        <v>0.07000000029802322</v>
      </c>
      <c r="C29" s="28">
        <f t="shared" si="3"/>
        <v>0</v>
      </c>
      <c r="D29" s="28">
        <f t="shared" si="3"/>
        <v>0.07000000029802322</v>
      </c>
      <c r="E29" s="28">
        <f t="shared" si="3"/>
        <v>0</v>
      </c>
      <c r="F29" s="28">
        <f t="shared" si="3"/>
        <v>0.07000000029802322</v>
      </c>
      <c r="G29" s="29">
        <f t="shared" si="3"/>
        <v>0.07000000029802322</v>
      </c>
      <c r="H29" s="28">
        <f t="shared" si="3"/>
        <v>0.07000000029802322</v>
      </c>
    </row>
    <row r="30" spans="1:8" ht="12.75">
      <c r="A30" s="30" t="s">
        <v>17</v>
      </c>
      <c r="B30" s="20"/>
      <c r="C30" s="20"/>
      <c r="D30" s="20"/>
      <c r="E30" s="20"/>
      <c r="F30" s="20"/>
      <c r="G30" s="21"/>
      <c r="H30" s="22"/>
    </row>
    <row r="31" spans="1:8" ht="12.75">
      <c r="A31" s="4" t="s">
        <v>18</v>
      </c>
      <c r="B31" s="32"/>
      <c r="C31" s="32">
        <f>SUM(C30:C30)</f>
        <v>0</v>
      </c>
      <c r="D31" s="32"/>
      <c r="E31" s="32"/>
      <c r="F31" s="32"/>
      <c r="G31" s="33">
        <f>SUM(G30:G30)</f>
        <v>0</v>
      </c>
      <c r="H31" s="32">
        <f>SUM(H30:H30)</f>
        <v>0</v>
      </c>
    </row>
    <row r="32" spans="1:8" ht="12.75">
      <c r="A32" s="27" t="s">
        <v>19</v>
      </c>
      <c r="B32" s="34"/>
      <c r="C32" s="34">
        <f>C31+C29</f>
        <v>0</v>
      </c>
      <c r="D32" s="34">
        <f>D31+D29</f>
        <v>0.07000000029802322</v>
      </c>
      <c r="E32" s="34"/>
      <c r="F32" s="53">
        <f>F31+F29</f>
        <v>0.07000000029802322</v>
      </c>
      <c r="G32" s="35">
        <f>G31+G29</f>
        <v>0.07000000029802322</v>
      </c>
      <c r="H32" s="34">
        <f>H31+H29</f>
        <v>0.07000000029802322</v>
      </c>
    </row>
    <row r="33" spans="1:8" ht="12.75">
      <c r="A33" s="30"/>
      <c r="B33" s="36"/>
      <c r="C33" s="36"/>
      <c r="D33" s="36"/>
      <c r="E33" s="36"/>
      <c r="F33" s="37"/>
      <c r="G33" s="36"/>
      <c r="H33" s="38"/>
    </row>
    <row r="34" spans="1:8" ht="14.25">
      <c r="A34" s="2" t="s">
        <v>20</v>
      </c>
      <c r="B34" s="34"/>
      <c r="C34" s="34">
        <v>0</v>
      </c>
      <c r="D34" s="34">
        <v>0</v>
      </c>
      <c r="E34" s="34"/>
      <c r="F34" s="54">
        <v>0</v>
      </c>
      <c r="G34" s="35">
        <v>0</v>
      </c>
      <c r="H34" s="34">
        <v>0</v>
      </c>
    </row>
    <row r="36" spans="1:9" ht="12.75">
      <c r="A36" s="39" t="s">
        <v>21</v>
      </c>
      <c r="B36" s="15"/>
      <c r="C36" s="15"/>
      <c r="D36" s="15"/>
      <c r="E36" s="15"/>
      <c r="F36" s="15"/>
      <c r="G36" s="15"/>
      <c r="H36" s="15"/>
      <c r="I36" s="15"/>
    </row>
    <row r="37" spans="1:9" ht="27.75" customHeight="1">
      <c r="A37" s="59" t="s">
        <v>42</v>
      </c>
      <c r="B37" s="59"/>
      <c r="C37" s="59"/>
      <c r="D37" s="59"/>
      <c r="E37" s="59"/>
      <c r="F37" s="59"/>
      <c r="G37" s="59"/>
      <c r="H37" s="59"/>
      <c r="I37" s="40"/>
    </row>
    <row r="38" spans="1:9" ht="12.75">
      <c r="A38" s="40" t="s">
        <v>40</v>
      </c>
      <c r="B38" s="40"/>
      <c r="C38" s="40"/>
      <c r="D38" s="40"/>
      <c r="E38" s="40"/>
      <c r="F38" s="40"/>
      <c r="G38" s="40"/>
      <c r="H38" s="40"/>
      <c r="I38" s="40"/>
    </row>
    <row r="39" spans="1:9" ht="12.75">
      <c r="A39" s="51" t="s">
        <v>29</v>
      </c>
      <c r="B39" s="40"/>
      <c r="C39" s="40"/>
      <c r="D39" s="40"/>
      <c r="E39" s="40"/>
      <c r="F39" s="40"/>
      <c r="G39" s="40"/>
      <c r="H39" s="40"/>
      <c r="I39" s="40"/>
    </row>
    <row r="40" spans="1:9" ht="12.75">
      <c r="A40" s="60" t="s">
        <v>43</v>
      </c>
      <c r="B40" s="60"/>
      <c r="C40" s="60"/>
      <c r="D40" s="60"/>
      <c r="E40" s="60"/>
      <c r="F40" s="60"/>
      <c r="G40" s="60"/>
      <c r="H40" s="60"/>
      <c r="I40" s="60"/>
    </row>
    <row r="41" spans="1:9" ht="12.75">
      <c r="A41" s="52" t="s">
        <v>27</v>
      </c>
      <c r="B41" s="41"/>
      <c r="C41" s="41"/>
      <c r="D41" s="41"/>
      <c r="E41" s="41"/>
      <c r="F41" s="41"/>
      <c r="G41" s="41"/>
      <c r="H41" s="41"/>
      <c r="I41" s="41"/>
    </row>
    <row r="42" spans="1:9" ht="12.75">
      <c r="A42" s="57" t="s">
        <v>26</v>
      </c>
      <c r="B42" s="61"/>
      <c r="C42" s="61"/>
      <c r="D42" s="61"/>
      <c r="E42" s="61"/>
      <c r="F42" s="61"/>
      <c r="G42" s="61"/>
      <c r="H42" s="61"/>
      <c r="I42" s="42"/>
    </row>
    <row r="43" spans="1:9" ht="36" customHeight="1">
      <c r="A43" s="57" t="s">
        <v>33</v>
      </c>
      <c r="B43" s="58"/>
      <c r="C43" s="58"/>
      <c r="D43" s="58"/>
      <c r="E43" s="58"/>
      <c r="F43" s="58"/>
      <c r="G43" s="58"/>
      <c r="H43" s="58"/>
      <c r="I43" s="42"/>
    </row>
    <row r="44" spans="1:9" ht="15" customHeight="1">
      <c r="A44" s="57" t="s">
        <v>36</v>
      </c>
      <c r="B44" s="58"/>
      <c r="C44" s="58"/>
      <c r="D44" s="58"/>
      <c r="E44" s="58"/>
      <c r="F44" s="58"/>
      <c r="G44" s="58"/>
      <c r="H44" s="58"/>
      <c r="I44" s="58"/>
    </row>
    <row r="45" spans="1:9" ht="25.5" customHeight="1">
      <c r="A45" s="57" t="s">
        <v>37</v>
      </c>
      <c r="B45" s="58"/>
      <c r="C45" s="58"/>
      <c r="D45" s="58"/>
      <c r="E45" s="58"/>
      <c r="F45" s="58"/>
      <c r="G45" s="58"/>
      <c r="H45" s="58"/>
      <c r="I45" s="42"/>
    </row>
  </sheetData>
  <mergeCells count="9">
    <mergeCell ref="A45:H45"/>
    <mergeCell ref="A40:I40"/>
    <mergeCell ref="A42:H42"/>
    <mergeCell ref="A43:H43"/>
    <mergeCell ref="A1:H1"/>
    <mergeCell ref="A2:H2"/>
    <mergeCell ref="A3:H3"/>
    <mergeCell ref="A44:I44"/>
    <mergeCell ref="A37:H37"/>
  </mergeCells>
  <printOptions/>
  <pageMargins left="0.75" right="0.75" top="1" bottom="1" header="0.5" footer="0.5"/>
  <pageSetup fitToHeight="1" fitToWidth="1" horizontalDpi="600" verticalDpi="600" orientation="portrait"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Tesia </dc:creator>
  <cp:keywords/>
  <dc:description/>
  <cp:lastModifiedBy>Budget</cp:lastModifiedBy>
  <cp:lastPrinted>2010-10-15T16:36:37Z</cp:lastPrinted>
  <dcterms:created xsi:type="dcterms:W3CDTF">2010-10-06T19:11:58Z</dcterms:created>
  <dcterms:modified xsi:type="dcterms:W3CDTF">2010-10-15T16:42:16Z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