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5461" yWindow="285" windowWidth="2292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Detail" sheetId="11" state="hidden" r:id="rId4"/>
    <sheet name="2b.  Complex Form Data Entry" sheetId="9" state="hidden" r:id="rId5"/>
    <sheet name="3b.  Complex Form Fiscal Note" sheetId="10" state="hidden" r:id="rId6"/>
  </sheets>
  <definedNames>
    <definedName name="_xlnm.Print_Area" localSheetId="2">'3a.  Simple Form Fiscal Note'!$A$1:$S$121</definedName>
    <definedName name="_xlnm.Print_Area" localSheetId="5">'3b.  Complex Form Fiscal Note'!$A$1:$S$133</definedName>
  </definedNames>
  <calcPr calcId="152511"/>
</workbook>
</file>

<file path=xl/sharedStrings.xml><?xml version="1.0" encoding="utf-8"?>
<sst xmlns="http://schemas.openxmlformats.org/spreadsheetml/2006/main" count="696" uniqueCount="181">
  <si>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</si>
  <si>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</si>
  <si>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</si>
  <si>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</si>
  <si>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</si>
  <si>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</si>
  <si>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</si>
  <si>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</si>
  <si>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</si>
  <si>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</si>
  <si>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</si>
  <si>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</si>
  <si>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</si>
  <si>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</si>
  <si>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</si>
  <si>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</si>
  <si>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</si>
  <si>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</si>
  <si>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</si>
  <si>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</si>
  <si>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</si>
  <si>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</si>
  <si>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</si>
  <si>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</si>
  <si>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</si>
  <si>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</si>
  <si>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</si>
  <si>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</si>
  <si>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</si>
  <si>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</si>
  <si>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</si>
  <si>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</si>
  <si>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</si>
  <si>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</si>
  <si>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</si>
  <si>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</si>
  <si>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</si>
  <si>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</si>
  <si>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</si>
  <si>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</si>
  <si>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</si>
  <si>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</si>
  <si>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</si>
  <si>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</si>
  <si>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</si>
  <si>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</si>
  <si>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</si>
  <si>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</si>
  <si>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</si>
  <si>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</si>
  <si>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</si>
  <si>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</si>
  <si>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</si>
  <si>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</si>
  <si>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</si>
  <si>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</si>
  <si>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</si>
  <si>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</si>
  <si>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</si>
  <si>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</si>
  <si>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</si>
  <si>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</si>
  <si>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</si>
  <si>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</si>
  <si>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</si>
  <si>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</si>
  <si>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</si>
  <si>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</si>
  <si>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</si>
  <si>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</si>
  <si>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</si>
  <si>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</si>
  <si>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</si>
  <si>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</si>
  <si>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</si>
  <si>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</si>
  <si>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</si>
  <si>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</si>
  <si>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</si>
  <si>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</si>
  <si>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</si>
  <si>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</si>
  <si>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</si>
  <si>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</si>
  <si>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</si>
  <si>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</si>
  <si>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</si>
  <si>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</si>
  <si>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</si>
  <si>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</si>
  <si>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</si>
  <si>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</si>
  <si>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</si>
  <si>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</si>
  <si>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</si>
  <si>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</si>
  <si>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</si>
  <si>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</si>
  <si>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</si>
  <si>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</si>
  <si>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</si>
  <si>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</si>
  <si>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</si>
  <si>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</si>
  <si>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</si>
  <si>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</si>
  <si>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</si>
  <si>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</si>
  <si>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</si>
  <si>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</si>
  <si>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</si>
  <si>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</si>
  <si>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</si>
  <si>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</si>
  <si>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</si>
  <si>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</si>
  <si>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</si>
  <si>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</si>
  <si>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</si>
  <si>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</si>
  <si>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</si>
  <si>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</si>
  <si>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</si>
  <si>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</si>
  <si>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</si>
  <si>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</si>
  <si>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</si>
  <si>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</si>
  <si>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</si>
  <si>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</si>
  <si>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</si>
  <si>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</si>
  <si>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</si>
  <si>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</si>
  <si>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</si>
  <si>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</si>
  <si>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</si>
  <si>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</si>
  <si>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</si>
  <si>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</si>
  <si>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</si>
  <si>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</si>
  <si>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</si>
  <si>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</si>
  <si>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</si>
  <si>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</si>
  <si>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</si>
  <si>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</si>
  <si>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</si>
  <si>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</si>
  <si>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</si>
  <si>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</si>
  <si>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</si>
  <si>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</si>
  <si>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</si>
  <si>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Lease for Superior Court in Federal Way</t>
  </si>
  <si>
    <t>Federal Way Court Lease</t>
  </si>
  <si>
    <t>Superior Court</t>
  </si>
  <si>
    <t>Lease Renewal</t>
  </si>
  <si>
    <t>stand alone</t>
  </si>
  <si>
    <t>Carolyn Mock/Julie Porter</t>
  </si>
  <si>
    <t>5/13/16</t>
  </si>
  <si>
    <t>5 years</t>
  </si>
  <si>
    <t>1044337</t>
  </si>
  <si>
    <t>Juvenile Court Probation</t>
  </si>
  <si>
    <t>0010</t>
  </si>
  <si>
    <t>0510</t>
  </si>
  <si>
    <t>An NPV analysis was not performed because only one site was considered.</t>
  </si>
  <si>
    <t>Federal Way Juvenile Court Lease</t>
  </si>
  <si>
    <t>Term</t>
  </si>
  <si>
    <t>Effective Date</t>
  </si>
  <si>
    <t>SF</t>
  </si>
  <si>
    <t>Annual Rent</t>
  </si>
  <si>
    <t>Operating Costs</t>
  </si>
  <si>
    <t>(option to renew for 2 additional 5 year terms)</t>
  </si>
  <si>
    <t>Operating Costs*</t>
  </si>
  <si>
    <t>Base Rent</t>
  </si>
  <si>
    <t>*Estimate base year operating costs at $10.00/sf and 3% annual increases</t>
  </si>
  <si>
    <t>Rent and Operating Costs</t>
  </si>
  <si>
    <t>Operating costs are calculated as the increase above the base year operating costs.</t>
  </si>
  <si>
    <t>-  Operating costs are calculated as the increase above the base year operating costs.  Base year operating cost estimate is $10/sf with 3% annual increases.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</si>
</sst>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14" fontId="0" fillId="0" borderId="0" xfId="0" applyNumberFormat="1"/>
    <xf numFmtId="164" fontId="0" fillId="0" borderId="0" xfId="18" applyNumberFormat="1" applyFont="1"/>
    <xf numFmtId="44" fontId="0" fillId="0" borderId="0" xfId="16" applyFont="1"/>
    <xf numFmtId="0" fontId="0" fillId="0" borderId="0" xfId="0" applyAlignment="1">
      <alignment horizontal="center"/>
    </xf>
    <xf numFmtId="166" fontId="0" fillId="0" borderId="0" xfId="16" applyNumberFormat="1" applyFont="1"/>
    <xf numFmtId="0" fontId="13" fillId="0" borderId="0" xfId="0" applyFont="1"/>
    <xf numFmtId="0" fontId="0" fillId="0" borderId="0" xfId="0" applyFont="1" applyAlignment="1">
      <alignment horizontal="right"/>
    </xf>
    <xf numFmtId="44" fontId="0" fillId="0" borderId="4" xfId="16" applyFont="1" applyBorder="1"/>
    <xf numFmtId="166" fontId="0" fillId="0" borderId="0" xfId="0" applyNumberFormat="1"/>
    <xf numFmtId="166" fontId="0" fillId="0" borderId="4" xfId="16" applyNumberFormat="1" applyFont="1" applyBorder="1"/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">
      <selection activeCell="R164" sqref="R164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82" t="s">
        <v>60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6" t="s">
        <v>76</v>
      </c>
      <c r="E11" s="366"/>
      <c r="F11" s="367"/>
      <c r="G11" s="138" t="s">
        <v>156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60" t="s">
        <v>75</v>
      </c>
      <c r="E12" s="360"/>
      <c r="F12" s="361"/>
      <c r="G12" s="138" t="s">
        <v>157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60" t="s">
        <v>74</v>
      </c>
      <c r="E13" s="360"/>
      <c r="F13" s="361"/>
      <c r="G13" s="138" t="s">
        <v>158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6" t="s">
        <v>73</v>
      </c>
      <c r="E14" s="360"/>
      <c r="F14" s="361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60" t="s">
        <v>72</v>
      </c>
      <c r="E15" s="360"/>
      <c r="F15" s="361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60" t="s">
        <v>103</v>
      </c>
      <c r="E16" s="360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60" t="s">
        <v>69</v>
      </c>
      <c r="E17" s="360"/>
      <c r="F17" s="361"/>
      <c r="G17" s="141" t="s">
        <v>162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6" t="s">
        <v>70</v>
      </c>
      <c r="E18" s="366"/>
      <c r="F18" s="367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66" t="s">
        <v>137</v>
      </c>
      <c r="E19" s="366"/>
      <c r="F19" s="367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84" t="s">
        <v>34</v>
      </c>
      <c r="H20" s="384"/>
      <c r="I20" s="38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164</v>
      </c>
      <c r="H21" s="144"/>
      <c r="I21" s="145"/>
      <c r="J21" s="146"/>
      <c r="K21" s="335" t="s">
        <v>166</v>
      </c>
      <c r="L21" s="335" t="s">
        <v>165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163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5" t="s">
        <v>125</v>
      </c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75" t="s">
        <v>142</v>
      </c>
      <c r="E39" s="375"/>
      <c r="F39" s="37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0" t="s">
        <v>77</v>
      </c>
      <c r="E40" s="380"/>
      <c r="F40" s="381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0" t="s">
        <v>78</v>
      </c>
      <c r="E41" s="380"/>
      <c r="F41" s="381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8" t="s">
        <v>167</v>
      </c>
      <c r="E43" s="369"/>
      <c r="F43" s="369"/>
      <c r="G43" s="369"/>
      <c r="H43" s="369"/>
      <c r="I43" s="37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71" t="s">
        <v>99</v>
      </c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6" t="s">
        <v>20</v>
      </c>
      <c r="F57" s="386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62"/>
      <c r="F58" s="363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72" t="s">
        <v>84</v>
      </c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83"/>
      <c r="D69" s="383"/>
      <c r="E69" s="383"/>
      <c r="F69" s="38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0" t="s">
        <v>85</v>
      </c>
      <c r="F71" s="380"/>
      <c r="G71" s="380"/>
      <c r="H71" s="380"/>
      <c r="I71" s="380"/>
      <c r="J71" s="380"/>
      <c r="K71" s="380"/>
      <c r="L71" s="380"/>
      <c r="M71" s="380"/>
      <c r="N71" s="180"/>
      <c r="O71" s="211"/>
    </row>
    <row r="72" spans="2:15" ht="13.5" customHeight="1">
      <c r="B72" s="210"/>
      <c r="C72" s="268" t="s">
        <v>25</v>
      </c>
      <c r="D72" s="269"/>
      <c r="E72" s="364" t="s">
        <v>86</v>
      </c>
      <c r="F72" s="364"/>
      <c r="G72" s="364"/>
      <c r="H72" s="364"/>
      <c r="I72" s="364"/>
      <c r="J72" s="364"/>
      <c r="K72" s="364"/>
      <c r="L72" s="364"/>
      <c r="M72" s="364"/>
      <c r="N72" s="181"/>
      <c r="O72" s="211"/>
    </row>
    <row r="73" spans="2:15" ht="14.25">
      <c r="B73" s="210"/>
      <c r="C73" s="268" t="s">
        <v>53</v>
      </c>
      <c r="D73" s="269"/>
      <c r="E73" s="364" t="s">
        <v>87</v>
      </c>
      <c r="F73" s="365"/>
      <c r="G73" s="365"/>
      <c r="H73" s="365"/>
      <c r="I73" s="365"/>
      <c r="J73" s="365"/>
      <c r="K73" s="365"/>
      <c r="L73" s="365"/>
      <c r="M73" s="365"/>
      <c r="N73" s="179"/>
      <c r="O73" s="211"/>
    </row>
    <row r="74" spans="2:15" ht="14.25">
      <c r="B74" s="210"/>
      <c r="C74" s="374" t="s">
        <v>55</v>
      </c>
      <c r="D74" s="374"/>
      <c r="E74" s="364" t="s">
        <v>88</v>
      </c>
      <c r="F74" s="365"/>
      <c r="G74" s="365"/>
      <c r="H74" s="365"/>
      <c r="I74" s="365"/>
      <c r="J74" s="365"/>
      <c r="K74" s="365"/>
      <c r="L74" s="365"/>
      <c r="M74" s="365"/>
      <c r="N74" s="179"/>
      <c r="O74" s="211"/>
    </row>
    <row r="75" spans="2:15" ht="14.25" customHeight="1">
      <c r="B75" s="210"/>
      <c r="C75" s="378" t="s">
        <v>56</v>
      </c>
      <c r="D75" s="378"/>
      <c r="E75" s="364" t="s">
        <v>89</v>
      </c>
      <c r="F75" s="364"/>
      <c r="G75" s="364"/>
      <c r="H75" s="364"/>
      <c r="I75" s="364"/>
      <c r="J75" s="364"/>
      <c r="K75" s="364"/>
      <c r="L75" s="364"/>
      <c r="M75" s="364"/>
      <c r="N75" s="181"/>
      <c r="O75" s="211"/>
    </row>
    <row r="76" spans="2:15" ht="14.25">
      <c r="B76" s="210"/>
      <c r="C76" s="374" t="s">
        <v>57</v>
      </c>
      <c r="D76" s="374"/>
      <c r="E76" s="364"/>
      <c r="F76" s="365"/>
      <c r="G76" s="365"/>
      <c r="H76" s="365"/>
      <c r="I76" s="365"/>
      <c r="J76" s="365"/>
      <c r="K76" s="365"/>
      <c r="L76" s="365"/>
      <c r="M76" s="365"/>
      <c r="N76" s="179"/>
      <c r="O76" s="211"/>
    </row>
    <row r="77" spans="2:15" ht="15" customHeight="1">
      <c r="B77" s="210"/>
      <c r="C77" s="379" t="s">
        <v>26</v>
      </c>
      <c r="D77" s="379"/>
      <c r="E77" s="364" t="s">
        <v>90</v>
      </c>
      <c r="F77" s="365"/>
      <c r="G77" s="365"/>
      <c r="H77" s="365"/>
      <c r="I77" s="365"/>
      <c r="J77" s="365"/>
      <c r="K77" s="365"/>
      <c r="L77" s="365"/>
      <c r="M77" s="36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164</v>
      </c>
      <c r="F80" s="121"/>
      <c r="G80" s="243" t="s">
        <v>11</v>
      </c>
      <c r="H80" s="119"/>
      <c r="I80" s="159" t="s">
        <v>163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7" t="s">
        <v>40</v>
      </c>
      <c r="D81" s="347"/>
      <c r="E81" s="346" t="s">
        <v>22</v>
      </c>
      <c r="F81" s="346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 t="s">
        <v>178</v>
      </c>
      <c r="F84" s="154"/>
      <c r="G84" s="155"/>
      <c r="H84" s="151">
        <f>+Detail!B13</f>
        <v>56385</v>
      </c>
      <c r="I84" s="151">
        <f>+Detail!C13</f>
        <v>57351.600000000006</v>
      </c>
      <c r="J84" s="151">
        <f>+Detail!D13</f>
        <v>59958.198000000004</v>
      </c>
      <c r="K84" s="151">
        <f>+Detail!E13</f>
        <v>60983.663940000006</v>
      </c>
      <c r="L84" s="151">
        <f>+Detail!F13</f>
        <v>63650.893858200005</v>
      </c>
      <c r="M84" s="151"/>
      <c r="N84" s="193"/>
      <c r="O84" s="211"/>
    </row>
    <row r="85" spans="2:15" ht="14.25" customHeight="1" thickBot="1">
      <c r="B85" s="210"/>
      <c r="C85" s="350" t="s">
        <v>55</v>
      </c>
      <c r="D85" s="35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8" t="s">
        <v>56</v>
      </c>
      <c r="D86" s="34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50" t="s">
        <v>57</v>
      </c>
      <c r="D87" s="35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52" t="s">
        <v>26</v>
      </c>
      <c r="D88" s="35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7" t="s">
        <v>40</v>
      </c>
      <c r="D92" s="347"/>
      <c r="E92" s="346" t="s">
        <v>22</v>
      </c>
      <c r="F92" s="346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50" t="s">
        <v>55</v>
      </c>
      <c r="D96" s="35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48" t="s">
        <v>56</v>
      </c>
      <c r="D97" s="34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50" t="s">
        <v>57</v>
      </c>
      <c r="D98" s="35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52" t="s">
        <v>26</v>
      </c>
      <c r="D99" s="35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47" t="s">
        <v>40</v>
      </c>
      <c r="D103" s="347"/>
      <c r="E103" s="346" t="s">
        <v>22</v>
      </c>
      <c r="F103" s="346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50" t="s">
        <v>55</v>
      </c>
      <c r="D107" s="35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48" t="s">
        <v>56</v>
      </c>
      <c r="D108" s="34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50" t="s">
        <v>57</v>
      </c>
      <c r="D109" s="35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52" t="s">
        <v>26</v>
      </c>
      <c r="D110" s="35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47" t="s">
        <v>40</v>
      </c>
      <c r="D114" s="347"/>
      <c r="E114" s="346" t="s">
        <v>22</v>
      </c>
      <c r="F114" s="346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6" t="s">
        <v>55</v>
      </c>
      <c r="D118" s="35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54" t="s">
        <v>56</v>
      </c>
      <c r="D119" s="35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6" t="s">
        <v>57</v>
      </c>
      <c r="D120" s="35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8" t="s">
        <v>26</v>
      </c>
      <c r="D121" s="35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47" t="s">
        <v>40</v>
      </c>
      <c r="D125" s="347"/>
      <c r="E125" s="346" t="s">
        <v>22</v>
      </c>
      <c r="F125" s="346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6" t="s">
        <v>55</v>
      </c>
      <c r="D129" s="35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54" t="s">
        <v>56</v>
      </c>
      <c r="D130" s="35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6" t="s">
        <v>57</v>
      </c>
      <c r="D131" s="35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8" t="s">
        <v>26</v>
      </c>
      <c r="D132" s="35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47" t="s">
        <v>40</v>
      </c>
      <c r="D136" s="347"/>
      <c r="E136" s="346" t="s">
        <v>22</v>
      </c>
      <c r="F136" s="346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6" t="s">
        <v>55</v>
      </c>
      <c r="D140" s="35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54" t="s">
        <v>56</v>
      </c>
      <c r="D141" s="35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6" t="s">
        <v>57</v>
      </c>
      <c r="D142" s="35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8" t="s">
        <v>26</v>
      </c>
      <c r="D143" s="35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65" t="s">
        <v>100</v>
      </c>
      <c r="D148" s="365"/>
      <c r="E148" s="365"/>
      <c r="F148" s="365"/>
      <c r="G148" s="365"/>
      <c r="H148" s="365"/>
      <c r="I148" s="365"/>
      <c r="J148" s="365"/>
      <c r="K148" s="365"/>
      <c r="L148" s="365"/>
      <c r="M148" s="365"/>
      <c r="N148" s="179"/>
      <c r="O148" s="224"/>
      <c r="P148" s="225"/>
      <c r="Q148" s="225"/>
    </row>
    <row r="149" spans="2:17" ht="12.75" customHeight="1">
      <c r="B149" s="210"/>
      <c r="C149" s="365" t="s">
        <v>132</v>
      </c>
      <c r="D149" s="365"/>
      <c r="E149" s="365"/>
      <c r="F149" s="365"/>
      <c r="G149" s="365"/>
      <c r="H149" s="365"/>
      <c r="I149" s="365"/>
      <c r="J149" s="365"/>
      <c r="K149" s="365"/>
      <c r="L149" s="365"/>
      <c r="M149" s="36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77" t="s">
        <v>18</v>
      </c>
      <c r="D155" s="377" t="s">
        <v>39</v>
      </c>
      <c r="E155" s="387" t="s">
        <v>23</v>
      </c>
      <c r="F155" s="387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46"/>
      <c r="D156" s="346"/>
      <c r="E156" s="388"/>
      <c r="F156" s="38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90" t="s">
        <v>147</v>
      </c>
      <c r="G171" s="391"/>
      <c r="H171" s="391"/>
      <c r="I171" s="391"/>
      <c r="J171" s="391"/>
      <c r="K171" s="391"/>
      <c r="L171" s="391"/>
      <c r="M171" s="391"/>
      <c r="N171" s="39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65" t="s">
        <v>153</v>
      </c>
      <c r="D173" s="365"/>
      <c r="E173" s="365"/>
      <c r="F173" s="365"/>
      <c r="G173" s="365"/>
      <c r="H173" s="365"/>
      <c r="I173" s="365"/>
      <c r="J173" s="365"/>
      <c r="K173" s="365"/>
      <c r="L173" s="365"/>
      <c r="M173" s="365"/>
      <c r="N173" s="179"/>
      <c r="O173" s="224"/>
    </row>
    <row r="174" spans="2:15" ht="34.5" customHeight="1" thickBot="1">
      <c r="B174" s="210"/>
      <c r="C174" s="393" t="s">
        <v>180</v>
      </c>
      <c r="D174" s="394"/>
      <c r="E174" s="394"/>
      <c r="F174" s="394"/>
      <c r="G174" s="394"/>
      <c r="H174" s="394"/>
      <c r="I174" s="394"/>
      <c r="J174" s="394"/>
      <c r="K174" s="394"/>
      <c r="L174" s="394"/>
      <c r="M174" s="394"/>
      <c r="N174" s="395"/>
      <c r="O174" s="224"/>
    </row>
    <row r="175" spans="2:15" ht="34.5" customHeight="1" thickBot="1">
      <c r="B175" s="210"/>
      <c r="C175" s="396" t="s">
        <v>123</v>
      </c>
      <c r="D175" s="397"/>
      <c r="E175" s="397"/>
      <c r="F175" s="397"/>
      <c r="G175" s="397"/>
      <c r="H175" s="397"/>
      <c r="I175" s="397"/>
      <c r="J175" s="397"/>
      <c r="K175" s="397"/>
      <c r="L175" s="397"/>
      <c r="M175" s="397"/>
      <c r="N175" s="398"/>
      <c r="O175" s="224"/>
    </row>
    <row r="176" spans="2:15" ht="34.5" customHeight="1" thickBot="1">
      <c r="B176" s="210"/>
      <c r="C176" s="396" t="s">
        <v>123</v>
      </c>
      <c r="D176" s="397"/>
      <c r="E176" s="397"/>
      <c r="F176" s="397"/>
      <c r="G176" s="397"/>
      <c r="H176" s="397"/>
      <c r="I176" s="397"/>
      <c r="J176" s="397"/>
      <c r="K176" s="397"/>
      <c r="L176" s="397"/>
      <c r="M176" s="397"/>
      <c r="N176" s="398"/>
      <c r="O176" s="224"/>
    </row>
    <row r="177" spans="2:15" ht="34.5" customHeight="1" thickBot="1">
      <c r="B177" s="210"/>
      <c r="C177" s="396" t="s">
        <v>123</v>
      </c>
      <c r="D177" s="397"/>
      <c r="E177" s="397"/>
      <c r="F177" s="397"/>
      <c r="G177" s="397"/>
      <c r="H177" s="397"/>
      <c r="I177" s="397"/>
      <c r="J177" s="397"/>
      <c r="K177" s="397"/>
      <c r="L177" s="397"/>
      <c r="M177" s="397"/>
      <c r="N177" s="398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65" t="s">
        <v>154</v>
      </c>
      <c r="D179" s="365"/>
      <c r="E179" s="365"/>
      <c r="F179" s="365"/>
      <c r="G179" s="365"/>
      <c r="H179" s="365"/>
      <c r="I179" s="365"/>
      <c r="J179" s="365"/>
      <c r="K179" s="365"/>
      <c r="L179" s="365"/>
      <c r="M179" s="365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89"/>
      <c r="D202" s="389"/>
      <c r="E202" s="389"/>
      <c r="F202" s="389"/>
      <c r="G202" s="389"/>
      <c r="H202" s="389"/>
      <c r="I202" s="389"/>
      <c r="J202" s="389"/>
      <c r="K202" s="389"/>
      <c r="L202" s="389"/>
      <c r="M202" s="389"/>
      <c r="N202" s="389"/>
      <c r="O202" s="389"/>
      <c r="P202" s="389"/>
      <c r="Q202" s="389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1044337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6">
      <selection activeCell="W52" sqref="W5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27" t="s">
        <v>49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9" t="s">
        <v>31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1"/>
    </row>
    <row r="4" spans="1:20" ht="3" customHeight="1" thickBot="1" thickTop="1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1"/>
    </row>
    <row r="5" spans="1:19" ht="13.5">
      <c r="A5" s="424" t="s">
        <v>7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3"/>
    </row>
    <row r="6" spans="1:20" ht="13.5">
      <c r="A6" s="420" t="s">
        <v>0</v>
      </c>
      <c r="B6" s="421"/>
      <c r="C6" s="419" t="str">
        <f>IF('2a.  Simple Form Data Entry'!G11="","   ",'2a.  Simple Form Data Entry'!G11)</f>
        <v>Federal Way Court Lease</v>
      </c>
      <c r="D6" s="419"/>
      <c r="E6" s="419"/>
      <c r="F6" s="419"/>
      <c r="G6" s="419"/>
      <c r="H6" s="419"/>
      <c r="I6" s="419"/>
      <c r="J6" s="419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5 years</v>
      </c>
      <c r="S6" s="71" t="s">
        <v>17</v>
      </c>
      <c r="T6" s="11"/>
    </row>
    <row r="7" spans="1:20" ht="13.5" customHeight="1">
      <c r="A7" s="425" t="s">
        <v>150</v>
      </c>
      <c r="B7" s="416"/>
      <c r="C7" s="426" t="str">
        <f>IF('2a.  Simple Form Data Entry'!G12="","   ",'2a.  Simple Form Data Entry'!G12)</f>
        <v>Superior Court</v>
      </c>
      <c r="D7" s="426"/>
      <c r="E7" s="426"/>
      <c r="F7" s="426"/>
      <c r="G7" s="426"/>
      <c r="H7" s="426"/>
      <c r="I7" s="426"/>
      <c r="J7" s="426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17" t="s">
        <v>2</v>
      </c>
      <c r="B8" s="418"/>
      <c r="C8" s="292" t="str">
        <f>IF('2a.  Simple Form Data Entry'!G15="","   ",'2a.  Simple Form Data Entry'!G15)</f>
        <v>Carolyn Mock/Julie Porter</v>
      </c>
      <c r="E8" s="292"/>
      <c r="F8" s="418" t="s">
        <v>8</v>
      </c>
      <c r="G8" s="418"/>
      <c r="H8" s="329" t="str">
        <f>IF('2a.  Simple Form Data Entry'!G15=""," ",'2a.  Simple Form Data Entry'!G16)</f>
        <v>5/13/16</v>
      </c>
      <c r="I8" s="292"/>
      <c r="J8" s="292"/>
      <c r="L8" s="416" t="s">
        <v>10</v>
      </c>
      <c r="M8" s="416"/>
      <c r="N8" s="416"/>
      <c r="O8" s="416"/>
      <c r="P8" s="74"/>
      <c r="Q8" s="74"/>
      <c r="R8" s="292" t="str">
        <f>IF('2a.  Simple Form Data Entry'!G13="","   ",'2a.  Simple Form Data Entry'!G13)</f>
        <v>Lease Renewal</v>
      </c>
      <c r="S8" s="328"/>
      <c r="T8" s="292"/>
      <c r="U8" s="292"/>
      <c r="V8" s="292"/>
      <c r="W8" s="292"/>
      <c r="X8" s="292"/>
    </row>
    <row r="9" spans="1:24" ht="13.5" customHeight="1">
      <c r="A9" s="417" t="s">
        <v>3</v>
      </c>
      <c r="B9" s="418"/>
      <c r="C9" s="295"/>
      <c r="D9" s="292"/>
      <c r="E9" s="292"/>
      <c r="F9" s="418" t="s">
        <v>13</v>
      </c>
      <c r="G9" s="418"/>
      <c r="H9" s="292"/>
      <c r="I9" s="292"/>
      <c r="J9" s="292"/>
      <c r="L9" s="416" t="s">
        <v>9</v>
      </c>
      <c r="M9" s="416"/>
      <c r="N9" s="416"/>
      <c r="O9" s="416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63" t="str">
        <f>IF('2a.  Simple Form Data Entry'!G10=""," ",'2a.  Simple Form Data Entry'!G10)</f>
        <v>Lease for Superior Court in Federal Way</v>
      </c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4"/>
      <c r="T10" s="11"/>
    </row>
    <row r="11" spans="1:20" ht="13.5" thickBot="1">
      <c r="A11" s="332"/>
      <c r="B11" s="333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9" t="s">
        <v>14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0" t="s">
        <v>32</v>
      </c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4" t="s">
        <v>143</v>
      </c>
      <c r="B17" s="434"/>
      <c r="C17" s="434"/>
      <c r="D17" s="434"/>
      <c r="E17" s="431" t="str">
        <f>IF('2a.  Simple Form Data Entry'!G39="N","NA",'2a.  Simple Form Data Entry'!G40)</f>
        <v>NA</v>
      </c>
      <c r="F17" s="432"/>
      <c r="G17" s="433"/>
      <c r="H17" s="470" t="s">
        <v>151</v>
      </c>
      <c r="I17" s="471"/>
      <c r="J17" s="471"/>
      <c r="K17" s="471"/>
      <c r="L17" s="471"/>
      <c r="M17" s="471"/>
      <c r="N17" s="310"/>
      <c r="O17" s="467" t="str">
        <f>IF('2a.  Simple Form Data Entry'!G39="N","NA",'2a.  Simple Form Data Entry'!G41)</f>
        <v>NA</v>
      </c>
      <c r="P17" s="468"/>
      <c r="Q17" s="468"/>
      <c r="R17" s="468"/>
      <c r="S17" s="46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0" t="s">
        <v>33</v>
      </c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56" t="str">
        <f>IF('2a.  Simple Form Data Entry'!E80="","   ",'2a.  Simple Form Data Entry'!E80)</f>
        <v>Juvenile Court Probation</v>
      </c>
      <c r="B35" s="457"/>
      <c r="C35" s="458"/>
      <c r="D35" s="177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0510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>1044337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Rent and Operating Costs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56385</v>
      </c>
      <c r="L38" s="80">
        <f t="shared" si="7"/>
        <v>56385</v>
      </c>
      <c r="M38" s="80">
        <f>'2a.  Simple Form Data Entry'!I84</f>
        <v>57351.600000000006</v>
      </c>
      <c r="N38" s="80">
        <f>'2a.  Simple Form Data Entry'!J84</f>
        <v>59958.198000000004</v>
      </c>
      <c r="O38" s="80">
        <f t="shared" si="5"/>
        <v>117309.79800000001</v>
      </c>
      <c r="P38" s="80">
        <f>'2a.  Simple Form Data Entry'!K84</f>
        <v>60983.663940000006</v>
      </c>
      <c r="Q38" s="80">
        <f>'2a.  Simple Form Data Entry'!L84</f>
        <v>63650.893858200005</v>
      </c>
      <c r="R38" s="80">
        <f t="shared" si="6"/>
        <v>124634.55779820001</v>
      </c>
      <c r="S38" s="83">
        <f>'2a.  Simple Form Data Entry'!M84</f>
        <v>0</v>
      </c>
      <c r="T38" s="12"/>
    </row>
    <row r="39" spans="1:20" ht="13.5" customHeight="1">
      <c r="A39" s="16"/>
      <c r="B39" s="412" t="s">
        <v>55</v>
      </c>
      <c r="C39" s="413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9" t="s">
        <v>56</v>
      </c>
      <c r="C40" s="40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12" t="s">
        <v>57</v>
      </c>
      <c r="C41" s="413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01" t="s">
        <v>26</v>
      </c>
      <c r="C42" s="402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56385</v>
      </c>
      <c r="L43" s="63">
        <f t="shared" si="7"/>
        <v>56385</v>
      </c>
      <c r="M43" s="63">
        <f t="shared" si="8"/>
        <v>57351.600000000006</v>
      </c>
      <c r="N43" s="63">
        <f t="shared" si="8"/>
        <v>59958.198000000004</v>
      </c>
      <c r="O43" s="63">
        <f t="shared" si="5"/>
        <v>117309.79800000001</v>
      </c>
      <c r="P43" s="63">
        <f aca="true" t="shared" si="9" ref="P43:Q43">SUM(P36:P42)</f>
        <v>60983.663940000006</v>
      </c>
      <c r="Q43" s="63">
        <f t="shared" si="9"/>
        <v>63650.893858200005</v>
      </c>
      <c r="R43" s="63">
        <f t="shared" si="6"/>
        <v>124634.55779820001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3" t="str">
        <f>IF('2a.  Simple Form Data Entry'!E91="","   ",'2a.  Simple Form Data Entry'!E91)</f>
        <v xml:space="preserve">   </v>
      </c>
      <c r="B45" s="404"/>
      <c r="C45" s="405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12" t="s">
        <v>55</v>
      </c>
      <c r="C49" s="413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9" t="s">
        <v>56</v>
      </c>
      <c r="C50" s="40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12" t="s">
        <v>57</v>
      </c>
      <c r="C51" s="413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01" t="s">
        <v>26</v>
      </c>
      <c r="C52" s="402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03" t="str">
        <f>IF('2a.  Simple Form Data Entry'!E102="","   ",'2a.  Simple Form Data Entry'!E102)</f>
        <v xml:space="preserve">   </v>
      </c>
      <c r="B55" s="404"/>
      <c r="C55" s="405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12" t="s">
        <v>55</v>
      </c>
      <c r="C59" s="413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9" t="s">
        <v>56</v>
      </c>
      <c r="C60" s="40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12" t="s">
        <v>57</v>
      </c>
      <c r="C61" s="413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01" t="s">
        <v>26</v>
      </c>
      <c r="C62" s="40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03" t="str">
        <f>IF('2a.  Simple Form Data Entry'!E113="","   ",'2a.  Simple Form Data Entry'!E113)</f>
        <v xml:space="preserve">   </v>
      </c>
      <c r="B65" s="404"/>
      <c r="C65" s="405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12" t="s">
        <v>55</v>
      </c>
      <c r="C69" s="413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9" t="s">
        <v>56</v>
      </c>
      <c r="C70" s="40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12" t="s">
        <v>57</v>
      </c>
      <c r="C71" s="413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01" t="s">
        <v>26</v>
      </c>
      <c r="C72" s="40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03" t="str">
        <f>IF('2a.  Simple Form Data Entry'!E124="","   ",'2a.  Simple Form Data Entry'!E124)</f>
        <v xml:space="preserve">   </v>
      </c>
      <c r="B75" s="404"/>
      <c r="C75" s="405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12" t="s">
        <v>55</v>
      </c>
      <c r="C79" s="413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9" t="s">
        <v>56</v>
      </c>
      <c r="C80" s="40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12" t="s">
        <v>57</v>
      </c>
      <c r="C81" s="413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01" t="s">
        <v>26</v>
      </c>
      <c r="C82" s="40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03" t="str">
        <f>IF('2a.  Simple Form Data Entry'!E135="","   ",'2a.  Simple Form Data Entry'!E135)</f>
        <v xml:space="preserve">   </v>
      </c>
      <c r="B85" s="404"/>
      <c r="C85" s="405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12" t="s">
        <v>55</v>
      </c>
      <c r="C89" s="413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9" t="s">
        <v>56</v>
      </c>
      <c r="C90" s="40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12" t="s">
        <v>57</v>
      </c>
      <c r="C91" s="413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01" t="s">
        <v>26</v>
      </c>
      <c r="C92" s="40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56385</v>
      </c>
      <c r="L95" s="56">
        <f t="shared" si="10"/>
        <v>56385</v>
      </c>
      <c r="M95" s="56">
        <f t="shared" si="23"/>
        <v>57351.600000000006</v>
      </c>
      <c r="N95" s="56">
        <f t="shared" si="23"/>
        <v>59958.198000000004</v>
      </c>
      <c r="O95" s="56">
        <f t="shared" si="11"/>
        <v>117309.79800000001</v>
      </c>
      <c r="P95" s="56">
        <f aca="true" t="shared" si="24" ref="P95:Q95">P73+P63+P53+P43+P83+P93</f>
        <v>60983.663940000006</v>
      </c>
      <c r="Q95" s="56">
        <f t="shared" si="24"/>
        <v>63650.893858200005</v>
      </c>
      <c r="R95" s="56">
        <f t="shared" si="12"/>
        <v>124634.55779820001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28" t="s">
        <v>15</v>
      </c>
      <c r="B97" s="428"/>
      <c r="C97" s="428"/>
      <c r="D97" s="428"/>
      <c r="E97" s="428"/>
      <c r="F97" s="428"/>
      <c r="G97" s="428"/>
      <c r="H97" s="428"/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06" t="s">
        <v>18</v>
      </c>
      <c r="B101" s="407"/>
      <c r="C101" s="408"/>
      <c r="D101" s="437" t="s">
        <v>19</v>
      </c>
      <c r="E101" s="437" t="s">
        <v>5</v>
      </c>
      <c r="F101" s="459" t="s">
        <v>104</v>
      </c>
      <c r="G101" s="437" t="s">
        <v>11</v>
      </c>
      <c r="H101" s="450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61" t="str">
        <f>CONCATENATE(L24," Appropriation Change")</f>
        <v>2015 / 2016 Appropriation Change</v>
      </c>
      <c r="P101" s="42"/>
      <c r="Q101" s="314"/>
      <c r="R101" s="443" t="s">
        <v>135</v>
      </c>
      <c r="S101" s="444"/>
      <c r="T101" s="42"/>
    </row>
    <row r="102" spans="1:20" ht="27.75" customHeight="1" thickBot="1">
      <c r="A102" s="409"/>
      <c r="B102" s="410"/>
      <c r="C102" s="411"/>
      <c r="D102" s="438"/>
      <c r="E102" s="438"/>
      <c r="F102" s="460"/>
      <c r="G102" s="438"/>
      <c r="H102" s="451"/>
      <c r="I102" s="316"/>
      <c r="J102" s="191" t="s">
        <v>24</v>
      </c>
      <c r="K102" s="287" t="str">
        <f>'2a.  Simple Form Data Entry'!H156</f>
        <v>Allocation Change</v>
      </c>
      <c r="L102" s="462"/>
      <c r="P102" s="42"/>
      <c r="Q102" s="314"/>
      <c r="R102" s="445"/>
      <c r="S102" s="446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39">
        <f>'2a.  Simple Form Data Entry'!J157</f>
        <v>0</v>
      </c>
      <c r="S103" s="440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41">
        <f>'2a.  Simple Form Data Entry'!J158</f>
        <v>0</v>
      </c>
      <c r="S104" s="442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41">
        <f>'2a.  Simple Form Data Entry'!J159</f>
        <v>0</v>
      </c>
      <c r="S105" s="442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41">
        <f>'2a.  Simple Form Data Entry'!J160</f>
        <v>0</v>
      </c>
      <c r="S106" s="442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41">
        <f>'2a.  Simple Form Data Entry'!J161</f>
        <v>0</v>
      </c>
      <c r="S107" s="442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41">
        <f>'2a.  Simple Form Data Entry'!J162</f>
        <v>0</v>
      </c>
      <c r="S108" s="442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54">
        <f>SUM(R103:S107)</f>
        <v>0</v>
      </c>
      <c r="S109" s="455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52" t="str">
        <f>IF('2a.  Simple Form Data Entry'!G39="Y","See note 5 below.",'2a.  Simple Form Data Entry'!D43)</f>
        <v>An NPV analysis was not performed because only one site was considered.</v>
      </c>
      <c r="C112" s="452"/>
      <c r="D112" s="452"/>
      <c r="E112" s="452"/>
      <c r="F112" s="452"/>
      <c r="G112" s="452"/>
      <c r="H112" s="452"/>
      <c r="I112" s="452"/>
      <c r="J112" s="452"/>
      <c r="K112" s="452"/>
      <c r="L112" s="452"/>
      <c r="M112" s="452"/>
      <c r="N112" s="452"/>
      <c r="O112" s="452"/>
      <c r="P112" s="452"/>
      <c r="Q112" s="452"/>
      <c r="R112" s="452"/>
      <c r="S112" s="452"/>
      <c r="T112" s="5"/>
    </row>
    <row r="113" spans="1:20" ht="13.5">
      <c r="A113" s="68" t="s">
        <v>112</v>
      </c>
      <c r="B113" s="447" t="s">
        <v>148</v>
      </c>
      <c r="C113" s="447"/>
      <c r="D113" s="447"/>
      <c r="E113" s="447"/>
      <c r="F113" s="447"/>
      <c r="G113" s="447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447"/>
      <c r="S113" s="447"/>
      <c r="T113" s="5"/>
    </row>
    <row r="114" spans="1:20" ht="15" customHeight="1">
      <c r="A114" s="69" t="s">
        <v>52</v>
      </c>
      <c r="B114" s="448" t="s">
        <v>116</v>
      </c>
      <c r="C114" s="448"/>
      <c r="D114" s="448"/>
      <c r="E114" s="448"/>
      <c r="F114" s="448"/>
      <c r="G114" s="448"/>
      <c r="H114" s="448"/>
      <c r="I114" s="448"/>
      <c r="J114" s="448"/>
      <c r="K114" s="448"/>
      <c r="L114" s="448"/>
      <c r="M114" s="448"/>
      <c r="N114" s="448"/>
      <c r="O114" s="448"/>
      <c r="P114" s="448"/>
      <c r="Q114" s="448"/>
      <c r="R114" s="448"/>
      <c r="S114" s="448"/>
      <c r="T114" s="5"/>
    </row>
    <row r="115" spans="1:20" ht="13.5">
      <c r="A115" s="69" t="s">
        <v>113</v>
      </c>
      <c r="B115" s="449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49"/>
      <c r="D115" s="449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5"/>
    </row>
    <row r="116" spans="1:20" ht="13.5" customHeight="1">
      <c r="A116" s="67" t="s">
        <v>114</v>
      </c>
      <c r="B116" s="436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36"/>
      <c r="D116" s="436"/>
      <c r="E116" s="436"/>
      <c r="F116" s="436"/>
      <c r="G116" s="436"/>
      <c r="H116" s="436"/>
      <c r="I116" s="436"/>
      <c r="J116" s="436"/>
      <c r="K116" s="436"/>
      <c r="L116" s="436"/>
      <c r="M116" s="436"/>
      <c r="N116" s="436"/>
      <c r="O116" s="436"/>
      <c r="P116" s="436"/>
      <c r="Q116" s="436"/>
      <c r="R116" s="436"/>
      <c r="S116" s="436"/>
      <c r="T116" s="5"/>
    </row>
    <row r="117" spans="1:20" ht="16.5" customHeight="1">
      <c r="A117" s="67" t="s">
        <v>118</v>
      </c>
      <c r="B117" s="435" t="s">
        <v>111</v>
      </c>
      <c r="C117" s="435"/>
      <c r="D117" s="435"/>
      <c r="E117" s="435"/>
      <c r="F117" s="435"/>
      <c r="G117" s="435"/>
      <c r="H117" s="435"/>
      <c r="I117" s="435"/>
      <c r="J117" s="435"/>
      <c r="K117" s="435"/>
      <c r="L117" s="435"/>
      <c r="M117" s="435"/>
      <c r="N117" s="435"/>
      <c r="O117" s="435"/>
      <c r="P117" s="435"/>
      <c r="Q117" s="435"/>
      <c r="R117" s="435"/>
      <c r="S117" s="435"/>
      <c r="T117" s="5"/>
    </row>
    <row r="118" spans="1:19" ht="14.25" customHeight="1">
      <c r="A118" s="67"/>
      <c r="B118" s="453" t="str">
        <f>'2a.  Simple Form Data Entry'!C174</f>
        <v>-  Operating costs are calculated as the increase above the base year operating costs.  Base year operating cost estimate is $10/sf with 3% annual increases.</v>
      </c>
      <c r="C118" s="453"/>
      <c r="D118" s="453"/>
      <c r="E118" s="453"/>
      <c r="F118" s="453"/>
      <c r="G118" s="453"/>
      <c r="H118" s="453"/>
      <c r="I118" s="453"/>
      <c r="J118" s="453"/>
      <c r="K118" s="453"/>
      <c r="L118" s="453"/>
      <c r="M118" s="453"/>
      <c r="N118" s="453"/>
      <c r="O118" s="453"/>
      <c r="P118" s="453"/>
      <c r="Q118" s="453"/>
      <c r="R118" s="453"/>
      <c r="S118" s="453"/>
    </row>
    <row r="119" spans="1:19" ht="13.5">
      <c r="A119" s="67"/>
      <c r="B119" s="453"/>
      <c r="C119" s="453"/>
      <c r="D119" s="453"/>
      <c r="E119" s="453"/>
      <c r="F119" s="453"/>
      <c r="G119" s="453"/>
      <c r="H119" s="453"/>
      <c r="I119" s="453"/>
      <c r="J119" s="453"/>
      <c r="K119" s="453"/>
      <c r="L119" s="453"/>
      <c r="M119" s="453"/>
      <c r="N119" s="453"/>
      <c r="O119" s="453"/>
      <c r="P119" s="453"/>
      <c r="Q119" s="453"/>
      <c r="R119" s="453"/>
      <c r="S119" s="453"/>
    </row>
    <row r="120" spans="1:19" ht="12.75" customHeight="1">
      <c r="A120" s="67"/>
      <c r="B120" s="453"/>
      <c r="C120" s="453"/>
      <c r="D120" s="453"/>
      <c r="E120" s="453"/>
      <c r="F120" s="453"/>
      <c r="G120" s="453"/>
      <c r="H120" s="453"/>
      <c r="I120" s="453"/>
      <c r="J120" s="453"/>
      <c r="K120" s="453"/>
      <c r="L120" s="453"/>
      <c r="M120" s="453"/>
      <c r="N120" s="453"/>
      <c r="O120" s="453"/>
      <c r="P120" s="453"/>
      <c r="Q120" s="453"/>
      <c r="R120" s="453"/>
      <c r="S120" s="453"/>
    </row>
    <row r="121" spans="1:19" ht="15" customHeight="1">
      <c r="A121" s="67"/>
      <c r="B121" s="453"/>
      <c r="C121" s="453"/>
      <c r="D121" s="453"/>
      <c r="E121" s="453"/>
      <c r="F121" s="453"/>
      <c r="G121" s="453"/>
      <c r="H121" s="453"/>
      <c r="I121" s="453"/>
      <c r="J121" s="453"/>
      <c r="K121" s="453"/>
      <c r="L121" s="453"/>
      <c r="M121" s="453"/>
      <c r="N121" s="453"/>
      <c r="O121" s="453"/>
      <c r="P121" s="453"/>
      <c r="Q121" s="453"/>
      <c r="R121" s="453"/>
      <c r="S121" s="453"/>
    </row>
    <row r="122" spans="1:20" ht="13.5">
      <c r="A122" s="67"/>
      <c r="B122" s="453"/>
      <c r="C122" s="453"/>
      <c r="D122" s="453"/>
      <c r="E122" s="453"/>
      <c r="F122" s="453"/>
      <c r="G122" s="453"/>
      <c r="H122" s="453"/>
      <c r="I122" s="453"/>
      <c r="J122" s="453"/>
      <c r="K122" s="453"/>
      <c r="L122" s="453"/>
      <c r="M122" s="453"/>
      <c r="N122" s="453"/>
      <c r="O122" s="453"/>
      <c r="P122" s="453"/>
      <c r="Q122" s="453"/>
      <c r="R122" s="453"/>
      <c r="S122" s="453"/>
      <c r="T122" s="5"/>
    </row>
    <row r="123" spans="1:19" ht="13.5">
      <c r="A123" s="67"/>
      <c r="B123" s="453"/>
      <c r="C123" s="453"/>
      <c r="D123" s="453"/>
      <c r="E123" s="453"/>
      <c r="F123" s="453"/>
      <c r="G123" s="453"/>
      <c r="H123" s="453"/>
      <c r="I123" s="453"/>
      <c r="J123" s="453"/>
      <c r="K123" s="453"/>
      <c r="L123" s="453"/>
      <c r="M123" s="453"/>
      <c r="N123" s="453"/>
      <c r="O123" s="453"/>
      <c r="P123" s="453"/>
      <c r="Q123" s="453"/>
      <c r="R123" s="453"/>
      <c r="S123" s="453"/>
    </row>
    <row r="124" spans="1:19" ht="13.5">
      <c r="A124" t="str">
        <f>IF('2a.  Simple Form Data Entry'!C180=""," ","6.")</f>
        <v xml:space="preserve"> </v>
      </c>
      <c r="B124" s="453"/>
      <c r="C124" s="453"/>
      <c r="D124" s="453"/>
      <c r="E124" s="453"/>
      <c r="F124" s="453"/>
      <c r="G124" s="453"/>
      <c r="H124" s="453"/>
      <c r="I124" s="453"/>
      <c r="J124" s="453"/>
      <c r="K124" s="453"/>
      <c r="L124" s="453"/>
      <c r="M124" s="453"/>
      <c r="N124" s="453"/>
      <c r="O124" s="453"/>
      <c r="P124" s="453"/>
      <c r="Q124" s="453"/>
      <c r="R124" s="453"/>
      <c r="S124" s="453"/>
    </row>
    <row r="125" spans="1:19" ht="13.5">
      <c r="A125" s="69"/>
      <c r="B125" s="453"/>
      <c r="C125" s="453"/>
      <c r="D125" s="453"/>
      <c r="E125" s="453"/>
      <c r="F125" s="453"/>
      <c r="G125" s="453"/>
      <c r="H125" s="453"/>
      <c r="I125" s="453"/>
      <c r="J125" s="453"/>
      <c r="K125" s="453"/>
      <c r="L125" s="453"/>
      <c r="M125" s="453"/>
      <c r="N125" s="453"/>
      <c r="O125" s="453"/>
      <c r="P125" s="453"/>
      <c r="Q125" s="453"/>
      <c r="R125" s="453"/>
      <c r="S125" s="453"/>
    </row>
    <row r="126" spans="1:19" ht="13.5">
      <c r="A126" s="69"/>
      <c r="B126" s="453"/>
      <c r="C126" s="453"/>
      <c r="D126" s="453"/>
      <c r="E126" s="453"/>
      <c r="F126" s="453"/>
      <c r="G126" s="453"/>
      <c r="H126" s="453"/>
      <c r="I126" s="453"/>
      <c r="J126" s="453"/>
      <c r="K126" s="453"/>
      <c r="L126" s="453"/>
      <c r="M126" s="453"/>
      <c r="N126" s="453"/>
      <c r="O126" s="453"/>
      <c r="P126" s="453"/>
      <c r="Q126" s="453"/>
      <c r="R126" s="453"/>
      <c r="S126" s="453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D32" sqref="D32"/>
    </sheetView>
  </sheetViews>
  <sheetFormatPr defaultColWidth="9.140625" defaultRowHeight="12.75"/>
  <cols>
    <col min="1" max="1" width="21.7109375" style="0" customWidth="1"/>
    <col min="2" max="2" width="11.421875" style="0" customWidth="1"/>
    <col min="3" max="3" width="10.7109375" style="0" customWidth="1"/>
    <col min="4" max="4" width="11.140625" style="0" customWidth="1"/>
    <col min="5" max="5" width="10.8515625" style="0" customWidth="1"/>
    <col min="6" max="6" width="11.00390625" style="0" customWidth="1"/>
  </cols>
  <sheetData>
    <row r="1" ht="12.75">
      <c r="A1" s="341" t="s">
        <v>168</v>
      </c>
    </row>
    <row r="3" spans="1:2" ht="12.75">
      <c r="A3" t="s">
        <v>170</v>
      </c>
      <c r="B3" s="336">
        <v>42370</v>
      </c>
    </row>
    <row r="4" spans="1:3" ht="12.75">
      <c r="A4" t="s">
        <v>169</v>
      </c>
      <c r="B4" s="342" t="s">
        <v>162</v>
      </c>
      <c r="C4" s="49" t="s">
        <v>174</v>
      </c>
    </row>
    <row r="5" spans="1:2" ht="12.75">
      <c r="A5" t="s">
        <v>171</v>
      </c>
      <c r="B5" s="337">
        <v>3222</v>
      </c>
    </row>
    <row r="7" spans="2:6" ht="12.75">
      <c r="B7" s="339">
        <v>2016</v>
      </c>
      <c r="C7" s="339">
        <v>2017</v>
      </c>
      <c r="D7" s="339">
        <v>2018</v>
      </c>
      <c r="E7" s="339">
        <v>2019</v>
      </c>
      <c r="F7" s="339">
        <v>2020</v>
      </c>
    </row>
    <row r="8" spans="1:6" ht="12.75">
      <c r="A8" t="s">
        <v>176</v>
      </c>
      <c r="B8" s="338">
        <v>17.5</v>
      </c>
      <c r="C8" s="338">
        <v>17.5</v>
      </c>
      <c r="D8" s="338">
        <v>18</v>
      </c>
      <c r="E8" s="338">
        <v>18</v>
      </c>
      <c r="F8" s="338">
        <v>18.5</v>
      </c>
    </row>
    <row r="9" spans="1:6" ht="12.75">
      <c r="A9" t="s">
        <v>175</v>
      </c>
      <c r="B9" s="338">
        <v>10</v>
      </c>
      <c r="C9" s="338">
        <f>+B9*1.03</f>
        <v>10.3</v>
      </c>
      <c r="D9" s="338">
        <f aca="true" t="shared" si="0" ref="D9:F9">+C9*1.03</f>
        <v>10.609000000000002</v>
      </c>
      <c r="E9" s="338">
        <f t="shared" si="0"/>
        <v>10.927270000000002</v>
      </c>
      <c r="F9" s="338">
        <f t="shared" si="0"/>
        <v>11.255088100000002</v>
      </c>
    </row>
    <row r="11" spans="1:6" ht="12.75">
      <c r="A11" t="s">
        <v>172</v>
      </c>
      <c r="B11" s="340">
        <f>+$B$5*B8</f>
        <v>56385</v>
      </c>
      <c r="C11" s="340">
        <f aca="true" t="shared" si="1" ref="C11:F11">+$B$5*C8</f>
        <v>56385</v>
      </c>
      <c r="D11" s="340">
        <f t="shared" si="1"/>
        <v>57996</v>
      </c>
      <c r="E11" s="340">
        <f t="shared" si="1"/>
        <v>57996</v>
      </c>
      <c r="F11" s="340">
        <f t="shared" si="1"/>
        <v>59607</v>
      </c>
    </row>
    <row r="12" spans="1:6" ht="12.75">
      <c r="A12" t="s">
        <v>173</v>
      </c>
      <c r="B12" s="343">
        <v>0</v>
      </c>
      <c r="C12" s="345">
        <f>+(C9-$B$9)*$B$5</f>
        <v>966.6000000000023</v>
      </c>
      <c r="D12" s="345">
        <f aca="true" t="shared" si="2" ref="D12:F12">+(D9-$B$9)*$B$5</f>
        <v>1962.1980000000058</v>
      </c>
      <c r="E12" s="345">
        <f t="shared" si="2"/>
        <v>2987.663940000006</v>
      </c>
      <c r="F12" s="345">
        <f t="shared" si="2"/>
        <v>4043.893858200006</v>
      </c>
    </row>
    <row r="13" spans="2:6" ht="12.75">
      <c r="B13" s="344">
        <f>SUM(B11:B12)</f>
        <v>56385</v>
      </c>
      <c r="C13" s="344">
        <f aca="true" t="shared" si="3" ref="C13:F13">SUM(C11:C12)</f>
        <v>57351.600000000006</v>
      </c>
      <c r="D13" s="344">
        <f t="shared" si="3"/>
        <v>59958.198000000004</v>
      </c>
      <c r="E13" s="344">
        <f t="shared" si="3"/>
        <v>60983.663940000006</v>
      </c>
      <c r="F13" s="344">
        <f t="shared" si="3"/>
        <v>63650.893858200005</v>
      </c>
    </row>
    <row r="15" ht="12.75">
      <c r="A15" t="s">
        <v>179</v>
      </c>
    </row>
    <row r="16" ht="12.75">
      <c r="A16" t="s">
        <v>177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82" t="s">
        <v>126</v>
      </c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6" t="s">
        <v>76</v>
      </c>
      <c r="E11" s="366"/>
      <c r="F11" s="36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60" t="s">
        <v>75</v>
      </c>
      <c r="E12" s="360"/>
      <c r="F12" s="361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60" t="s">
        <v>74</v>
      </c>
      <c r="E13" s="360"/>
      <c r="F13" s="361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6" t="s">
        <v>73</v>
      </c>
      <c r="E14" s="360"/>
      <c r="F14" s="361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60" t="s">
        <v>72</v>
      </c>
      <c r="E15" s="360"/>
      <c r="F15" s="361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60" t="s">
        <v>103</v>
      </c>
      <c r="E16" s="360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60" t="s">
        <v>69</v>
      </c>
      <c r="E17" s="360"/>
      <c r="F17" s="361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6" t="s">
        <v>70</v>
      </c>
      <c r="E18" s="366"/>
      <c r="F18" s="36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66" t="s">
        <v>137</v>
      </c>
      <c r="E19" s="366"/>
      <c r="F19" s="367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84" t="s">
        <v>34</v>
      </c>
      <c r="H20" s="384"/>
      <c r="I20" s="38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5" t="s">
        <v>125</v>
      </c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75" t="s">
        <v>142</v>
      </c>
      <c r="E39" s="375"/>
      <c r="F39" s="37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0" t="s">
        <v>77</v>
      </c>
      <c r="E40" s="380"/>
      <c r="F40" s="381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0" t="s">
        <v>78</v>
      </c>
      <c r="E41" s="380"/>
      <c r="F41" s="381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8" t="s">
        <v>134</v>
      </c>
      <c r="E43" s="369"/>
      <c r="F43" s="369"/>
      <c r="G43" s="369"/>
      <c r="H43" s="369"/>
      <c r="I43" s="37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71" t="s">
        <v>99</v>
      </c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6" t="s">
        <v>20</v>
      </c>
      <c r="F57" s="386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62"/>
      <c r="F58" s="36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72" t="s">
        <v>84</v>
      </c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83"/>
      <c r="D69" s="383"/>
      <c r="E69" s="383"/>
      <c r="F69" s="38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0" t="s">
        <v>85</v>
      </c>
      <c r="F71" s="380"/>
      <c r="G71" s="380"/>
      <c r="H71" s="380"/>
      <c r="I71" s="380"/>
      <c r="J71" s="380"/>
      <c r="K71" s="380"/>
      <c r="L71" s="380"/>
      <c r="M71" s="380"/>
      <c r="N71" s="180"/>
      <c r="O71" s="211"/>
    </row>
    <row r="72" spans="2:15" ht="13.5" customHeight="1">
      <c r="B72" s="210"/>
      <c r="C72" s="268" t="s">
        <v>25</v>
      </c>
      <c r="D72" s="269"/>
      <c r="E72" s="364" t="s">
        <v>86</v>
      </c>
      <c r="F72" s="364"/>
      <c r="G72" s="364"/>
      <c r="H72" s="364"/>
      <c r="I72" s="364"/>
      <c r="J72" s="364"/>
      <c r="K72" s="364"/>
      <c r="L72" s="364"/>
      <c r="M72" s="364"/>
      <c r="N72" s="181"/>
      <c r="O72" s="211"/>
    </row>
    <row r="73" spans="2:15" ht="14.25">
      <c r="B73" s="210"/>
      <c r="C73" s="268" t="s">
        <v>53</v>
      </c>
      <c r="D73" s="269"/>
      <c r="E73" s="364" t="s">
        <v>87</v>
      </c>
      <c r="F73" s="365"/>
      <c r="G73" s="365"/>
      <c r="H73" s="365"/>
      <c r="I73" s="365"/>
      <c r="J73" s="365"/>
      <c r="K73" s="365"/>
      <c r="L73" s="365"/>
      <c r="M73" s="365"/>
      <c r="N73" s="179"/>
      <c r="O73" s="211"/>
    </row>
    <row r="74" spans="2:15" ht="14.25">
      <c r="B74" s="210"/>
      <c r="C74" s="374" t="s">
        <v>55</v>
      </c>
      <c r="D74" s="374"/>
      <c r="E74" s="364" t="s">
        <v>88</v>
      </c>
      <c r="F74" s="365"/>
      <c r="G74" s="365"/>
      <c r="H74" s="365"/>
      <c r="I74" s="365"/>
      <c r="J74" s="365"/>
      <c r="K74" s="365"/>
      <c r="L74" s="365"/>
      <c r="M74" s="365"/>
      <c r="N74" s="179"/>
      <c r="O74" s="211"/>
    </row>
    <row r="75" spans="2:15" ht="14.25" customHeight="1">
      <c r="B75" s="210"/>
      <c r="C75" s="378" t="s">
        <v>56</v>
      </c>
      <c r="D75" s="378"/>
      <c r="E75" s="364" t="s">
        <v>89</v>
      </c>
      <c r="F75" s="364"/>
      <c r="G75" s="364"/>
      <c r="H75" s="364"/>
      <c r="I75" s="364"/>
      <c r="J75" s="364"/>
      <c r="K75" s="364"/>
      <c r="L75" s="364"/>
      <c r="M75" s="364"/>
      <c r="N75" s="181"/>
      <c r="O75" s="211"/>
    </row>
    <row r="76" spans="2:15" ht="14.25">
      <c r="B76" s="210"/>
      <c r="C76" s="374" t="s">
        <v>57</v>
      </c>
      <c r="D76" s="374"/>
      <c r="E76" s="364"/>
      <c r="F76" s="365"/>
      <c r="G76" s="365"/>
      <c r="H76" s="365"/>
      <c r="I76" s="365"/>
      <c r="J76" s="365"/>
      <c r="K76" s="365"/>
      <c r="L76" s="365"/>
      <c r="M76" s="365"/>
      <c r="N76" s="179"/>
      <c r="O76" s="211"/>
    </row>
    <row r="77" spans="2:15" ht="15" customHeight="1">
      <c r="B77" s="210"/>
      <c r="C77" s="379" t="s">
        <v>26</v>
      </c>
      <c r="D77" s="379"/>
      <c r="E77" s="364" t="s">
        <v>90</v>
      </c>
      <c r="F77" s="365"/>
      <c r="G77" s="365"/>
      <c r="H77" s="365"/>
      <c r="I77" s="365"/>
      <c r="J77" s="365"/>
      <c r="K77" s="365"/>
      <c r="L77" s="365"/>
      <c r="M77" s="365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7" t="s">
        <v>40</v>
      </c>
      <c r="D81" s="347"/>
      <c r="E81" s="346" t="s">
        <v>22</v>
      </c>
      <c r="F81" s="346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50" t="s">
        <v>55</v>
      </c>
      <c r="D85" s="35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8" t="s">
        <v>56</v>
      </c>
      <c r="D86" s="34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50" t="s">
        <v>57</v>
      </c>
      <c r="D87" s="35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52" t="s">
        <v>26</v>
      </c>
      <c r="D88" s="35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7" t="s">
        <v>40</v>
      </c>
      <c r="D92" s="347"/>
      <c r="E92" s="346" t="s">
        <v>22</v>
      </c>
      <c r="F92" s="346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50" t="s">
        <v>55</v>
      </c>
      <c r="D96" s="35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48" t="s">
        <v>56</v>
      </c>
      <c r="D97" s="34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50" t="s">
        <v>57</v>
      </c>
      <c r="D98" s="35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52" t="s">
        <v>26</v>
      </c>
      <c r="D99" s="35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47" t="s">
        <v>40</v>
      </c>
      <c r="D103" s="347"/>
      <c r="E103" s="346" t="s">
        <v>22</v>
      </c>
      <c r="F103" s="346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50" t="s">
        <v>55</v>
      </c>
      <c r="D107" s="35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48" t="s">
        <v>56</v>
      </c>
      <c r="D108" s="34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50" t="s">
        <v>57</v>
      </c>
      <c r="D109" s="35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52" t="s">
        <v>26</v>
      </c>
      <c r="D110" s="35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47" t="s">
        <v>40</v>
      </c>
      <c r="D114" s="347"/>
      <c r="E114" s="346" t="s">
        <v>22</v>
      </c>
      <c r="F114" s="346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6" t="s">
        <v>55</v>
      </c>
      <c r="D118" s="35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4" t="s">
        <v>56</v>
      </c>
      <c r="D119" s="35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6" t="s">
        <v>57</v>
      </c>
      <c r="D120" s="35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8" t="s">
        <v>26</v>
      </c>
      <c r="D121" s="35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47" t="s">
        <v>40</v>
      </c>
      <c r="D125" s="347"/>
      <c r="E125" s="346" t="s">
        <v>22</v>
      </c>
      <c r="F125" s="346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6" t="s">
        <v>55</v>
      </c>
      <c r="D129" s="35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4" t="s">
        <v>56</v>
      </c>
      <c r="D130" s="35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6" t="s">
        <v>57</v>
      </c>
      <c r="D131" s="35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8" t="s">
        <v>26</v>
      </c>
      <c r="D132" s="35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47" t="s">
        <v>40</v>
      </c>
      <c r="D136" s="347"/>
      <c r="E136" s="346" t="s">
        <v>22</v>
      </c>
      <c r="F136" s="346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6" t="s">
        <v>55</v>
      </c>
      <c r="D140" s="35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4" t="s">
        <v>56</v>
      </c>
      <c r="D141" s="35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6" t="s">
        <v>57</v>
      </c>
      <c r="D142" s="35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8" t="s">
        <v>26</v>
      </c>
      <c r="D143" s="35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65" t="s">
        <v>100</v>
      </c>
      <c r="D148" s="365"/>
      <c r="E148" s="365"/>
      <c r="F148" s="365"/>
      <c r="G148" s="365"/>
      <c r="H148" s="365"/>
      <c r="I148" s="365"/>
      <c r="J148" s="365"/>
      <c r="K148" s="365"/>
      <c r="L148" s="365"/>
      <c r="M148" s="365"/>
      <c r="N148" s="179"/>
      <c r="O148" s="224"/>
      <c r="P148" s="225"/>
      <c r="Q148" s="225"/>
    </row>
    <row r="149" spans="2:17" ht="15" customHeight="1">
      <c r="B149" s="210"/>
      <c r="C149" s="365" t="s">
        <v>132</v>
      </c>
      <c r="D149" s="365"/>
      <c r="E149" s="365"/>
      <c r="F149" s="365"/>
      <c r="G149" s="365"/>
      <c r="H149" s="365"/>
      <c r="I149" s="365"/>
      <c r="J149" s="365"/>
      <c r="K149" s="365"/>
      <c r="L149" s="365"/>
      <c r="M149" s="365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77" t="s">
        <v>18</v>
      </c>
      <c r="D155" s="377" t="s">
        <v>39</v>
      </c>
      <c r="E155" s="387" t="s">
        <v>23</v>
      </c>
      <c r="F155" s="387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46"/>
      <c r="D156" s="346"/>
      <c r="E156" s="388"/>
      <c r="F156" s="388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90" t="s">
        <v>147</v>
      </c>
      <c r="G171" s="391"/>
      <c r="H171" s="391"/>
      <c r="I171" s="391"/>
      <c r="J171" s="391"/>
      <c r="K171" s="391"/>
      <c r="L171" s="391"/>
      <c r="M171" s="391"/>
      <c r="N171" s="39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65" t="s">
        <v>152</v>
      </c>
      <c r="D173" s="365"/>
      <c r="E173" s="365"/>
      <c r="F173" s="365"/>
      <c r="G173" s="365"/>
      <c r="H173" s="365"/>
      <c r="I173" s="365"/>
      <c r="J173" s="365"/>
      <c r="K173" s="365"/>
      <c r="L173" s="365"/>
      <c r="M173" s="365"/>
      <c r="N173" s="179"/>
      <c r="O173" s="224"/>
    </row>
    <row r="174" spans="2:15" ht="34.5" customHeight="1" thickBot="1">
      <c r="B174" s="210"/>
      <c r="C174" s="393" t="s">
        <v>139</v>
      </c>
      <c r="D174" s="394"/>
      <c r="E174" s="394"/>
      <c r="F174" s="394"/>
      <c r="G174" s="394"/>
      <c r="H174" s="394"/>
      <c r="I174" s="394"/>
      <c r="J174" s="394"/>
      <c r="K174" s="394"/>
      <c r="L174" s="394"/>
      <c r="M174" s="394"/>
      <c r="N174" s="395"/>
      <c r="O174" s="224"/>
    </row>
    <row r="175" spans="2:15" ht="34.5" customHeight="1" thickBot="1">
      <c r="B175" s="210"/>
      <c r="C175" s="396" t="s">
        <v>123</v>
      </c>
      <c r="D175" s="397"/>
      <c r="E175" s="397"/>
      <c r="F175" s="397"/>
      <c r="G175" s="397"/>
      <c r="H175" s="397"/>
      <c r="I175" s="397"/>
      <c r="J175" s="397"/>
      <c r="K175" s="397"/>
      <c r="L175" s="397"/>
      <c r="M175" s="397"/>
      <c r="N175" s="398"/>
      <c r="O175" s="224"/>
    </row>
    <row r="176" spans="2:15" ht="34.5" customHeight="1" thickBot="1">
      <c r="B176" s="210"/>
      <c r="C176" s="396" t="s">
        <v>123</v>
      </c>
      <c r="D176" s="397"/>
      <c r="E176" s="397"/>
      <c r="F176" s="397"/>
      <c r="G176" s="397"/>
      <c r="H176" s="397"/>
      <c r="I176" s="397"/>
      <c r="J176" s="397"/>
      <c r="K176" s="397"/>
      <c r="L176" s="397"/>
      <c r="M176" s="397"/>
      <c r="N176" s="398"/>
      <c r="O176" s="224"/>
    </row>
    <row r="177" spans="2:15" ht="34.5" customHeight="1" thickBot="1">
      <c r="B177" s="210"/>
      <c r="C177" s="396" t="s">
        <v>123</v>
      </c>
      <c r="D177" s="397"/>
      <c r="E177" s="397"/>
      <c r="F177" s="397"/>
      <c r="G177" s="397"/>
      <c r="H177" s="397"/>
      <c r="I177" s="397"/>
      <c r="J177" s="397"/>
      <c r="K177" s="397"/>
      <c r="L177" s="397"/>
      <c r="M177" s="397"/>
      <c r="N177" s="398"/>
      <c r="O177" s="224"/>
    </row>
    <row r="178" spans="2:15" ht="34.5" customHeight="1" thickBot="1">
      <c r="B178" s="210"/>
      <c r="C178" s="396" t="s">
        <v>123</v>
      </c>
      <c r="D178" s="397"/>
      <c r="E178" s="397"/>
      <c r="F178" s="397"/>
      <c r="G178" s="397"/>
      <c r="H178" s="397"/>
      <c r="I178" s="397"/>
      <c r="J178" s="397"/>
      <c r="K178" s="397"/>
      <c r="L178" s="397"/>
      <c r="M178" s="397"/>
      <c r="N178" s="39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65" t="s">
        <v>138</v>
      </c>
      <c r="D180" s="365"/>
      <c r="E180" s="365"/>
      <c r="F180" s="365"/>
      <c r="G180" s="365"/>
      <c r="H180" s="365"/>
      <c r="I180" s="365"/>
      <c r="J180" s="365"/>
      <c r="K180" s="365"/>
      <c r="L180" s="365"/>
      <c r="M180" s="365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89"/>
      <c r="D203" s="389"/>
      <c r="E203" s="389"/>
      <c r="F203" s="389"/>
      <c r="G203" s="389"/>
      <c r="H203" s="389"/>
      <c r="I203" s="389"/>
      <c r="J203" s="389"/>
      <c r="K203" s="389"/>
      <c r="L203" s="389"/>
      <c r="M203" s="389"/>
      <c r="N203" s="389"/>
      <c r="O203" s="389"/>
      <c r="P203" s="389"/>
      <c r="Q203" s="389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27" t="s">
        <v>49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9" t="s">
        <v>31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1"/>
    </row>
    <row r="4" spans="1:20" ht="3" customHeight="1" thickBot="1" thickTop="1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1"/>
    </row>
    <row r="5" spans="1:19" ht="13.5">
      <c r="A5" s="424" t="s">
        <v>7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3"/>
    </row>
    <row r="6" spans="1:20" ht="13.5">
      <c r="A6" s="420" t="s">
        <v>0</v>
      </c>
      <c r="B6" s="421"/>
      <c r="C6" s="419" t="str">
        <f>IF('2b.  Complex Form Data Entry'!G11="","   ",'2b.  Complex Form Data Entry'!G11)</f>
        <v xml:space="preserve">   </v>
      </c>
      <c r="D6" s="419"/>
      <c r="E6" s="419"/>
      <c r="F6" s="419"/>
      <c r="G6" s="419"/>
      <c r="H6" s="419"/>
      <c r="I6" s="419"/>
      <c r="J6" s="41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25" t="s">
        <v>150</v>
      </c>
      <c r="B7" s="416"/>
      <c r="C7" s="426" t="str">
        <f>IF('2b.  Complex Form Data Entry'!G12="","   ",'2b.  Complex Form Data Entry'!G12)</f>
        <v xml:space="preserve">   </v>
      </c>
      <c r="D7" s="426"/>
      <c r="E7" s="426"/>
      <c r="F7" s="426"/>
      <c r="G7" s="426"/>
      <c r="H7" s="426"/>
      <c r="I7" s="426"/>
      <c r="J7" s="42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17" t="s">
        <v>2</v>
      </c>
      <c r="B8" s="418"/>
      <c r="C8" s="292" t="str">
        <f>IF('2b.  Complex Form Data Entry'!G15="","   ",'2b.  Complex Form Data Entry'!G15)</f>
        <v xml:space="preserve">   </v>
      </c>
      <c r="E8" s="292"/>
      <c r="F8" s="418" t="s">
        <v>8</v>
      </c>
      <c r="G8" s="418"/>
      <c r="H8" s="329" t="str">
        <f>IF('2b.  Complex Form Data Entry'!G15=""," ",'2b.  Complex Form Data Entry'!G16)</f>
        <v xml:space="preserve"> </v>
      </c>
      <c r="I8" s="292"/>
      <c r="J8" s="292"/>
      <c r="L8" s="416" t="s">
        <v>10</v>
      </c>
      <c r="M8" s="416"/>
      <c r="N8" s="416"/>
      <c r="O8" s="41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17" t="s">
        <v>3</v>
      </c>
      <c r="B9" s="418"/>
      <c r="C9" s="295"/>
      <c r="D9" s="292"/>
      <c r="E9" s="292"/>
      <c r="F9" s="418" t="s">
        <v>13</v>
      </c>
      <c r="G9" s="418"/>
      <c r="H9" s="292"/>
      <c r="I9" s="292"/>
      <c r="J9" s="292"/>
      <c r="L9" s="416" t="s">
        <v>9</v>
      </c>
      <c r="M9" s="416"/>
      <c r="N9" s="416"/>
      <c r="O9" s="41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63" t="str">
        <f>IF('2b.  Complex Form Data Entry'!G10=""," ",'2b.  Complex Form Data Entry'!G10)</f>
        <v xml:space="preserve"> </v>
      </c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4"/>
      <c r="T10" s="11"/>
    </row>
    <row r="11" spans="1:20" ht="13.5" thickBot="1">
      <c r="A11" s="332"/>
      <c r="B11" s="333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46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9" t="s">
        <v>14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0" t="s">
        <v>32</v>
      </c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34" t="s">
        <v>143</v>
      </c>
      <c r="B17" s="434"/>
      <c r="C17" s="434"/>
      <c r="D17" s="434"/>
      <c r="E17" s="472" t="str">
        <f>IF('2b.  Complex Form Data Entry'!G39="N","NA",'2b.  Complex Form Data Entry'!G40)</f>
        <v>NA</v>
      </c>
      <c r="F17" s="473"/>
      <c r="G17" s="474"/>
      <c r="H17" s="470" t="s">
        <v>151</v>
      </c>
      <c r="I17" s="471"/>
      <c r="J17" s="471"/>
      <c r="K17" s="471"/>
      <c r="L17" s="471"/>
      <c r="M17" s="471"/>
      <c r="N17" s="310"/>
      <c r="O17" s="472" t="str">
        <f>IF('2b.  Complex Form Data Entry'!G39="N","NA",'2b.  Complex Form Data Entry'!G41)</f>
        <v>NA</v>
      </c>
      <c r="P17" s="473"/>
      <c r="Q17" s="473"/>
      <c r="R17" s="473"/>
      <c r="S17" s="47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0" t="s">
        <v>33</v>
      </c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56" t="str">
        <f>IF('2b.  Complex Form Data Entry'!E80="","   ",'2b.  Complex Form Data Entry'!E80)</f>
        <v xml:space="preserve">   </v>
      </c>
      <c r="B35" s="457"/>
      <c r="C35" s="458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12" t="s">
        <v>55</v>
      </c>
      <c r="C39" s="413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9" t="s">
        <v>56</v>
      </c>
      <c r="C40" s="40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12" t="s">
        <v>57</v>
      </c>
      <c r="C41" s="413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01" t="s">
        <v>26</v>
      </c>
      <c r="C42" s="40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03" t="str">
        <f>IF('2b.  Complex Form Data Entry'!E91="","   ",'2b.  Complex Form Data Entry'!E91)</f>
        <v xml:space="preserve">   </v>
      </c>
      <c r="B45" s="404"/>
      <c r="C45" s="405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12" t="s">
        <v>55</v>
      </c>
      <c r="C49" s="413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9" t="s">
        <v>56</v>
      </c>
      <c r="C50" s="40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12" t="s">
        <v>57</v>
      </c>
      <c r="C51" s="413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01" t="s">
        <v>26</v>
      </c>
      <c r="C52" s="40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03" t="str">
        <f>IF('2b.  Complex Form Data Entry'!E102="","   ",'2b.  Complex Form Data Entry'!E102)</f>
        <v xml:space="preserve">   </v>
      </c>
      <c r="B55" s="404"/>
      <c r="C55" s="405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12" t="s">
        <v>55</v>
      </c>
      <c r="C59" s="413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9" t="s">
        <v>56</v>
      </c>
      <c r="C60" s="40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12" t="s">
        <v>57</v>
      </c>
      <c r="C61" s="413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01" t="s">
        <v>26</v>
      </c>
      <c r="C62" s="40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03" t="str">
        <f>IF('2b.  Complex Form Data Entry'!E113="","   ",'2b.  Complex Form Data Entry'!E113)</f>
        <v xml:space="preserve">   </v>
      </c>
      <c r="B65" s="404"/>
      <c r="C65" s="405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12" t="s">
        <v>55</v>
      </c>
      <c r="C69" s="413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9" t="s">
        <v>56</v>
      </c>
      <c r="C70" s="40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12" t="s">
        <v>57</v>
      </c>
      <c r="C71" s="413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01" t="s">
        <v>26</v>
      </c>
      <c r="C72" s="40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03" t="str">
        <f>IF('2b.  Complex Form Data Entry'!E124="","   ",'2b.  Complex Form Data Entry'!E124)</f>
        <v xml:space="preserve">   </v>
      </c>
      <c r="B75" s="404"/>
      <c r="C75" s="405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12" t="s">
        <v>55</v>
      </c>
      <c r="C79" s="413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9" t="s">
        <v>56</v>
      </c>
      <c r="C80" s="40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12" t="s">
        <v>57</v>
      </c>
      <c r="C81" s="413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01" t="s">
        <v>26</v>
      </c>
      <c r="C82" s="40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03" t="str">
        <f>IF('2b.  Complex Form Data Entry'!E135="","   ",'2b.  Complex Form Data Entry'!E135)</f>
        <v xml:space="preserve">   </v>
      </c>
      <c r="B85" s="404"/>
      <c r="C85" s="405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12" t="s">
        <v>55</v>
      </c>
      <c r="C89" s="413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9" t="s">
        <v>56</v>
      </c>
      <c r="C90" s="40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12" t="s">
        <v>57</v>
      </c>
      <c r="C91" s="413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01" t="s">
        <v>26</v>
      </c>
      <c r="C92" s="40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27" t="s">
        <v>133</v>
      </c>
      <c r="B97" s="427"/>
      <c r="C97" s="427"/>
      <c r="D97" s="427"/>
      <c r="E97" s="427"/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29" t="s">
        <v>31</v>
      </c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  <c r="Q99" s="429"/>
      <c r="R99" s="429"/>
      <c r="S99" s="429"/>
      <c r="T99" s="1"/>
    </row>
    <row r="100" spans="1:20" ht="3" customHeight="1" thickBot="1" thickTop="1">
      <c r="A100" s="414"/>
      <c r="B100" s="415"/>
      <c r="C100" s="415"/>
      <c r="D100" s="415"/>
      <c r="E100" s="415"/>
      <c r="F100" s="415"/>
      <c r="G100" s="415"/>
      <c r="H100" s="415"/>
      <c r="I100" s="415"/>
      <c r="J100" s="415"/>
      <c r="K100" s="415"/>
      <c r="L100" s="415"/>
      <c r="M100" s="415"/>
      <c r="N100" s="415"/>
      <c r="O100" s="415"/>
      <c r="P100" s="415"/>
      <c r="Q100" s="415"/>
      <c r="R100" s="415"/>
      <c r="S100" s="415"/>
      <c r="T100" s="1"/>
    </row>
    <row r="101" spans="1:19" ht="13.5">
      <c r="A101" s="424" t="s">
        <v>7</v>
      </c>
      <c r="B101" s="422"/>
      <c r="C101" s="422"/>
      <c r="D101" s="422"/>
      <c r="E101" s="422"/>
      <c r="F101" s="422"/>
      <c r="G101" s="422"/>
      <c r="H101" s="422"/>
      <c r="I101" s="422"/>
      <c r="J101" s="422"/>
      <c r="K101" s="422"/>
      <c r="L101" s="422"/>
      <c r="M101" s="422"/>
      <c r="N101" s="422"/>
      <c r="O101" s="422"/>
      <c r="P101" s="422"/>
      <c r="Q101" s="422"/>
      <c r="R101" s="422"/>
      <c r="S101" s="423"/>
    </row>
    <row r="102" spans="1:20" ht="13.5">
      <c r="A102" s="420" t="s">
        <v>0</v>
      </c>
      <c r="B102" s="421"/>
      <c r="C102" s="419" t="str">
        <f>IF('2b.  Complex Form Data Entry'!G11="","   ",'2b.  Complex Form Data Entry'!G11)</f>
        <v xml:space="preserve">   </v>
      </c>
      <c r="D102" s="419"/>
      <c r="E102" s="419"/>
      <c r="F102" s="419"/>
      <c r="G102" s="419"/>
      <c r="H102" s="419"/>
      <c r="I102" s="419"/>
      <c r="J102" s="41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25" t="s">
        <v>150</v>
      </c>
      <c r="B103" s="416"/>
      <c r="C103" s="426" t="str">
        <f>IF('2b.  Complex Form Data Entry'!G12="","   ",'2b.  Complex Form Data Entry'!G12)</f>
        <v xml:space="preserve">   </v>
      </c>
      <c r="D103" s="426"/>
      <c r="E103" s="426"/>
      <c r="F103" s="426"/>
      <c r="G103" s="426"/>
      <c r="H103" s="426"/>
      <c r="I103" s="426"/>
      <c r="J103" s="42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17" t="s">
        <v>2</v>
      </c>
      <c r="B104" s="418"/>
      <c r="C104" s="298" t="str">
        <f>IF('2b.  Complex Form Data Entry'!G15="","   ",'2b.  Complex Form Data Entry'!G15)</f>
        <v xml:space="preserve">   </v>
      </c>
      <c r="E104" s="298"/>
      <c r="F104" s="418" t="s">
        <v>8</v>
      </c>
      <c r="G104" s="418"/>
      <c r="H104" s="329" t="str">
        <f>IF('2b.  Complex Form Data Entry'!G15=""," ",'2b.  Complex Form Data Entry'!G16)</f>
        <v xml:space="preserve"> </v>
      </c>
      <c r="I104" s="298"/>
      <c r="J104" s="298"/>
      <c r="L104" s="416" t="s">
        <v>10</v>
      </c>
      <c r="M104" s="416"/>
      <c r="N104" s="416"/>
      <c r="O104" s="41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17" t="s">
        <v>3</v>
      </c>
      <c r="B105" s="418"/>
      <c r="C105" s="300"/>
      <c r="D105" s="298"/>
      <c r="E105" s="298"/>
      <c r="F105" s="418" t="s">
        <v>13</v>
      </c>
      <c r="G105" s="418"/>
      <c r="H105" s="298"/>
      <c r="I105" s="298"/>
      <c r="J105" s="298"/>
      <c r="L105" s="416" t="s">
        <v>9</v>
      </c>
      <c r="M105" s="416"/>
      <c r="N105" s="416"/>
      <c r="O105" s="41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63" t="str">
        <f>IF('2b.  Complex Form Data Entry'!G10=""," ",'2b.  Complex Form Data Entry'!G10)</f>
        <v xml:space="preserve"> </v>
      </c>
      <c r="D106" s="463"/>
      <c r="E106" s="463"/>
      <c r="F106" s="463"/>
      <c r="G106" s="463"/>
      <c r="H106" s="463"/>
      <c r="I106" s="463"/>
      <c r="J106" s="463"/>
      <c r="K106" s="463"/>
      <c r="L106" s="463"/>
      <c r="M106" s="463"/>
      <c r="N106" s="463"/>
      <c r="O106" s="463"/>
      <c r="P106" s="463"/>
      <c r="Q106" s="463"/>
      <c r="R106" s="463"/>
      <c r="S106" s="464"/>
      <c r="T106" s="11"/>
    </row>
    <row r="107" spans="1:20" ht="13.5" thickBot="1">
      <c r="A107" s="332"/>
      <c r="B107" s="333"/>
      <c r="C107" s="465"/>
      <c r="D107" s="465"/>
      <c r="E107" s="465"/>
      <c r="F107" s="465"/>
      <c r="G107" s="465"/>
      <c r="H107" s="465"/>
      <c r="I107" s="465"/>
      <c r="J107" s="465"/>
      <c r="K107" s="465"/>
      <c r="L107" s="465"/>
      <c r="M107" s="465"/>
      <c r="N107" s="465"/>
      <c r="O107" s="465"/>
      <c r="P107" s="465"/>
      <c r="Q107" s="465"/>
      <c r="R107" s="465"/>
      <c r="S107" s="466"/>
      <c r="T107" s="11"/>
    </row>
    <row r="108" spans="1:20" ht="18.75" customHeight="1" thickBot="1" thickTop="1">
      <c r="A108" s="428" t="s">
        <v>15</v>
      </c>
      <c r="B108" s="428"/>
      <c r="C108" s="428"/>
      <c r="D108" s="428"/>
      <c r="E108" s="428"/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06" t="s">
        <v>18</v>
      </c>
      <c r="B112" s="407"/>
      <c r="C112" s="408"/>
      <c r="D112" s="437" t="s">
        <v>19</v>
      </c>
      <c r="E112" s="437" t="s">
        <v>5</v>
      </c>
      <c r="F112" s="459" t="s">
        <v>104</v>
      </c>
      <c r="G112" s="437" t="s">
        <v>11</v>
      </c>
      <c r="H112" s="450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61" t="str">
        <f>CONCATENATE(L34," Appropriation Change")</f>
        <v>2015 / 2016 Appropriation Change</v>
      </c>
      <c r="O112" s="303"/>
      <c r="P112" s="303"/>
      <c r="Q112" s="303"/>
      <c r="R112" s="443" t="s">
        <v>136</v>
      </c>
      <c r="S112" s="444"/>
      <c r="T112" s="42"/>
    </row>
    <row r="113" spans="1:20" ht="37.5" customHeight="1" thickBot="1">
      <c r="A113" s="409"/>
      <c r="B113" s="410"/>
      <c r="C113" s="411"/>
      <c r="D113" s="438"/>
      <c r="E113" s="438"/>
      <c r="F113" s="460"/>
      <c r="G113" s="438"/>
      <c r="H113" s="451"/>
      <c r="I113" s="316"/>
      <c r="J113" s="191" t="s">
        <v>24</v>
      </c>
      <c r="K113" s="287" t="str">
        <f>'2b.  Complex Form Data Entry'!H156</f>
        <v>Allocation Change</v>
      </c>
      <c r="L113" s="462"/>
      <c r="O113" s="303"/>
      <c r="P113" s="303"/>
      <c r="Q113" s="303"/>
      <c r="R113" s="445"/>
      <c r="S113" s="446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76">
        <f>'2b.  Complex Form Data Entry'!J157</f>
        <v>0</v>
      </c>
      <c r="S114" s="47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76">
        <f>'2b.  Complex Form Data Entry'!J158</f>
        <v>0</v>
      </c>
      <c r="S115" s="47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76">
        <f>'2b.  Complex Form Data Entry'!J159</f>
        <v>0</v>
      </c>
      <c r="S116" s="47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76">
        <f>'2b.  Complex Form Data Entry'!J160</f>
        <v>0</v>
      </c>
      <c r="S117" s="47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76">
        <f>'2b.  Complex Form Data Entry'!J161</f>
        <v>0</v>
      </c>
      <c r="S118" s="47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76">
        <f>'2b.  Complex Form Data Entry'!J162</f>
        <v>0</v>
      </c>
      <c r="S119" s="47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8">
        <f>SUM(R114:S119)</f>
        <v>0</v>
      </c>
      <c r="S120" s="47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52" t="str">
        <f>IF('2b.  Complex Form Data Entry'!G39="Y","See note 5 below.",'2b.  Complex Form Data Entry'!D43)</f>
        <v>An NPV analysis was not performed because …</v>
      </c>
      <c r="C123" s="452"/>
      <c r="D123" s="452"/>
      <c r="E123" s="452"/>
      <c r="F123" s="452"/>
      <c r="G123" s="452"/>
      <c r="H123" s="452"/>
      <c r="I123" s="452"/>
      <c r="J123" s="452"/>
      <c r="K123" s="452"/>
      <c r="L123" s="452"/>
      <c r="M123" s="452"/>
      <c r="N123" s="452"/>
      <c r="O123" s="452"/>
      <c r="P123" s="452"/>
      <c r="Q123" s="452"/>
      <c r="R123" s="452"/>
      <c r="S123" s="452"/>
      <c r="T123" s="5"/>
    </row>
    <row r="124" spans="1:20" ht="13.5">
      <c r="A124" s="68" t="s">
        <v>112</v>
      </c>
      <c r="B124" s="447" t="s">
        <v>148</v>
      </c>
      <c r="C124" s="447"/>
      <c r="D124" s="447"/>
      <c r="E124" s="447"/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  <c r="T124" s="5"/>
    </row>
    <row r="125" spans="1:20" ht="14.25" customHeight="1">
      <c r="A125" s="69" t="s">
        <v>52</v>
      </c>
      <c r="B125" s="475" t="s">
        <v>116</v>
      </c>
      <c r="C125" s="475"/>
      <c r="D125" s="475"/>
      <c r="E125" s="475"/>
      <c r="F125" s="475"/>
      <c r="G125" s="475"/>
      <c r="H125" s="475"/>
      <c r="I125" s="475"/>
      <c r="J125" s="475"/>
      <c r="K125" s="475"/>
      <c r="L125" s="475"/>
      <c r="M125" s="475"/>
      <c r="N125" s="475"/>
      <c r="O125" s="475"/>
      <c r="P125" s="475"/>
      <c r="Q125" s="475"/>
      <c r="R125" s="475"/>
      <c r="S125" s="475"/>
      <c r="T125" s="5"/>
    </row>
    <row r="126" spans="1:20" ht="16.5" customHeight="1">
      <c r="A126" s="69" t="s">
        <v>113</v>
      </c>
      <c r="B126" s="449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49"/>
      <c r="D126" s="449"/>
      <c r="E126" s="449"/>
      <c r="F126" s="449"/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49"/>
      <c r="R126" s="449"/>
      <c r="S126" s="449"/>
      <c r="T126" s="5"/>
    </row>
    <row r="127" spans="1:20" ht="14.25" customHeight="1">
      <c r="A127" s="67" t="s">
        <v>114</v>
      </c>
      <c r="B127" s="436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36"/>
      <c r="D127" s="436"/>
      <c r="E127" s="436"/>
      <c r="F127" s="436"/>
      <c r="G127" s="436"/>
      <c r="H127" s="436"/>
      <c r="I127" s="436"/>
      <c r="J127" s="436"/>
      <c r="K127" s="436"/>
      <c r="L127" s="436"/>
      <c r="M127" s="436"/>
      <c r="N127" s="436"/>
      <c r="O127" s="436"/>
      <c r="P127" s="436"/>
      <c r="Q127" s="436"/>
      <c r="R127" s="436"/>
      <c r="S127" s="436"/>
      <c r="T127" s="5"/>
    </row>
    <row r="128" spans="1:20" ht="16.5" customHeight="1">
      <c r="A128" s="67" t="s">
        <v>118</v>
      </c>
      <c r="B128" s="435" t="s">
        <v>111</v>
      </c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5"/>
    </row>
    <row r="129" spans="1:19" ht="14.25" customHeight="1">
      <c r="A129" s="67"/>
      <c r="B129" s="453" t="str">
        <f>'2b.  Complex Form Data Entry'!C174</f>
        <v>-</v>
      </c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</row>
    <row r="130" spans="1:19" ht="13.5">
      <c r="A130" s="67"/>
      <c r="B130" s="453" t="str">
        <f>'2b.  Complex Form Data Entry'!C175</f>
        <v xml:space="preserve">- </v>
      </c>
      <c r="C130" s="453"/>
      <c r="D130" s="453"/>
      <c r="E130" s="453"/>
      <c r="F130" s="453"/>
      <c r="G130" s="453"/>
      <c r="H130" s="453"/>
      <c r="I130" s="453"/>
      <c r="J130" s="453"/>
      <c r="K130" s="453"/>
      <c r="L130" s="453"/>
      <c r="M130" s="453"/>
      <c r="N130" s="453"/>
      <c r="O130" s="453"/>
      <c r="P130" s="453"/>
      <c r="Q130" s="453"/>
      <c r="R130" s="453"/>
      <c r="S130" s="453"/>
    </row>
    <row r="131" spans="1:19" ht="12.75" customHeight="1">
      <c r="A131" s="67"/>
      <c r="B131" s="453" t="str">
        <f>'2b.  Complex Form Data Entry'!C176</f>
        <v xml:space="preserve">- </v>
      </c>
      <c r="C131" s="453"/>
      <c r="D131" s="453"/>
      <c r="E131" s="453"/>
      <c r="F131" s="453"/>
      <c r="G131" s="453"/>
      <c r="H131" s="453"/>
      <c r="I131" s="453"/>
      <c r="J131" s="453"/>
      <c r="K131" s="453"/>
      <c r="L131" s="453"/>
      <c r="M131" s="453"/>
      <c r="N131" s="453"/>
      <c r="O131" s="453"/>
      <c r="P131" s="453"/>
      <c r="Q131" s="453"/>
      <c r="R131" s="453"/>
      <c r="S131" s="453"/>
    </row>
    <row r="132" spans="1:19" ht="15" customHeight="1">
      <c r="A132" s="67"/>
      <c r="B132" s="453" t="str">
        <f>'2b.  Complex Form Data Entry'!C177</f>
        <v xml:space="preserve">- </v>
      </c>
      <c r="C132" s="453"/>
      <c r="D132" s="453"/>
      <c r="E132" s="453"/>
      <c r="F132" s="453"/>
      <c r="G132" s="453"/>
      <c r="H132" s="453"/>
      <c r="I132" s="453"/>
      <c r="J132" s="453"/>
      <c r="K132" s="453"/>
      <c r="L132" s="453"/>
      <c r="M132" s="453"/>
      <c r="N132" s="453"/>
      <c r="O132" s="453"/>
      <c r="P132" s="453"/>
      <c r="Q132" s="453"/>
      <c r="R132" s="453"/>
      <c r="S132" s="453"/>
    </row>
    <row r="133" spans="1:20" ht="13.5">
      <c r="A133" s="67"/>
      <c r="B133" s="453" t="str">
        <f>'2b.  Complex Form Data Entry'!C178</f>
        <v xml:space="preserve">- </v>
      </c>
      <c r="C133" s="453"/>
      <c r="D133" s="453"/>
      <c r="E133" s="453"/>
      <c r="F133" s="453"/>
      <c r="G133" s="453"/>
      <c r="H133" s="453"/>
      <c r="I133" s="453"/>
      <c r="J133" s="453"/>
      <c r="K133" s="453"/>
      <c r="L133" s="453"/>
      <c r="M133" s="453"/>
      <c r="N133" s="453"/>
      <c r="O133" s="453"/>
      <c r="P133" s="453"/>
      <c r="Q133" s="453"/>
      <c r="R133" s="453"/>
      <c r="S133" s="453"/>
      <c r="T133" s="5"/>
    </row>
    <row r="134" spans="1:19" ht="13.5">
      <c r="A134" s="67"/>
      <c r="B134" s="453"/>
      <c r="C134" s="453"/>
      <c r="D134" s="453"/>
      <c r="E134" s="453"/>
      <c r="F134" s="453"/>
      <c r="G134" s="453"/>
      <c r="H134" s="453"/>
      <c r="I134" s="453"/>
      <c r="J134" s="453"/>
      <c r="K134" s="453"/>
      <c r="L134" s="453"/>
      <c r="M134" s="453"/>
      <c r="N134" s="453"/>
      <c r="O134" s="453"/>
      <c r="P134" s="453"/>
      <c r="Q134" s="453"/>
      <c r="R134" s="453"/>
      <c r="S134" s="453"/>
    </row>
    <row r="135" spans="1:19" ht="13.5">
      <c r="A135" t="str">
        <f>IF('2b.  Complex Form Data Entry'!C181=""," ","6.")</f>
        <v xml:space="preserve"> </v>
      </c>
      <c r="B135" s="453"/>
      <c r="C135" s="453"/>
      <c r="D135" s="453"/>
      <c r="E135" s="453"/>
      <c r="F135" s="453"/>
      <c r="G135" s="453"/>
      <c r="H135" s="453"/>
      <c r="I135" s="453"/>
      <c r="J135" s="453"/>
      <c r="K135" s="453"/>
      <c r="L135" s="453"/>
      <c r="M135" s="453"/>
      <c r="N135" s="453"/>
      <c r="O135" s="453"/>
      <c r="P135" s="453"/>
      <c r="Q135" s="453"/>
      <c r="R135" s="453"/>
      <c r="S135" s="453"/>
    </row>
    <row r="136" spans="1:19" ht="13.5">
      <c r="A136" s="69"/>
      <c r="B136" s="453"/>
      <c r="C136" s="453"/>
      <c r="D136" s="453"/>
      <c r="E136" s="453"/>
      <c r="F136" s="453"/>
      <c r="G136" s="453"/>
      <c r="H136" s="453"/>
      <c r="I136" s="453"/>
      <c r="J136" s="453"/>
      <c r="K136" s="453"/>
      <c r="L136" s="453"/>
      <c r="M136" s="453"/>
      <c r="N136" s="453"/>
      <c r="O136" s="453"/>
      <c r="P136" s="453"/>
      <c r="Q136" s="453"/>
      <c r="R136" s="453"/>
      <c r="S136" s="453"/>
    </row>
    <row r="137" spans="1:19" ht="13.5">
      <c r="A137" s="69"/>
      <c r="B137" s="453"/>
      <c r="C137" s="453"/>
      <c r="D137" s="453"/>
      <c r="E137" s="453"/>
      <c r="F137" s="453"/>
      <c r="G137" s="453"/>
      <c r="H137" s="453"/>
      <c r="I137" s="453"/>
      <c r="J137" s="453"/>
      <c r="K137" s="453"/>
      <c r="L137" s="453"/>
      <c r="M137" s="453"/>
      <c r="N137" s="453"/>
      <c r="O137" s="453"/>
      <c r="P137" s="453"/>
      <c r="Q137" s="453"/>
      <c r="R137" s="453"/>
      <c r="S137" s="453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7c124795d2c84750888817839276389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eb2d4e67bd4df515d7a4de550dcfa4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YQKKTEHHRR7V-1353-1086</_dlc_DocId>
    <_dlc_DocIdUrl xmlns="cfc4bdfe-72e7-4bcf-8777-527aa6965755">
      <Url>https://kcmicrosoftonlinecom-38.sharepoint.microsoftonline.com/FMD/Legislation2015/_layouts/15/DocIdRedir.aspx?ID=YQKKTEHHRR7V-1353-1086</Url>
      <Description>YQKKTEHHRR7V-1353-1086</Description>
    </_dlc_DocIdUrl>
  </documentManagement>
</p:properti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8A2A54C-66CB-47B7-82E3-175AE349A19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51C8D08-12BC-447A-B723-E97A441A12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0F66F75-E298-49D7-923C-92FD04AD8C51}">
  <ds:schemaRefs>
    <ds:schemaRef ds:uri="http://purl.org/dc/dcmitype/"/>
    <ds:schemaRef ds:uri="http://www.w3.org/XML/1998/namespace"/>
    <ds:schemaRef ds:uri="b516f40b-13c9-483a-b8d0-25e20c0c5f62"/>
    <ds:schemaRef ds:uri="cfc4bdfe-72e7-4bcf-8777-527aa6965755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2015-03-19T18:52:03Z</cp:lastPrinted>
  <dcterms:created xsi:type="dcterms:W3CDTF">1999-06-02T23:29:55Z</dcterms:created>
  <dcterms:modified xsi:type="dcterms:W3CDTF">2016-08-16T17:40:15Z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0x01010055F3145C9B4BC643A0A9D21F052A005B</vt:lpwstr>
  </property>
  <property fmtid="{D5CDD505-2E9C-101B-9397-08002B2CF9AE}" pid="4" name="_dlc_DocIdItemGuid">
    <vt:lpwstr>f42f7ab2-dece-4732-a511-822371b027e1</vt:lpwstr>
  </property>
</Properties>
</file>