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2003 Omnibus Request Form" sheetId="1" r:id="rId1"/>
    <sheet name="Ridgway 2002 Balance" sheetId="2" r:id="rId2"/>
    <sheet name="2003 Omnibus Request Form (2)" sheetId="3" r:id="rId3"/>
    <sheet name="Coding Invoices" sheetId="4" r:id="rId4"/>
  </sheets>
  <externalReferences>
    <externalReference r:id="rId7"/>
  </externalReferences>
  <definedNames>
    <definedName name="_xlnm.Print_Area" localSheetId="0">'2003 Omnibus Request Form'!$A$1:$I$39</definedName>
    <definedName name="_xlnm.Print_Area" localSheetId="2">'2003 Omnibus Request Form (2)'!$A$1:$I$39</definedName>
    <definedName name="_xlnm.Print_Area" localSheetId="1">'Ridgway 2002 Balance'!$A$1:$E$37</definedName>
  </definedNames>
  <calcPr fullCalcOnLoad="1"/>
</workbook>
</file>

<file path=xl/comments2.xml><?xml version="1.0" encoding="utf-8"?>
<comments xmlns="http://schemas.openxmlformats.org/spreadsheetml/2006/main">
  <authors>
    <author>BUENINMA</author>
  </authors>
  <commentList>
    <comment ref="A11" authorId="0">
      <text>
        <r>
          <rPr>
            <b/>
            <sz val="8"/>
            <rFont val="Tahoma"/>
            <family val="0"/>
          </rPr>
          <t>BUENINMA:</t>
        </r>
        <r>
          <rPr>
            <sz val="8"/>
            <rFont val="Tahoma"/>
            <family val="0"/>
          </rPr>
          <t xml:space="preserve">
Database Administrator
Joined Ridgway 11/1/02
Range 55-07</t>
        </r>
      </text>
    </comment>
    <comment ref="A12" authorId="0">
      <text>
        <r>
          <rPr>
            <b/>
            <sz val="8"/>
            <rFont val="Tahoma"/>
            <family val="0"/>
          </rPr>
          <t>BUENINMA:</t>
        </r>
        <r>
          <rPr>
            <sz val="8"/>
            <rFont val="Tahoma"/>
            <family val="0"/>
          </rPr>
          <t xml:space="preserve">
Discovery Administrator
Joined Ridgway 11/1/02
Range 55-02</t>
        </r>
      </text>
    </comment>
    <comment ref="A13" authorId="0">
      <text>
        <r>
          <rPr>
            <b/>
            <sz val="8"/>
            <rFont val="Tahoma"/>
            <family val="0"/>
          </rPr>
          <t>BUENINMA:</t>
        </r>
        <r>
          <rPr>
            <sz val="8"/>
            <rFont val="Tahoma"/>
            <family val="0"/>
          </rPr>
          <t xml:space="preserve">
Legal Secretary
Joined Ridgway 11/1/02
</t>
        </r>
      </text>
    </comment>
    <comment ref="A9" authorId="0">
      <text>
        <r>
          <rPr>
            <b/>
            <sz val="8"/>
            <rFont val="Tahoma"/>
            <family val="0"/>
          </rPr>
          <t>BUENINMA:</t>
        </r>
        <r>
          <rPr>
            <sz val="8"/>
            <rFont val="Tahoma"/>
            <family val="0"/>
          </rPr>
          <t xml:space="preserve">
Joined Ridgway on June 1, 2002</t>
        </r>
      </text>
    </comment>
    <comment ref="A10" authorId="0">
      <text>
        <r>
          <rPr>
            <b/>
            <sz val="8"/>
            <rFont val="Tahoma"/>
            <family val="0"/>
          </rPr>
          <t>BUENINMA:</t>
        </r>
        <r>
          <rPr>
            <sz val="8"/>
            <rFont val="Tahoma"/>
            <family val="0"/>
          </rPr>
          <t xml:space="preserve">
Joined Ridgway Oct. 15, 2002</t>
        </r>
      </text>
    </comment>
  </commentList>
</comments>
</file>

<file path=xl/sharedStrings.xml><?xml version="1.0" encoding="utf-8"?>
<sst xmlns="http://schemas.openxmlformats.org/spreadsheetml/2006/main" count="151" uniqueCount="88">
  <si>
    <t>WORKSHEET</t>
  </si>
  <si>
    <t>Expenditures</t>
  </si>
  <si>
    <t>Revenues</t>
  </si>
  <si>
    <t>Org</t>
  </si>
  <si>
    <t>Account</t>
  </si>
  <si>
    <t>FTE</t>
  </si>
  <si>
    <t>Amount</t>
  </si>
  <si>
    <t>TOTAL</t>
  </si>
  <si>
    <t xml:space="preserve"> </t>
  </si>
  <si>
    <t xml:space="preserve">Budget Analyst </t>
  </si>
  <si>
    <t xml:space="preserve">Budget Supervisor  </t>
  </si>
  <si>
    <t>Approval:</t>
  </si>
  <si>
    <t>Supplemental Appropriation</t>
  </si>
  <si>
    <t>Budget Reappropriation (2nd Quarter Only)</t>
  </si>
  <si>
    <t>PLEASE RETURN SEPARATE FORMS FOR EACH OF YOUR REQUESTS TO THE BUDGET OFFICE</t>
  </si>
  <si>
    <t>For Budget Office Use Only</t>
  </si>
  <si>
    <t>Comments:</t>
  </si>
  <si>
    <t>Please provide an explanation as to the necessity for your request.</t>
  </si>
  <si>
    <t>Authorized Signature from Department</t>
  </si>
  <si>
    <t>Date</t>
  </si>
  <si>
    <t xml:space="preserve">Type of Request (check one): </t>
  </si>
  <si>
    <t>Revenues:</t>
  </si>
  <si>
    <t>Phone Number:</t>
  </si>
  <si>
    <t>2003 Omnibus Nomination Form</t>
  </si>
  <si>
    <t>Fund#</t>
  </si>
  <si>
    <t>Dept#</t>
  </si>
  <si>
    <t>LowOrg#</t>
  </si>
  <si>
    <t>Ord Section</t>
  </si>
  <si>
    <t>Code</t>
  </si>
  <si>
    <t>Title of Request</t>
  </si>
  <si>
    <t>Vendor</t>
  </si>
  <si>
    <t>Description</t>
  </si>
  <si>
    <t>CX Expenditures Impact:</t>
  </si>
  <si>
    <t>Technical Budget Correction (2nd Quarter Only)</t>
  </si>
  <si>
    <t>CX</t>
  </si>
  <si>
    <t>0500</t>
  </si>
  <si>
    <t>8907</t>
  </si>
  <si>
    <t>Ridgway Prosecution Carryover</t>
  </si>
  <si>
    <t>Carryover funds will be required for retaining</t>
  </si>
  <si>
    <t>of Ridgway.</t>
  </si>
  <si>
    <t>expert witnesses for the ongoing investigation</t>
  </si>
  <si>
    <t>Carryover of 2002 Ridgway Supplemental</t>
  </si>
  <si>
    <t>Appropriation Savings</t>
  </si>
  <si>
    <t>296-9705</t>
  </si>
  <si>
    <t>Preston, Gates &amp; Ellis</t>
  </si>
  <si>
    <t>Chameleon Data</t>
  </si>
  <si>
    <t>October</t>
  </si>
  <si>
    <t>November</t>
  </si>
  <si>
    <t>December</t>
  </si>
  <si>
    <t>Subtotal:</t>
  </si>
  <si>
    <t>Grand Total</t>
  </si>
  <si>
    <t>4th Quarter 2002 Invoices for Ridgway Coding Project</t>
  </si>
  <si>
    <t>4th Qtr. 2002 Coding Invoices</t>
  </si>
  <si>
    <t>PG&amp;E</t>
  </si>
  <si>
    <t>Chameleon</t>
  </si>
  <si>
    <t>Invoices from 4th Qtr 2002 vendors doing the</t>
  </si>
  <si>
    <t>work for the document imaging project.</t>
  </si>
  <si>
    <t>Request is to carryover 2002 funds to pay</t>
  </si>
  <si>
    <t>for this work.</t>
  </si>
  <si>
    <t>Ridgway Reconciliation</t>
  </si>
  <si>
    <t>(Budget minus Expenditures)</t>
  </si>
  <si>
    <t xml:space="preserve">2002 Salary </t>
  </si>
  <si>
    <t>2002 Benefits</t>
  </si>
  <si>
    <t>2002 Totals</t>
  </si>
  <si>
    <t>Adj. Totals for Ridgway</t>
  </si>
  <si>
    <t>Extra Help</t>
  </si>
  <si>
    <t>Total Salaries &amp; Benefits</t>
  </si>
  <si>
    <t>Supplies</t>
  </si>
  <si>
    <t>Mileage</t>
  </si>
  <si>
    <t>Witness Expenses</t>
  </si>
  <si>
    <t>Miscellaneous</t>
  </si>
  <si>
    <t>Imaging Project</t>
  </si>
  <si>
    <t>Software</t>
  </si>
  <si>
    <t>Equipment</t>
  </si>
  <si>
    <t>Total O &amp; M Expenses</t>
  </si>
  <si>
    <t>Total 2002 Ridgway Expenditures</t>
  </si>
  <si>
    <t>Total 2002 Budget</t>
  </si>
  <si>
    <t>Savings</t>
  </si>
  <si>
    <t>Sr. Deputy 1</t>
  </si>
  <si>
    <t>Sr. Deputy 2</t>
  </si>
  <si>
    <t>Sr. Deputy 3</t>
  </si>
  <si>
    <t>Legal Svcs. Super.</t>
  </si>
  <si>
    <t>Deputy 1</t>
  </si>
  <si>
    <t>Deputy 2</t>
  </si>
  <si>
    <t>Computer Coordinator</t>
  </si>
  <si>
    <t>Database Admin.</t>
  </si>
  <si>
    <t>Legal Secty.</t>
  </si>
  <si>
    <t>Attachment 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</si>
</sst>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"/>
    <numFmt numFmtId="169" formatCode="_(* #,##0.0_);_(* \(#,##0.0\);_(* &quot;-&quot;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4"/>
      <color indexed="5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3" xfId="0" applyFont="1" applyBorder="1" applyAlignment="1" quotePrefix="1">
      <alignment horizontal="left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49" fontId="0" fillId="0" borderId="0" xfId="0" applyNumberForma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left"/>
    </xf>
    <xf numFmtId="49" fontId="0" fillId="0" borderId="0" xfId="0" applyNumberFormat="1" applyAlignment="1">
      <alignment wrapText="1"/>
    </xf>
    <xf numFmtId="0" fontId="4" fillId="0" borderId="2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165" fontId="0" fillId="0" borderId="17" xfId="15" applyNumberFormat="1" applyFont="1" applyBorder="1" applyAlignment="1">
      <alignment/>
    </xf>
    <xf numFmtId="0" fontId="4" fillId="0" borderId="17" xfId="0" applyFont="1" applyBorder="1" applyAlignment="1">
      <alignment horizontal="centerContinuous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17" xfId="0" applyBorder="1" applyAlignment="1">
      <alignment wrapText="1"/>
    </xf>
    <xf numFmtId="165" fontId="4" fillId="0" borderId="21" xfId="0" applyNumberFormat="1" applyFont="1" applyBorder="1" applyAlignment="1">
      <alignment/>
    </xf>
    <xf numFmtId="0" fontId="5" fillId="0" borderId="22" xfId="0" applyFont="1" applyBorder="1" applyAlignment="1" quotePrefix="1">
      <alignment horizontal="left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Border="1" applyAlignment="1">
      <alignment/>
    </xf>
    <xf numFmtId="0" fontId="4" fillId="0" borderId="22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15" fontId="4" fillId="0" borderId="2" xfId="0" applyNumberFormat="1" applyFont="1" applyBorder="1" applyAlignment="1">
      <alignment/>
    </xf>
    <xf numFmtId="44" fontId="0" fillId="0" borderId="0" xfId="17" applyAlignment="1">
      <alignment/>
    </xf>
    <xf numFmtId="0" fontId="0" fillId="0" borderId="0" xfId="0" applyAlignment="1">
      <alignment horizontal="right"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44" fontId="0" fillId="0" borderId="2" xfId="17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44" fontId="1" fillId="0" borderId="2" xfId="17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44" fontId="0" fillId="0" borderId="0" xfId="17" applyFont="1" applyAlignment="1">
      <alignment/>
    </xf>
    <xf numFmtId="44" fontId="0" fillId="0" borderId="27" xfId="17" applyFont="1" applyBorder="1" applyAlignment="1">
      <alignment/>
    </xf>
    <xf numFmtId="44" fontId="0" fillId="0" borderId="0" xfId="17" applyAlignment="1">
      <alignment/>
    </xf>
    <xf numFmtId="44" fontId="0" fillId="0" borderId="0" xfId="17" applyFont="1" applyBorder="1" applyAlignment="1">
      <alignment/>
    </xf>
    <xf numFmtId="44" fontId="1" fillId="0" borderId="0" xfId="0" applyNumberFormat="1" applyFont="1" applyAlignment="1">
      <alignment/>
    </xf>
    <xf numFmtId="167" fontId="0" fillId="0" borderId="0" xfId="17" applyNumberFormat="1" applyAlignment="1">
      <alignment/>
    </xf>
    <xf numFmtId="167" fontId="1" fillId="0" borderId="0" xfId="0" applyNumberFormat="1" applyFont="1" applyAlignment="1">
      <alignment/>
    </xf>
    <xf numFmtId="0" fontId="8" fillId="0" borderId="0" xfId="0" applyFont="1" applyAlignment="1">
      <alignment/>
    </xf>
    <xf numFmtId="167" fontId="8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167" fontId="1" fillId="0" borderId="28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28575</xdr:rowOff>
    </xdr:from>
    <xdr:to>
      <xdr:col>0</xdr:col>
      <xdr:colOff>457200</xdr:colOff>
      <xdr:row>2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342900" y="4572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3</xdr:row>
      <xdr:rowOff>19050</xdr:rowOff>
    </xdr:from>
    <xdr:to>
      <xdr:col>0</xdr:col>
      <xdr:colOff>457200</xdr:colOff>
      <xdr:row>3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342900" y="6286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0</xdr:col>
      <xdr:colOff>342900</xdr:colOff>
      <xdr:row>4</xdr:row>
      <xdr:rowOff>19050</xdr:rowOff>
    </xdr:from>
    <xdr:to>
      <xdr:col>0</xdr:col>
      <xdr:colOff>457200</xdr:colOff>
      <xdr:row>4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342900" y="8096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28575</xdr:rowOff>
    </xdr:from>
    <xdr:to>
      <xdr:col>0</xdr:col>
      <xdr:colOff>457200</xdr:colOff>
      <xdr:row>2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342900" y="4572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3</xdr:row>
      <xdr:rowOff>19050</xdr:rowOff>
    </xdr:from>
    <xdr:to>
      <xdr:col>0</xdr:col>
      <xdr:colOff>457200</xdr:colOff>
      <xdr:row>3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342900" y="6286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0</xdr:col>
      <xdr:colOff>342900</xdr:colOff>
      <xdr:row>4</xdr:row>
      <xdr:rowOff>19050</xdr:rowOff>
    </xdr:from>
    <xdr:to>
      <xdr:col>0</xdr:col>
      <xdr:colOff>457200</xdr:colOff>
      <xdr:row>4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342900" y="8096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2%20Budget\Ridgway%20Budget%20Reconciliation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nciliation"/>
      <sheetName val="Budget"/>
      <sheetName val="Budget (2)"/>
      <sheetName val="Ridgway"/>
    </sheetNames>
    <sheetDataSet>
      <sheetData sheetId="0">
        <row r="11">
          <cell r="B11">
            <v>1880961.0765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C4" sqref="C4"/>
    </sheetView>
  </sheetViews>
  <sheetFormatPr defaultColWidth="9.140625" defaultRowHeight="12.75"/>
  <cols>
    <col min="4" max="4" width="12.140625" style="0" customWidth="1"/>
    <col min="6" max="6" width="11.421875" style="0" customWidth="1"/>
    <col min="7" max="7" width="14.57421875" style="0" customWidth="1"/>
    <col min="9" max="9" width="37.8515625" style="0" customWidth="1"/>
  </cols>
  <sheetData>
    <row r="1" spans="1:9" ht="18">
      <c r="A1" s="47" t="s">
        <v>87</v>
      </c>
      <c r="B1" s="47"/>
      <c r="C1" s="47"/>
      <c r="D1" s="47"/>
      <c r="E1" s="47"/>
      <c r="F1" s="47"/>
      <c r="G1" s="47"/>
      <c r="H1" s="47"/>
      <c r="I1" s="47"/>
    </row>
    <row r="2" spans="1:9" ht="15.75" customHeight="1">
      <c r="A2" s="9" t="s">
        <v>20</v>
      </c>
      <c r="B2" s="2"/>
      <c r="C2" s="48"/>
      <c r="D2" s="48"/>
      <c r="E2" s="48"/>
      <c r="F2" s="48"/>
      <c r="G2" s="48"/>
      <c r="H2" s="48"/>
      <c r="I2" s="48"/>
    </row>
    <row r="3" spans="1:9" ht="14.25" customHeight="1">
      <c r="A3" s="7"/>
      <c r="B3" s="1" t="s">
        <v>12</v>
      </c>
      <c r="C3" s="48"/>
      <c r="D3" s="48"/>
      <c r="E3" s="48"/>
      <c r="F3" s="48"/>
      <c r="G3" s="48"/>
      <c r="H3" s="48"/>
      <c r="I3" s="48"/>
    </row>
    <row r="4" spans="1:9" ht="14.25" customHeight="1">
      <c r="A4" s="7"/>
      <c r="B4" s="1" t="s">
        <v>13</v>
      </c>
      <c r="C4" s="48"/>
      <c r="D4" s="48"/>
      <c r="E4" s="48"/>
      <c r="F4" s="48"/>
      <c r="G4" s="48"/>
      <c r="H4" s="48"/>
      <c r="I4" s="48"/>
    </row>
    <row r="5" spans="1:2" ht="12.75">
      <c r="A5" s="7"/>
      <c r="B5" s="1" t="s">
        <v>33</v>
      </c>
    </row>
    <row r="6" spans="1:9" ht="21" customHeight="1">
      <c r="A6" s="16" t="s">
        <v>24</v>
      </c>
      <c r="B6" s="16" t="s">
        <v>25</v>
      </c>
      <c r="C6" s="16" t="s">
        <v>26</v>
      </c>
      <c r="D6" s="16" t="s">
        <v>27</v>
      </c>
      <c r="E6" s="16" t="s">
        <v>28</v>
      </c>
      <c r="F6" s="16" t="s">
        <v>29</v>
      </c>
      <c r="G6" s="16"/>
      <c r="H6" s="16" t="s">
        <v>30</v>
      </c>
      <c r="I6" s="16" t="s">
        <v>31</v>
      </c>
    </row>
    <row r="7" spans="1:9" ht="12.75">
      <c r="A7" s="20" t="s">
        <v>34</v>
      </c>
      <c r="B7" s="20" t="s">
        <v>35</v>
      </c>
      <c r="C7" s="20" t="s">
        <v>36</v>
      </c>
      <c r="D7" s="20"/>
      <c r="E7" s="20"/>
      <c r="F7" s="78" t="s">
        <v>37</v>
      </c>
      <c r="G7" s="78"/>
      <c r="H7" s="20"/>
      <c r="I7" s="24" t="s">
        <v>41</v>
      </c>
    </row>
    <row r="8" ht="12.75">
      <c r="I8" t="s">
        <v>42</v>
      </c>
    </row>
    <row r="9" spans="1:9" ht="12.75">
      <c r="A9" s="18" t="s">
        <v>0</v>
      </c>
      <c r="B9" s="15"/>
      <c r="C9" s="15"/>
      <c r="D9" s="15"/>
      <c r="E9" s="15"/>
      <c r="F9" s="15"/>
      <c r="G9" s="15"/>
      <c r="H9" s="15"/>
      <c r="I9" s="27"/>
    </row>
    <row r="10" spans="1:11" ht="25.5">
      <c r="A10" s="73" t="s">
        <v>1</v>
      </c>
      <c r="B10" s="74"/>
      <c r="C10" s="74"/>
      <c r="D10" s="75"/>
      <c r="E10" s="76" t="s">
        <v>2</v>
      </c>
      <c r="F10" s="77"/>
      <c r="G10" s="77"/>
      <c r="H10" s="35"/>
      <c r="I10" s="28" t="s">
        <v>17</v>
      </c>
      <c r="J10" s="25"/>
      <c r="K10" s="25"/>
    </row>
    <row r="11" spans="1:9" ht="12.75">
      <c r="A11" s="30" t="s">
        <v>3</v>
      </c>
      <c r="B11" s="16" t="s">
        <v>4</v>
      </c>
      <c r="C11" s="17" t="s">
        <v>5</v>
      </c>
      <c r="D11" s="16" t="s">
        <v>6</v>
      </c>
      <c r="E11" s="19" t="s">
        <v>3</v>
      </c>
      <c r="F11" s="16" t="s">
        <v>4</v>
      </c>
      <c r="G11" s="23" t="s">
        <v>6</v>
      </c>
      <c r="H11" s="37"/>
      <c r="I11" s="26"/>
    </row>
    <row r="12" spans="1:9" ht="12.75">
      <c r="A12" s="32">
        <v>8907</v>
      </c>
      <c r="B12" s="33">
        <v>53101</v>
      </c>
      <c r="C12" s="33">
        <v>0</v>
      </c>
      <c r="D12" s="34">
        <v>150144</v>
      </c>
      <c r="E12" s="33"/>
      <c r="F12" s="33"/>
      <c r="G12" s="33"/>
      <c r="H12" s="32"/>
      <c r="I12" s="39" t="s">
        <v>38</v>
      </c>
    </row>
    <row r="13" spans="1:9" ht="12.75">
      <c r="A13" s="21"/>
      <c r="B13" s="21"/>
      <c r="C13" s="21"/>
      <c r="D13" s="31"/>
      <c r="E13" s="21"/>
      <c r="F13" s="21"/>
      <c r="G13" s="21"/>
      <c r="H13" s="21"/>
      <c r="I13" s="38" t="s">
        <v>40</v>
      </c>
    </row>
    <row r="14" spans="1:9" ht="12.75">
      <c r="A14" s="21"/>
      <c r="B14" s="21"/>
      <c r="C14" s="21"/>
      <c r="D14" s="31"/>
      <c r="E14" s="21"/>
      <c r="F14" s="21"/>
      <c r="G14" s="21"/>
      <c r="H14" s="21"/>
      <c r="I14" s="38" t="s">
        <v>39</v>
      </c>
    </row>
    <row r="15" spans="1:9" ht="12.75">
      <c r="A15" s="21"/>
      <c r="B15" s="21"/>
      <c r="C15" s="21"/>
      <c r="D15" s="31"/>
      <c r="E15" s="21"/>
      <c r="F15" s="21"/>
      <c r="G15" s="21"/>
      <c r="H15" s="21"/>
      <c r="I15" s="38"/>
    </row>
    <row r="16" spans="1:9" ht="12.75">
      <c r="A16" s="21"/>
      <c r="B16" s="21"/>
      <c r="C16" s="21"/>
      <c r="D16" s="31"/>
      <c r="E16" s="21"/>
      <c r="F16" s="21"/>
      <c r="G16" s="21"/>
      <c r="H16" s="21"/>
      <c r="I16" s="38"/>
    </row>
    <row r="17" spans="1:9" ht="12.75">
      <c r="A17" s="21"/>
      <c r="B17" s="21"/>
      <c r="C17" s="21"/>
      <c r="D17" s="31"/>
      <c r="E17" s="21"/>
      <c r="F17" s="21"/>
      <c r="G17" s="21"/>
      <c r="H17" s="21"/>
      <c r="I17" s="38"/>
    </row>
    <row r="18" spans="1:9" ht="12.75">
      <c r="A18" s="21"/>
      <c r="B18" s="21"/>
      <c r="C18" s="21"/>
      <c r="D18" s="31"/>
      <c r="E18" s="21"/>
      <c r="F18" s="21"/>
      <c r="G18" s="21"/>
      <c r="H18" s="21"/>
      <c r="I18" s="38"/>
    </row>
    <row r="19" spans="1:9" ht="12.75">
      <c r="A19" s="21"/>
      <c r="B19" s="21"/>
      <c r="C19" s="21"/>
      <c r="D19" s="31"/>
      <c r="E19" s="21"/>
      <c r="F19" s="21"/>
      <c r="G19" s="21"/>
      <c r="H19" s="21"/>
      <c r="I19" s="38"/>
    </row>
    <row r="20" spans="1:9" ht="13.5" thickBot="1">
      <c r="A20" s="21" t="s">
        <v>7</v>
      </c>
      <c r="B20" s="36" t="s">
        <v>8</v>
      </c>
      <c r="C20" s="36">
        <f>SUM(C12:C19)</f>
        <v>0</v>
      </c>
      <c r="D20" s="40">
        <f>SUM(D12:D19)</f>
        <v>150144</v>
      </c>
      <c r="E20" s="29" t="s">
        <v>7</v>
      </c>
      <c r="F20" s="36"/>
      <c r="G20" s="22">
        <f>SUM(G12:G19)</f>
        <v>0</v>
      </c>
      <c r="H20" s="36"/>
      <c r="I20" s="38"/>
    </row>
    <row r="21" spans="1:9" ht="13.5" thickBot="1">
      <c r="A21" s="21" t="s">
        <v>32</v>
      </c>
      <c r="B21" s="1"/>
      <c r="C21" s="21"/>
      <c r="D21" s="44">
        <v>150144</v>
      </c>
      <c r="E21" s="1" t="s">
        <v>21</v>
      </c>
      <c r="F21" s="1"/>
      <c r="G21" s="45"/>
      <c r="H21" s="1"/>
      <c r="I21" s="31"/>
    </row>
    <row r="22" spans="1:9" ht="12.75">
      <c r="A22" s="46"/>
      <c r="B22" s="42"/>
      <c r="C22" s="42"/>
      <c r="D22" s="42"/>
      <c r="E22" s="42"/>
      <c r="F22" s="42"/>
      <c r="G22" s="42"/>
      <c r="H22" s="42"/>
      <c r="I22" s="43"/>
    </row>
    <row r="23" spans="1:9" ht="12.75">
      <c r="A23" s="7" t="s">
        <v>18</v>
      </c>
      <c r="B23" s="1"/>
      <c r="C23" s="1"/>
      <c r="D23" s="1"/>
      <c r="E23" s="1"/>
      <c r="F23" s="3"/>
      <c r="G23" s="3"/>
      <c r="H23" s="3"/>
      <c r="I23" s="8"/>
    </row>
    <row r="24" spans="1:9" ht="12.75">
      <c r="A24" s="7"/>
      <c r="B24" s="1"/>
      <c r="C24" s="1"/>
      <c r="D24" s="1"/>
      <c r="E24" s="1"/>
      <c r="F24" s="1"/>
      <c r="G24" s="1"/>
      <c r="H24" s="1"/>
      <c r="I24" s="8"/>
    </row>
    <row r="25" spans="1:9" ht="12.75">
      <c r="A25" s="7" t="s">
        <v>22</v>
      </c>
      <c r="B25" s="1"/>
      <c r="C25" s="1"/>
      <c r="D25" s="1"/>
      <c r="E25" s="1"/>
      <c r="F25" s="3" t="s">
        <v>43</v>
      </c>
      <c r="G25" s="3"/>
      <c r="H25" s="3"/>
      <c r="I25" s="8"/>
    </row>
    <row r="26" spans="1:9" ht="12.75">
      <c r="A26" s="7"/>
      <c r="B26" s="1"/>
      <c r="C26" s="1"/>
      <c r="D26" s="1"/>
      <c r="E26" s="1"/>
      <c r="F26" s="1"/>
      <c r="G26" s="1"/>
      <c r="H26" s="1"/>
      <c r="I26" s="8"/>
    </row>
    <row r="27" spans="1:9" ht="12.75">
      <c r="A27" s="7" t="s">
        <v>19</v>
      </c>
      <c r="B27" s="1"/>
      <c r="C27" s="1"/>
      <c r="D27" s="1"/>
      <c r="E27" s="1"/>
      <c r="F27" s="49">
        <v>37677</v>
      </c>
      <c r="G27" s="3"/>
      <c r="H27" s="3"/>
      <c r="I27" s="8"/>
    </row>
    <row r="28" spans="1:9" ht="13.5" thickBot="1">
      <c r="A28" s="11"/>
      <c r="B28" s="12"/>
      <c r="C28" s="12"/>
      <c r="D28" s="12"/>
      <c r="E28" s="12"/>
      <c r="F28" s="12"/>
      <c r="G28" s="12"/>
      <c r="H28" s="12"/>
      <c r="I28" s="13"/>
    </row>
    <row r="29" spans="1:9" ht="12.75">
      <c r="A29" s="41" t="s">
        <v>15</v>
      </c>
      <c r="B29" s="42"/>
      <c r="C29" s="42"/>
      <c r="D29" s="42"/>
      <c r="E29" s="42"/>
      <c r="F29" s="42"/>
      <c r="G29" s="42"/>
      <c r="H29" s="42"/>
      <c r="I29" s="43"/>
    </row>
    <row r="30" spans="1:9" ht="12.75">
      <c r="A30" s="7"/>
      <c r="B30" s="1"/>
      <c r="C30" s="1"/>
      <c r="D30" s="1"/>
      <c r="E30" s="1"/>
      <c r="F30" s="1"/>
      <c r="G30" s="1"/>
      <c r="H30" s="1"/>
      <c r="I30" s="8"/>
    </row>
    <row r="31" spans="1:9" ht="12.75">
      <c r="A31" s="10" t="s">
        <v>9</v>
      </c>
      <c r="B31" s="1"/>
      <c r="C31" s="1"/>
      <c r="D31" s="5" t="s">
        <v>8</v>
      </c>
      <c r="E31" s="1"/>
      <c r="F31" s="6" t="s">
        <v>10</v>
      </c>
      <c r="G31" s="1"/>
      <c r="H31" s="1" t="s">
        <v>8</v>
      </c>
      <c r="I31" s="8"/>
    </row>
    <row r="32" spans="1:9" ht="12.75">
      <c r="A32" s="10" t="s">
        <v>11</v>
      </c>
      <c r="B32" s="3"/>
      <c r="C32" s="3"/>
      <c r="D32" s="3"/>
      <c r="E32" s="1"/>
      <c r="F32" s="6" t="s">
        <v>11</v>
      </c>
      <c r="G32" s="3"/>
      <c r="H32" s="3"/>
      <c r="I32" s="8"/>
    </row>
    <row r="33" spans="1:9" ht="12.75">
      <c r="A33" s="7"/>
      <c r="B33" s="1"/>
      <c r="C33" s="1"/>
      <c r="D33" s="1"/>
      <c r="E33" s="1"/>
      <c r="F33" s="1"/>
      <c r="G33" s="1"/>
      <c r="H33" s="1"/>
      <c r="I33" s="8"/>
    </row>
    <row r="34" spans="1:9" ht="12.75">
      <c r="A34" s="7" t="s">
        <v>16</v>
      </c>
      <c r="B34" s="1"/>
      <c r="C34" s="1"/>
      <c r="D34" s="1"/>
      <c r="E34" s="1"/>
      <c r="F34" s="1"/>
      <c r="G34" s="1"/>
      <c r="H34" s="1"/>
      <c r="I34" s="8"/>
    </row>
    <row r="35" spans="1:9" ht="12.75">
      <c r="A35" s="7"/>
      <c r="B35" s="1"/>
      <c r="C35" s="1"/>
      <c r="D35" s="1"/>
      <c r="E35" s="1"/>
      <c r="F35" s="1"/>
      <c r="G35" s="1"/>
      <c r="H35" s="1"/>
      <c r="I35" s="8"/>
    </row>
    <row r="36" spans="1:9" ht="12.75">
      <c r="A36" s="7"/>
      <c r="B36" s="1"/>
      <c r="C36" s="1"/>
      <c r="D36" s="1"/>
      <c r="E36" s="1"/>
      <c r="F36" s="1"/>
      <c r="G36" s="1"/>
      <c r="H36" s="1"/>
      <c r="I36" s="8"/>
    </row>
    <row r="37" spans="1:9" ht="13.5" thickBot="1">
      <c r="A37" s="11"/>
      <c r="B37" s="12"/>
      <c r="C37" s="12"/>
      <c r="D37" s="12"/>
      <c r="E37" s="12"/>
      <c r="F37" s="12"/>
      <c r="G37" s="12"/>
      <c r="H37" s="12"/>
      <c r="I37" s="13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4" t="s">
        <v>14</v>
      </c>
      <c r="B39" s="4"/>
      <c r="C39" s="4"/>
      <c r="D39" s="4"/>
      <c r="E39" s="4"/>
      <c r="F39" s="4"/>
      <c r="G39" s="4"/>
      <c r="H39" s="4"/>
      <c r="I39" s="4"/>
      <c r="J39" s="4"/>
    </row>
  </sheetData>
  <mergeCells count="3">
    <mergeCell ref="A10:D10"/>
    <mergeCell ref="E10:G10"/>
    <mergeCell ref="F7:G7"/>
  </mergeCells>
  <printOptions/>
  <pageMargins left="0.75" right="0.75" top="0.61" bottom="0.58" header="0.5" footer="0.24"/>
  <pageSetup horizontalDpi="600" verticalDpi="600" orientation="landscape" r:id="rId2"/>
  <headerFooter alignWithMargins="0">
    <oddFooter>&amp;L&amp;T &amp;D&amp;C&amp;P&amp;R&amp;A 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E12" sqref="E12"/>
    </sheetView>
  </sheetViews>
  <sheetFormatPr defaultColWidth="9.140625" defaultRowHeight="12.75"/>
  <cols>
    <col min="1" max="1" width="15.57421875" style="0" customWidth="1"/>
    <col min="2" max="2" width="12.140625" style="0" customWidth="1"/>
    <col min="3" max="3" width="13.00390625" style="0" customWidth="1"/>
    <col min="4" max="4" width="15.57421875" style="0" customWidth="1"/>
    <col min="5" max="5" width="16.00390625" style="0" customWidth="1"/>
    <col min="6" max="6" width="11.28125" style="0" customWidth="1"/>
  </cols>
  <sheetData>
    <row r="1" ht="18">
      <c r="A1" s="57" t="s">
        <v>59</v>
      </c>
    </row>
    <row r="2" ht="12.75">
      <c r="A2" t="s">
        <v>60</v>
      </c>
    </row>
    <row r="4" spans="2:6" ht="25.5">
      <c r="B4" s="58" t="s">
        <v>61</v>
      </c>
      <c r="C4" s="58" t="s">
        <v>62</v>
      </c>
      <c r="D4" s="58" t="s">
        <v>63</v>
      </c>
      <c r="E4" s="59" t="s">
        <v>64</v>
      </c>
      <c r="F4" s="60"/>
    </row>
    <row r="5" spans="1:6" ht="12.75">
      <c r="A5" s="61" t="s">
        <v>78</v>
      </c>
      <c r="B5" s="62">
        <v>112000</v>
      </c>
      <c r="C5" s="62">
        <f>6771.81+1624.42+294.3+9402.24</f>
        <v>18092.769999999997</v>
      </c>
      <c r="D5" s="63">
        <f aca="true" t="shared" si="0" ref="D5:D13">SUM(B5:C5)</f>
        <v>130092.76999999999</v>
      </c>
      <c r="E5" s="52">
        <f>D5</f>
        <v>130092.76999999999</v>
      </c>
      <c r="F5" s="52"/>
    </row>
    <row r="6" spans="1:6" ht="12.75">
      <c r="A6" s="61" t="s">
        <v>79</v>
      </c>
      <c r="B6" s="62">
        <v>100364.75</v>
      </c>
      <c r="C6" s="62">
        <f>6646.59+1440.35+312.76+9402.24</f>
        <v>17801.940000000002</v>
      </c>
      <c r="D6" s="63">
        <f t="shared" si="0"/>
        <v>118166.69</v>
      </c>
      <c r="E6" s="52">
        <f>D6</f>
        <v>118166.69</v>
      </c>
      <c r="F6" s="52"/>
    </row>
    <row r="7" spans="1:6" ht="12.75">
      <c r="A7" s="61" t="s">
        <v>80</v>
      </c>
      <c r="B7" s="62">
        <v>92843.36</v>
      </c>
      <c r="C7" s="62">
        <f>6574.14+1346.92+321.71+9402.24</f>
        <v>17645.010000000002</v>
      </c>
      <c r="D7" s="63">
        <f t="shared" si="0"/>
        <v>110488.37</v>
      </c>
      <c r="E7" s="52">
        <f>D7</f>
        <v>110488.37</v>
      </c>
      <c r="F7" s="52"/>
    </row>
    <row r="8" spans="1:6" ht="12.75">
      <c r="A8" s="61" t="s">
        <v>81</v>
      </c>
      <c r="B8" s="62">
        <v>51605.42</v>
      </c>
      <c r="C8" s="62">
        <f>3947.82+720.21+330.76+8618.72</f>
        <v>13617.51</v>
      </c>
      <c r="D8" s="63">
        <f t="shared" si="0"/>
        <v>65222.93</v>
      </c>
      <c r="E8" s="52">
        <f>D8</f>
        <v>65222.93</v>
      </c>
      <c r="F8" s="52"/>
    </row>
    <row r="9" spans="1:6" ht="12.75">
      <c r="A9" s="61" t="s">
        <v>82</v>
      </c>
      <c r="B9" s="62">
        <v>44408.18</v>
      </c>
      <c r="C9" s="62">
        <f>3397.23+642.78+344.5+9402.24</f>
        <v>13786.75</v>
      </c>
      <c r="D9" s="63">
        <f t="shared" si="0"/>
        <v>58194.93</v>
      </c>
      <c r="E9" s="64">
        <f>(D9/12)*6</f>
        <v>29097.465000000004</v>
      </c>
      <c r="F9" s="64"/>
    </row>
    <row r="10" spans="1:6" ht="12.75">
      <c r="A10" s="61" t="s">
        <v>83</v>
      </c>
      <c r="B10" s="62">
        <v>54328.54</v>
      </c>
      <c r="C10" s="62">
        <f>4156.13+807.78+347.42+9402.24</f>
        <v>14713.57</v>
      </c>
      <c r="D10" s="63">
        <f t="shared" si="0"/>
        <v>69042.11</v>
      </c>
      <c r="E10" s="64">
        <f>(D10/12)*2.5</f>
        <v>14383.772916666667</v>
      </c>
      <c r="F10" s="64"/>
    </row>
    <row r="11" spans="1:6" ht="12.75">
      <c r="A11" s="61" t="s">
        <v>84</v>
      </c>
      <c r="B11" s="62">
        <v>7339.64</v>
      </c>
      <c r="C11" s="62">
        <f>561.48+91.89+43.71+783.52</f>
        <v>1480.6</v>
      </c>
      <c r="D11" s="63">
        <f t="shared" si="0"/>
        <v>8820.24</v>
      </c>
      <c r="E11" s="52">
        <f>D11</f>
        <v>8820.24</v>
      </c>
      <c r="F11" s="52"/>
    </row>
    <row r="12" spans="1:6" ht="12.75">
      <c r="A12" s="61" t="s">
        <v>85</v>
      </c>
      <c r="B12" s="62">
        <v>4113.32</v>
      </c>
      <c r="C12" s="62">
        <f>314.67+54.3+29.14+783.52</f>
        <v>1181.63</v>
      </c>
      <c r="D12" s="63">
        <f t="shared" si="0"/>
        <v>5294.95</v>
      </c>
      <c r="E12" s="52">
        <f>D12</f>
        <v>5294.95</v>
      </c>
      <c r="F12" s="52"/>
    </row>
    <row r="13" spans="1:6" ht="12.75">
      <c r="A13" s="61" t="s">
        <v>86</v>
      </c>
      <c r="B13" s="62">
        <v>33662.81</v>
      </c>
      <c r="C13" s="62">
        <f>2815.14+538.15+339.42+65.6+9402.24</f>
        <v>13160.55</v>
      </c>
      <c r="D13" s="63">
        <f t="shared" si="0"/>
        <v>46823.36</v>
      </c>
      <c r="E13" s="52">
        <f>(D13/12)*2</f>
        <v>7803.893333333333</v>
      </c>
      <c r="F13" s="52"/>
    </row>
    <row r="14" spans="1:4" ht="12.75">
      <c r="A14" s="61"/>
      <c r="B14" s="62"/>
      <c r="C14" s="62"/>
      <c r="D14" s="65"/>
    </row>
    <row r="16" spans="1:6" ht="12.75">
      <c r="A16" t="s">
        <v>65</v>
      </c>
      <c r="D16" s="64">
        <v>25906.86</v>
      </c>
      <c r="E16" s="64">
        <f>D16*1.0765</f>
        <v>27888.734790000002</v>
      </c>
      <c r="F16" s="64"/>
    </row>
    <row r="18" spans="1:6" ht="12.75">
      <c r="A18" s="56" t="s">
        <v>66</v>
      </c>
      <c r="B18" s="56"/>
      <c r="C18" s="56"/>
      <c r="D18" s="66">
        <f>SUM(D5:D17)</f>
        <v>638053.2099999998</v>
      </c>
      <c r="E18" s="66">
        <f>SUM(E5:E17)</f>
        <v>517259.81603999995</v>
      </c>
      <c r="F18" s="66"/>
    </row>
    <row r="20" spans="1:6" ht="12.75">
      <c r="A20" t="s">
        <v>67</v>
      </c>
      <c r="E20" s="67">
        <f>14369+271+182.1</f>
        <v>14822.1</v>
      </c>
      <c r="F20" s="67"/>
    </row>
    <row r="21" spans="1:6" ht="12.75">
      <c r="A21" t="s">
        <v>68</v>
      </c>
      <c r="E21" s="67">
        <v>4956.36</v>
      </c>
      <c r="F21" s="67"/>
    </row>
    <row r="22" spans="1:6" ht="12.75">
      <c r="A22" t="s">
        <v>69</v>
      </c>
      <c r="E22" s="67">
        <v>2635.29</v>
      </c>
      <c r="F22" s="67"/>
    </row>
    <row r="23" spans="1:6" ht="12.75">
      <c r="A23" t="s">
        <v>70</v>
      </c>
      <c r="E23" s="67">
        <v>1285</v>
      </c>
      <c r="F23" s="67">
        <f>SUM(E20:E23)</f>
        <v>23698.75</v>
      </c>
    </row>
    <row r="25" spans="1:6" ht="12.75">
      <c r="A25" t="s">
        <v>71</v>
      </c>
      <c r="E25" s="67">
        <f>774159+362822+110</f>
        <v>1137091</v>
      </c>
      <c r="F25" s="67"/>
    </row>
    <row r="27" spans="1:6" ht="12.75">
      <c r="A27" t="s">
        <v>72</v>
      </c>
      <c r="E27" s="67">
        <v>16864</v>
      </c>
      <c r="F27" s="67">
        <f>E27</f>
        <v>16864</v>
      </c>
    </row>
    <row r="28" spans="1:6" ht="12.75">
      <c r="A28" t="s">
        <v>73</v>
      </c>
      <c r="E28" s="67">
        <f>35904</f>
        <v>35904</v>
      </c>
      <c r="F28" s="67"/>
    </row>
    <row r="30" spans="1:6" ht="12.75">
      <c r="A30" s="56" t="s">
        <v>74</v>
      </c>
      <c r="B30" s="56"/>
      <c r="C30" s="56"/>
      <c r="D30" s="68">
        <f>SUM(D20:D29)</f>
        <v>0</v>
      </c>
      <c r="E30" s="68">
        <f>SUM(E20:E29)</f>
        <v>1213557.75</v>
      </c>
      <c r="F30" s="68"/>
    </row>
    <row r="33" spans="1:6" ht="15.75">
      <c r="A33" s="69" t="s">
        <v>75</v>
      </c>
      <c r="B33" s="69"/>
      <c r="C33" s="69"/>
      <c r="D33" s="70"/>
      <c r="E33" s="68">
        <f>E18+E30</f>
        <v>1730817.56604</v>
      </c>
      <c r="F33" s="70"/>
    </row>
    <row r="35" spans="4:5" ht="12.75">
      <c r="D35" t="s">
        <v>76</v>
      </c>
      <c r="E35" s="67">
        <f>'[1]Reconciliation'!B11</f>
        <v>1880961.0765</v>
      </c>
    </row>
    <row r="37" spans="4:5" ht="12.75">
      <c r="D37" s="71" t="s">
        <v>77</v>
      </c>
      <c r="E37" s="72">
        <f>E35-E33</f>
        <v>150143.51046000002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I19" sqref="I19"/>
    </sheetView>
  </sheetViews>
  <sheetFormatPr defaultColWidth="9.140625" defaultRowHeight="12.75"/>
  <cols>
    <col min="4" max="4" width="12.140625" style="0" customWidth="1"/>
    <col min="6" max="6" width="11.421875" style="0" customWidth="1"/>
    <col min="7" max="7" width="14.57421875" style="0" customWidth="1"/>
    <col min="9" max="9" width="37.8515625" style="0" customWidth="1"/>
  </cols>
  <sheetData>
    <row r="1" spans="1:9" ht="18">
      <c r="A1" s="47" t="s">
        <v>23</v>
      </c>
      <c r="B1" s="47"/>
      <c r="C1" s="47"/>
      <c r="D1" s="47"/>
      <c r="E1" s="47"/>
      <c r="F1" s="47"/>
      <c r="G1" s="47"/>
      <c r="H1" s="47"/>
      <c r="I1" s="47"/>
    </row>
    <row r="2" spans="1:9" ht="15.75" customHeight="1">
      <c r="A2" s="9" t="s">
        <v>20</v>
      </c>
      <c r="B2" s="2"/>
      <c r="C2" s="48"/>
      <c r="D2" s="48"/>
      <c r="E2" s="48"/>
      <c r="F2" s="48"/>
      <c r="G2" s="48"/>
      <c r="H2" s="48"/>
      <c r="I2" s="48"/>
    </row>
    <row r="3" spans="1:9" ht="14.25" customHeight="1">
      <c r="A3" s="7"/>
      <c r="B3" s="1" t="s">
        <v>12</v>
      </c>
      <c r="C3" s="48"/>
      <c r="D3" s="48"/>
      <c r="E3" s="48"/>
      <c r="F3" s="48"/>
      <c r="G3" s="48"/>
      <c r="H3" s="48"/>
      <c r="I3" s="48"/>
    </row>
    <row r="4" spans="1:9" ht="14.25" customHeight="1">
      <c r="A4" s="7"/>
      <c r="B4" s="1" t="s">
        <v>13</v>
      </c>
      <c r="C4" s="48"/>
      <c r="D4" s="48"/>
      <c r="E4" s="48"/>
      <c r="F4" s="48"/>
      <c r="G4" s="48"/>
      <c r="H4" s="48"/>
      <c r="I4" s="48"/>
    </row>
    <row r="5" spans="1:2" ht="12.75">
      <c r="A5" s="7"/>
      <c r="B5" s="1" t="s">
        <v>33</v>
      </c>
    </row>
    <row r="6" spans="1:9" ht="21" customHeight="1">
      <c r="A6" s="16" t="s">
        <v>24</v>
      </c>
      <c r="B6" s="16" t="s">
        <v>25</v>
      </c>
      <c r="C6" s="16" t="s">
        <v>26</v>
      </c>
      <c r="D6" s="16" t="s">
        <v>27</v>
      </c>
      <c r="E6" s="16" t="s">
        <v>28</v>
      </c>
      <c r="F6" s="16" t="s">
        <v>29</v>
      </c>
      <c r="G6" s="16"/>
      <c r="H6" s="16" t="s">
        <v>30</v>
      </c>
      <c r="I6" s="16" t="s">
        <v>31</v>
      </c>
    </row>
    <row r="7" spans="1:9" ht="12.75">
      <c r="A7" s="20" t="s">
        <v>34</v>
      </c>
      <c r="B7" s="20" t="s">
        <v>35</v>
      </c>
      <c r="C7" s="20" t="s">
        <v>36</v>
      </c>
      <c r="D7" s="20"/>
      <c r="E7" s="20"/>
      <c r="F7" s="78" t="s">
        <v>52</v>
      </c>
      <c r="G7" s="78"/>
      <c r="H7" s="20" t="s">
        <v>53</v>
      </c>
      <c r="I7" s="24"/>
    </row>
    <row r="8" spans="1:8" ht="12.75">
      <c r="A8" s="20" t="s">
        <v>34</v>
      </c>
      <c r="B8" s="20" t="s">
        <v>35</v>
      </c>
      <c r="C8" s="20" t="s">
        <v>36</v>
      </c>
      <c r="F8" s="78" t="s">
        <v>52</v>
      </c>
      <c r="G8" s="78"/>
      <c r="H8" t="s">
        <v>54</v>
      </c>
    </row>
    <row r="9" spans="1:9" ht="12.75">
      <c r="A9" s="18" t="s">
        <v>0</v>
      </c>
      <c r="B9" s="15"/>
      <c r="C9" s="15"/>
      <c r="D9" s="15"/>
      <c r="E9" s="15"/>
      <c r="F9" s="15"/>
      <c r="G9" s="15"/>
      <c r="H9" s="15"/>
      <c r="I9" s="27"/>
    </row>
    <row r="10" spans="1:11" ht="25.5">
      <c r="A10" s="73" t="s">
        <v>1</v>
      </c>
      <c r="B10" s="74"/>
      <c r="C10" s="74"/>
      <c r="D10" s="75"/>
      <c r="E10" s="76" t="s">
        <v>2</v>
      </c>
      <c r="F10" s="77"/>
      <c r="G10" s="77"/>
      <c r="H10" s="35"/>
      <c r="I10" s="28" t="s">
        <v>17</v>
      </c>
      <c r="J10" s="25"/>
      <c r="K10" s="25"/>
    </row>
    <row r="11" spans="1:9" ht="12.75">
      <c r="A11" s="30" t="s">
        <v>3</v>
      </c>
      <c r="B11" s="16" t="s">
        <v>4</v>
      </c>
      <c r="C11" s="17" t="s">
        <v>5</v>
      </c>
      <c r="D11" s="16" t="s">
        <v>6</v>
      </c>
      <c r="E11" s="19" t="s">
        <v>3</v>
      </c>
      <c r="F11" s="16" t="s">
        <v>4</v>
      </c>
      <c r="G11" s="23" t="s">
        <v>6</v>
      </c>
      <c r="H11" s="37"/>
      <c r="I11" s="26"/>
    </row>
    <row r="12" spans="1:9" ht="12.75">
      <c r="A12" s="32">
        <v>8907</v>
      </c>
      <c r="B12" s="33">
        <v>53101</v>
      </c>
      <c r="C12" s="33">
        <v>0</v>
      </c>
      <c r="D12" s="34">
        <v>71600</v>
      </c>
      <c r="E12" s="33"/>
      <c r="F12" s="33"/>
      <c r="G12" s="33"/>
      <c r="H12" s="32"/>
      <c r="I12" s="39" t="s">
        <v>55</v>
      </c>
    </row>
    <row r="13" spans="1:9" ht="12.75">
      <c r="A13" s="21"/>
      <c r="B13" s="21"/>
      <c r="C13" s="21"/>
      <c r="D13" s="31"/>
      <c r="E13" s="21"/>
      <c r="F13" s="21"/>
      <c r="G13" s="21"/>
      <c r="H13" s="21"/>
      <c r="I13" s="38" t="s">
        <v>56</v>
      </c>
    </row>
    <row r="14" spans="1:9" ht="12.75">
      <c r="A14" s="21"/>
      <c r="B14" s="21"/>
      <c r="C14" s="21"/>
      <c r="D14" s="31"/>
      <c r="E14" s="21"/>
      <c r="F14" s="21"/>
      <c r="G14" s="21"/>
      <c r="H14" s="21"/>
      <c r="I14" s="38" t="s">
        <v>57</v>
      </c>
    </row>
    <row r="15" spans="1:9" ht="12.75">
      <c r="A15" s="21"/>
      <c r="B15" s="21"/>
      <c r="C15" s="21"/>
      <c r="D15" s="31"/>
      <c r="E15" s="21"/>
      <c r="F15" s="21"/>
      <c r="G15" s="21"/>
      <c r="H15" s="21"/>
      <c r="I15" s="38" t="s">
        <v>58</v>
      </c>
    </row>
    <row r="16" spans="1:9" ht="12.75">
      <c r="A16" s="21"/>
      <c r="B16" s="21"/>
      <c r="C16" s="21"/>
      <c r="D16" s="31"/>
      <c r="E16" s="21"/>
      <c r="F16" s="21"/>
      <c r="G16" s="21"/>
      <c r="H16" s="21"/>
      <c r="I16" s="38"/>
    </row>
    <row r="17" spans="1:9" ht="12.75">
      <c r="A17" s="21"/>
      <c r="B17" s="21"/>
      <c r="C17" s="21"/>
      <c r="D17" s="31"/>
      <c r="E17" s="21"/>
      <c r="F17" s="21"/>
      <c r="G17" s="21"/>
      <c r="H17" s="21"/>
      <c r="I17" s="38"/>
    </row>
    <row r="18" spans="1:9" ht="12.75">
      <c r="A18" s="21"/>
      <c r="B18" s="21"/>
      <c r="C18" s="21"/>
      <c r="D18" s="31"/>
      <c r="E18" s="21"/>
      <c r="F18" s="21"/>
      <c r="G18" s="21"/>
      <c r="H18" s="21"/>
      <c r="I18" s="38"/>
    </row>
    <row r="19" spans="1:9" ht="12.75">
      <c r="A19" s="21"/>
      <c r="B19" s="21"/>
      <c r="C19" s="21"/>
      <c r="D19" s="31"/>
      <c r="E19" s="21"/>
      <c r="F19" s="21"/>
      <c r="G19" s="21"/>
      <c r="H19" s="21"/>
      <c r="I19" s="38"/>
    </row>
    <row r="20" spans="1:9" ht="13.5" thickBot="1">
      <c r="A20" s="21" t="s">
        <v>7</v>
      </c>
      <c r="B20" s="36" t="s">
        <v>8</v>
      </c>
      <c r="C20" s="36">
        <f>SUM(C12:C19)</f>
        <v>0</v>
      </c>
      <c r="D20" s="40">
        <f>SUM(D12:D19)</f>
        <v>71600</v>
      </c>
      <c r="E20" s="29" t="s">
        <v>7</v>
      </c>
      <c r="F20" s="36"/>
      <c r="G20" s="22">
        <f>SUM(G12:G19)</f>
        <v>0</v>
      </c>
      <c r="H20" s="36"/>
      <c r="I20" s="38"/>
    </row>
    <row r="21" spans="1:9" ht="13.5" thickBot="1">
      <c r="A21" s="21" t="s">
        <v>32</v>
      </c>
      <c r="B21" s="1"/>
      <c r="C21" s="21"/>
      <c r="D21" s="44">
        <v>71600</v>
      </c>
      <c r="E21" s="1" t="s">
        <v>21</v>
      </c>
      <c r="F21" s="1"/>
      <c r="G21" s="45"/>
      <c r="H21" s="1"/>
      <c r="I21" s="31"/>
    </row>
    <row r="22" spans="1:9" ht="12.75">
      <c r="A22" s="46"/>
      <c r="B22" s="42"/>
      <c r="C22" s="42"/>
      <c r="D22" s="42"/>
      <c r="E22" s="42"/>
      <c r="F22" s="42"/>
      <c r="G22" s="42"/>
      <c r="H22" s="42"/>
      <c r="I22" s="43"/>
    </row>
    <row r="23" spans="1:9" ht="12.75">
      <c r="A23" s="7" t="s">
        <v>18</v>
      </c>
      <c r="B23" s="1"/>
      <c r="C23" s="1"/>
      <c r="D23" s="1"/>
      <c r="E23" s="1"/>
      <c r="F23" s="3"/>
      <c r="G23" s="3"/>
      <c r="H23" s="3"/>
      <c r="I23" s="8"/>
    </row>
    <row r="24" spans="1:9" ht="12.75">
      <c r="A24" s="7"/>
      <c r="B24" s="1"/>
      <c r="C24" s="1"/>
      <c r="D24" s="1"/>
      <c r="E24" s="1"/>
      <c r="F24" s="1"/>
      <c r="G24" s="1"/>
      <c r="H24" s="1"/>
      <c r="I24" s="8"/>
    </row>
    <row r="25" spans="1:9" ht="12.75">
      <c r="A25" s="7" t="s">
        <v>22</v>
      </c>
      <c r="B25" s="1"/>
      <c r="C25" s="1"/>
      <c r="D25" s="1"/>
      <c r="E25" s="1"/>
      <c r="F25" s="3" t="s">
        <v>43</v>
      </c>
      <c r="G25" s="3"/>
      <c r="H25" s="3"/>
      <c r="I25" s="8"/>
    </row>
    <row r="26" spans="1:9" ht="12.75">
      <c r="A26" s="7"/>
      <c r="B26" s="1"/>
      <c r="C26" s="1"/>
      <c r="D26" s="1"/>
      <c r="E26" s="1"/>
      <c r="F26" s="1"/>
      <c r="G26" s="1"/>
      <c r="H26" s="1"/>
      <c r="I26" s="8"/>
    </row>
    <row r="27" spans="1:9" ht="12.75">
      <c r="A27" s="7" t="s">
        <v>19</v>
      </c>
      <c r="B27" s="1"/>
      <c r="C27" s="1"/>
      <c r="D27" s="1"/>
      <c r="E27" s="1"/>
      <c r="F27" s="49">
        <v>37677</v>
      </c>
      <c r="G27" s="3"/>
      <c r="H27" s="3"/>
      <c r="I27" s="8"/>
    </row>
    <row r="28" spans="1:9" ht="13.5" thickBot="1">
      <c r="A28" s="11"/>
      <c r="B28" s="12"/>
      <c r="C28" s="12"/>
      <c r="D28" s="12"/>
      <c r="E28" s="12"/>
      <c r="F28" s="12"/>
      <c r="G28" s="12"/>
      <c r="H28" s="12"/>
      <c r="I28" s="13"/>
    </row>
    <row r="29" spans="1:9" ht="12.75">
      <c r="A29" s="41" t="s">
        <v>15</v>
      </c>
      <c r="B29" s="42"/>
      <c r="C29" s="42"/>
      <c r="D29" s="42"/>
      <c r="E29" s="42"/>
      <c r="F29" s="42"/>
      <c r="G29" s="42"/>
      <c r="H29" s="42"/>
      <c r="I29" s="43"/>
    </row>
    <row r="30" spans="1:9" ht="12.75">
      <c r="A30" s="7"/>
      <c r="B30" s="1"/>
      <c r="C30" s="1"/>
      <c r="D30" s="1"/>
      <c r="E30" s="1"/>
      <c r="F30" s="1"/>
      <c r="G30" s="1"/>
      <c r="H30" s="1"/>
      <c r="I30" s="8"/>
    </row>
    <row r="31" spans="1:9" ht="12.75">
      <c r="A31" s="10" t="s">
        <v>9</v>
      </c>
      <c r="B31" s="1"/>
      <c r="C31" s="1"/>
      <c r="D31" s="5" t="s">
        <v>8</v>
      </c>
      <c r="E31" s="1"/>
      <c r="F31" s="6" t="s">
        <v>10</v>
      </c>
      <c r="G31" s="1"/>
      <c r="H31" s="1" t="s">
        <v>8</v>
      </c>
      <c r="I31" s="8"/>
    </row>
    <row r="32" spans="1:9" ht="12.75">
      <c r="A32" s="10" t="s">
        <v>11</v>
      </c>
      <c r="B32" s="3"/>
      <c r="C32" s="3"/>
      <c r="D32" s="3"/>
      <c r="E32" s="1"/>
      <c r="F32" s="6" t="s">
        <v>11</v>
      </c>
      <c r="G32" s="3"/>
      <c r="H32" s="3"/>
      <c r="I32" s="8"/>
    </row>
    <row r="33" spans="1:9" ht="12.75">
      <c r="A33" s="7"/>
      <c r="B33" s="1"/>
      <c r="C33" s="1"/>
      <c r="D33" s="1"/>
      <c r="E33" s="1"/>
      <c r="F33" s="1"/>
      <c r="G33" s="1"/>
      <c r="H33" s="1"/>
      <c r="I33" s="8"/>
    </row>
    <row r="34" spans="1:9" ht="12.75">
      <c r="A34" s="7" t="s">
        <v>16</v>
      </c>
      <c r="B34" s="1"/>
      <c r="C34" s="1"/>
      <c r="D34" s="1"/>
      <c r="E34" s="1"/>
      <c r="F34" s="1"/>
      <c r="G34" s="1"/>
      <c r="H34" s="1"/>
      <c r="I34" s="8"/>
    </row>
    <row r="35" spans="1:9" ht="12.75">
      <c r="A35" s="7"/>
      <c r="B35" s="1"/>
      <c r="C35" s="1"/>
      <c r="D35" s="1"/>
      <c r="E35" s="1"/>
      <c r="F35" s="1"/>
      <c r="G35" s="1"/>
      <c r="H35" s="1"/>
      <c r="I35" s="8"/>
    </row>
    <row r="36" spans="1:9" ht="12.75">
      <c r="A36" s="7"/>
      <c r="B36" s="1"/>
      <c r="C36" s="1"/>
      <c r="D36" s="1"/>
      <c r="E36" s="1"/>
      <c r="F36" s="1"/>
      <c r="G36" s="1"/>
      <c r="H36" s="1"/>
      <c r="I36" s="8"/>
    </row>
    <row r="37" spans="1:9" ht="13.5" thickBot="1">
      <c r="A37" s="11"/>
      <c r="B37" s="12"/>
      <c r="C37" s="12"/>
      <c r="D37" s="12"/>
      <c r="E37" s="12"/>
      <c r="F37" s="12"/>
      <c r="G37" s="12"/>
      <c r="H37" s="12"/>
      <c r="I37" s="13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4" t="s">
        <v>14</v>
      </c>
      <c r="B39" s="4"/>
      <c r="C39" s="4"/>
      <c r="D39" s="4"/>
      <c r="E39" s="4"/>
      <c r="F39" s="4"/>
      <c r="G39" s="4"/>
      <c r="H39" s="4"/>
      <c r="I39" s="4"/>
      <c r="J39" s="4"/>
    </row>
  </sheetData>
  <mergeCells count="4">
    <mergeCell ref="A10:D10"/>
    <mergeCell ref="E10:G10"/>
    <mergeCell ref="F7:G7"/>
    <mergeCell ref="F8:G8"/>
  </mergeCells>
  <printOptions/>
  <pageMargins left="0.75" right="0.75" top="0.61" bottom="0.58" header="0.5" footer="0.24"/>
  <pageSetup horizontalDpi="600" verticalDpi="600" orientation="landscape" r:id="rId2"/>
  <headerFooter alignWithMargins="0">
    <oddFooter>&amp;L&amp;T &amp;D&amp;C&amp;P&amp;R&amp;A 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7"/>
  <sheetViews>
    <sheetView workbookViewId="0" topLeftCell="A1">
      <selection activeCell="B16" sqref="B16"/>
    </sheetView>
  </sheetViews>
  <sheetFormatPr defaultColWidth="9.140625" defaultRowHeight="12.75"/>
  <cols>
    <col min="1" max="1" width="23.00390625" style="0" customWidth="1"/>
    <col min="2" max="2" width="12.28125" style="0" customWidth="1"/>
    <col min="3" max="3" width="11.140625" style="0" customWidth="1"/>
    <col min="4" max="4" width="12.421875" style="0" customWidth="1"/>
  </cols>
  <sheetData>
    <row r="2" ht="12.75">
      <c r="A2" s="56" t="s">
        <v>51</v>
      </c>
    </row>
    <row r="5" spans="1:3" ht="12.75">
      <c r="A5" t="s">
        <v>44</v>
      </c>
      <c r="B5" t="s">
        <v>46</v>
      </c>
      <c r="C5" s="50">
        <v>23746.07</v>
      </c>
    </row>
    <row r="6" spans="1:3" ht="12.75">
      <c r="A6" t="s">
        <v>44</v>
      </c>
      <c r="B6" t="s">
        <v>47</v>
      </c>
      <c r="C6" s="50">
        <v>4792.5</v>
      </c>
    </row>
    <row r="7" spans="1:3" ht="12.75">
      <c r="A7" t="s">
        <v>44</v>
      </c>
      <c r="B7" t="s">
        <v>48</v>
      </c>
      <c r="C7" s="54">
        <v>1493.92</v>
      </c>
    </row>
    <row r="8" spans="1:4" ht="12.75">
      <c r="A8" s="51" t="s">
        <v>49</v>
      </c>
      <c r="C8" s="50"/>
      <c r="D8" s="52">
        <f>SUM(C5:C7)</f>
        <v>30032.489999999998</v>
      </c>
    </row>
    <row r="9" ht="12.75">
      <c r="C9" s="50"/>
    </row>
    <row r="10" ht="12.75">
      <c r="C10" s="50"/>
    </row>
    <row r="11" spans="1:3" ht="12.75">
      <c r="A11" t="s">
        <v>45</v>
      </c>
      <c r="B11" t="s">
        <v>46</v>
      </c>
      <c r="C11" s="50">
        <v>14602.43</v>
      </c>
    </row>
    <row r="12" spans="1:3" ht="12.75">
      <c r="A12" t="s">
        <v>45</v>
      </c>
      <c r="B12" t="s">
        <v>47</v>
      </c>
      <c r="C12" s="50">
        <v>9760.7</v>
      </c>
    </row>
    <row r="13" spans="1:3" ht="12.75">
      <c r="A13" t="s">
        <v>45</v>
      </c>
      <c r="B13" t="s">
        <v>48</v>
      </c>
      <c r="C13" s="54">
        <v>17204.23</v>
      </c>
    </row>
    <row r="14" spans="1:4" ht="12.75">
      <c r="A14" s="51" t="s">
        <v>49</v>
      </c>
      <c r="C14" s="50"/>
      <c r="D14" s="52">
        <f>SUM(C11:C13)</f>
        <v>41567.36</v>
      </c>
    </row>
    <row r="15" ht="12.75">
      <c r="C15" s="50"/>
    </row>
    <row r="16" spans="3:4" ht="13.5" thickBot="1">
      <c r="C16" s="50"/>
      <c r="D16" s="55"/>
    </row>
    <row r="17" spans="1:4" ht="13.5" thickTop="1">
      <c r="A17" s="53" t="s">
        <v>50</v>
      </c>
      <c r="D17" s="52">
        <f>SUM(D14,D8)</f>
        <v>71599.85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Laura Kennison</cp:lastModifiedBy>
  <cp:lastPrinted>2003-03-12T19:50:01Z</cp:lastPrinted>
  <dcterms:created xsi:type="dcterms:W3CDTF">1999-01-20T18:58:42Z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-1115837617</vt:i4>
  </property>
  <property fmtid="{D5CDD505-2E9C-101B-9397-08002B2CF9AE}" pid="3" name="_EmailSubject">
    <vt:lpwstr>The Final Ridgway Package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-531318755</vt:i4>
  </property>
</Properties>
</file>