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565" windowWidth="6150" windowHeight="6900" tabRatio="857" activeTab="0"/>
  </bookViews>
  <sheets>
    <sheet name="Fund 1070 Financial Plan" sheetId="1" r:id="rId1"/>
  </sheets>
  <externalReferences>
    <externalReference r:id="rId4"/>
    <externalReference r:id="rId5"/>
    <externalReference r:id="rId6"/>
    <externalReference r:id="rId7"/>
  </externalReferences>
  <definedNames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ingtot">'[4]original TA contracts'!#REF!</definedName>
    <definedName name="all_other_reduction">'[1]2001 Final Target Reductions'!#REF!</definedName>
    <definedName name="Appro">#REF!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SD_Reduction">'[1]2001 Final Target Reductions'!#REF!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ootnote">#REF!</definedName>
    <definedName name="form" hidden="1">{"Dis",#N/A,FALSE,"ReorgRevisted"}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verhead_reduction">'[1]2001 Final Target Reductions'!#REF!</definedName>
    <definedName name="p" hidden="1">{"Dis",#N/A,FALSE,"ReorgRevisted"}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name" hidden="1">{"NonWhole",#N/A,FALSE,"ReorgRevisted"}</definedName>
    <definedName name="Revenue_Percent_Exemption">'[1]2001 Final Target Reductions'!#REF!</definedName>
    <definedName name="rod" hidden="1">{"NonWhole",#N/A,FALSE,"ReorgRevisted"}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<sst xmlns="http://schemas.openxmlformats.org/spreadsheetml/2006/main" count="39" uniqueCount="35">
  <si>
    <t>Total Expenditures</t>
  </si>
  <si>
    <t>Total Revenues</t>
  </si>
  <si>
    <t>*</t>
  </si>
  <si>
    <t>Beginning Fund Balance</t>
  </si>
  <si>
    <t xml:space="preserve">Revenues </t>
  </si>
  <si>
    <t xml:space="preserve">Expenditures </t>
  </si>
  <si>
    <t>Other Fund Transactions</t>
  </si>
  <si>
    <t>Total Other Fund Transactions</t>
  </si>
  <si>
    <t>Ending Fund Balance</t>
  </si>
  <si>
    <t>Reserves &amp; Designations</t>
  </si>
  <si>
    <t xml:space="preserve">* </t>
  </si>
  <si>
    <t>Total Reserves &amp; Designations</t>
  </si>
  <si>
    <t>Ending Undesignated Fund Balance</t>
  </si>
  <si>
    <t>Financial Plan Notes:</t>
  </si>
  <si>
    <r>
      <t xml:space="preserve">2003    Actual </t>
    </r>
    <r>
      <rPr>
        <b/>
        <vertAlign val="superscript"/>
        <sz val="12"/>
        <rFont val="Times New Roman"/>
        <family val="1"/>
      </rPr>
      <t>1</t>
    </r>
  </si>
  <si>
    <t>2004 Adopted</t>
  </si>
  <si>
    <t>Developmental Disabilities Fund/1070</t>
  </si>
  <si>
    <t>*  DCHS Administration</t>
  </si>
  <si>
    <t>*  DD Revenue</t>
  </si>
  <si>
    <t xml:space="preserve">*  </t>
  </si>
  <si>
    <t>*  Program - DD Core Services</t>
  </si>
  <si>
    <t>*  High School Transitions</t>
  </si>
  <si>
    <t>*   Reserve for Carryover</t>
  </si>
  <si>
    <r>
      <t xml:space="preserve">1   </t>
    </r>
    <r>
      <rPr>
        <sz val="12"/>
        <rFont val="Times New Roman"/>
        <family val="1"/>
      </rPr>
      <t>The 2003 Actuals are from the 2003 CAFR.</t>
    </r>
  </si>
  <si>
    <r>
      <t xml:space="preserve">2004 Estimated </t>
    </r>
    <r>
      <rPr>
        <b/>
        <vertAlign val="superscript"/>
        <sz val="12"/>
        <rFont val="Times New Roman"/>
        <family val="1"/>
      </rPr>
      <t>2</t>
    </r>
  </si>
  <si>
    <r>
      <t>2</t>
    </r>
    <r>
      <rPr>
        <sz val="12"/>
        <rFont val="Times New Roman"/>
        <family val="0"/>
      </rPr>
      <t xml:space="preserve">   The 2004 Estimated column is based on revised revenue figures and the carryover amount.</t>
    </r>
  </si>
  <si>
    <t>2005 Adopted</t>
  </si>
  <si>
    <r>
      <t xml:space="preserve">*  CFSA Program Transfer </t>
    </r>
    <r>
      <rPr>
        <vertAlign val="superscript"/>
        <sz val="12"/>
        <rFont val="Times New Roman"/>
        <family val="1"/>
      </rPr>
      <t>3</t>
    </r>
  </si>
  <si>
    <r>
      <t xml:space="preserve">Estimated Underexpenditures </t>
    </r>
    <r>
      <rPr>
        <b/>
        <vertAlign val="superscript"/>
        <sz val="12"/>
        <rFont val="Times New Roman"/>
        <family val="1"/>
      </rPr>
      <t>4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</si>
  <si>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5</t>
    </r>
  </si>
  <si>
    <r>
      <t>3</t>
    </r>
    <r>
      <rPr>
        <sz val="12"/>
        <rFont val="Times New Roman"/>
        <family val="1"/>
      </rPr>
      <t xml:space="preserve">   The CFSA Program Transfer revenues are budgeted at 98% of the total amount of CFSA revenues.</t>
    </r>
  </si>
  <si>
    <r>
      <t>4</t>
    </r>
    <r>
      <rPr>
        <sz val="12"/>
        <rFont val="Times New Roman"/>
        <family val="1"/>
      </rPr>
      <t xml:space="preserve">   The Estimated Underexpenditure is set at 2% of the total CFSA Program Transfer revenues.</t>
    </r>
  </si>
  <si>
    <r>
      <t>5</t>
    </r>
    <r>
      <rPr>
        <sz val="12"/>
        <rFont val="Times New Roman"/>
        <family val="1"/>
      </rPr>
      <t xml:space="preserve">   Target Fund Balance is equal to 1% of DD Core Services expenditure.</t>
    </r>
  </si>
  <si>
    <t>2005 Estimated</t>
  </si>
  <si>
    <t>Financial Plan for 2005 Special Corrections Ordinance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</si>
</sst>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.0%"/>
    <numFmt numFmtId="195" formatCode="0.000%"/>
    <numFmt numFmtId="196" formatCode="#,###_);\(#,###\)"/>
    <numFmt numFmtId="197" formatCode="#,###,_);\(#,###,\)"/>
    <numFmt numFmtId="198" formatCode="#,###,_);[Red]\(#,###,\)"/>
    <numFmt numFmtId="199" formatCode="0.00%;\(0.00%\)"/>
    <numFmt numFmtId="200" formatCode="#,##0.0,_);[Red]\(#,##0.0,\)"/>
    <numFmt numFmtId="201" formatCode="0.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0_);[Red]\(0\)"/>
    <numFmt numFmtId="206" formatCode="0000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&quot;$&quot;* #,##0.00_);[Red]&quot;$&quot;* \(#,##0.00\)"/>
    <numFmt numFmtId="214" formatCode="00\-000\-000\-0"/>
    <numFmt numFmtId="215" formatCode="[&lt;=9999999]000\-0000;[&gt;9999999]\(000\)\ 000\-0000;General"/>
    <numFmt numFmtId="216" formatCode="&quot;$&quot;#,##0.00;\(&quot;$&quot;#,##0.00\)"/>
    <numFmt numFmtId="217" formatCode="#,##0.00_);\-#,##0.00"/>
    <numFmt numFmtId="218" formatCode="&quot;$&quot;#,##0.00_);&quot;$&quot;#,##0.00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409]dddd\,\ mmmm\ dd\,\ yyyy"/>
    <numFmt numFmtId="224" formatCode="[$-409]mmmm\ d\,\ yyyy;@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Times New Roman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9" fontId="0" fillId="0" borderId="0">
      <alignment horizontal="center"/>
      <protection locked="0"/>
    </xf>
    <xf numFmtId="0" fontId="9" fillId="0" borderId="0" applyNumberFormat="0" applyFill="0" applyBorder="0" applyAlignment="0" applyProtection="0"/>
    <xf numFmtId="214" fontId="0" fillId="0" borderId="0">
      <alignment horizontal="center"/>
      <protection locked="0"/>
    </xf>
    <xf numFmtId="0" fontId="0" fillId="0" borderId="0">
      <alignment horizontal="center"/>
      <protection/>
    </xf>
    <xf numFmtId="0" fontId="10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  <xf numFmtId="215" fontId="11" fillId="0" borderId="0" applyFont="0" applyFill="0" applyBorder="0" applyAlignment="0" applyProtection="0"/>
    <xf numFmtId="213" fontId="0" fillId="0" borderId="1" applyFont="0" applyFill="0" applyProtection="0">
      <alignment/>
    </xf>
    <xf numFmtId="41" fontId="4" fillId="0" borderId="2" applyBorder="0">
      <alignment/>
      <protection/>
    </xf>
  </cellStyleXfs>
  <cellXfs count="59">
    <xf numFmtId="0" fontId="0" fillId="0" borderId="0" xfId="0" applyAlignment="1">
      <alignment/>
    </xf>
    <xf numFmtId="165" fontId="4" fillId="0" borderId="0" xfId="15" applyNumberFormat="1" applyFont="1" applyBorder="1" applyAlignment="1">
      <alignment/>
    </xf>
    <xf numFmtId="37" fontId="5" fillId="0" borderId="3" xfId="24" applyFont="1" applyBorder="1" applyAlignment="1" quotePrefix="1">
      <alignment horizontal="left"/>
      <protection/>
    </xf>
    <xf numFmtId="37" fontId="4" fillId="0" borderId="2" xfId="24" applyFont="1" applyBorder="1" applyAlignment="1">
      <alignment horizontal="left"/>
      <protection/>
    </xf>
    <xf numFmtId="37" fontId="4" fillId="0" borderId="2" xfId="24" applyFont="1" applyBorder="1" applyAlignment="1" quotePrefix="1">
      <alignment horizontal="left"/>
      <protection/>
    </xf>
    <xf numFmtId="165" fontId="4" fillId="0" borderId="4" xfId="15" applyNumberFormat="1" applyFont="1" applyBorder="1" applyAlignment="1">
      <alignment/>
    </xf>
    <xf numFmtId="37" fontId="4" fillId="0" borderId="0" xfId="24" applyFont="1">
      <alignment/>
      <protection/>
    </xf>
    <xf numFmtId="37" fontId="5" fillId="0" borderId="0" xfId="24" applyFont="1" applyAlignment="1">
      <alignment horizontal="left"/>
      <protection/>
    </xf>
    <xf numFmtId="38" fontId="4" fillId="0" borderId="0" xfId="24" applyNumberFormat="1" applyFont="1" applyBorder="1" applyAlignment="1">
      <alignment horizontal="centerContinuous" wrapText="1"/>
      <protection/>
    </xf>
    <xf numFmtId="37" fontId="5" fillId="0" borderId="5" xfId="24" applyFont="1" applyFill="1" applyBorder="1" applyAlignment="1">
      <alignment horizontal="left" wrapText="1"/>
      <protection/>
    </xf>
    <xf numFmtId="38" fontId="5" fillId="0" borderId="5" xfId="24" applyNumberFormat="1" applyFont="1" applyFill="1" applyBorder="1" applyAlignment="1">
      <alignment horizontal="centerContinuous" wrapText="1"/>
      <protection/>
    </xf>
    <xf numFmtId="38" fontId="4" fillId="0" borderId="3" xfId="15" applyNumberFormat="1" applyFont="1" applyBorder="1" applyAlignment="1">
      <alignment/>
    </xf>
    <xf numFmtId="38" fontId="4" fillId="0" borderId="6" xfId="15" applyNumberFormat="1" applyFont="1" applyBorder="1" applyAlignment="1">
      <alignment/>
    </xf>
    <xf numFmtId="37" fontId="5" fillId="0" borderId="3" xfId="24" applyFont="1" applyBorder="1" applyAlignment="1">
      <alignment horizontal="left"/>
      <protection/>
    </xf>
    <xf numFmtId="38" fontId="4" fillId="0" borderId="3" xfId="15" applyNumberFormat="1" applyFont="1" applyBorder="1" applyAlignment="1">
      <alignment/>
    </xf>
    <xf numFmtId="38" fontId="4" fillId="0" borderId="2" xfId="15" applyNumberFormat="1" applyFont="1" applyBorder="1" applyAlignment="1">
      <alignment/>
    </xf>
    <xf numFmtId="37" fontId="5" fillId="0" borderId="7" xfId="24" applyFont="1" applyBorder="1" applyAlignment="1" quotePrefix="1">
      <alignment horizontal="left"/>
      <protection/>
    </xf>
    <xf numFmtId="38" fontId="4" fillId="0" borderId="3" xfId="0" applyNumberFormat="1" applyFont="1" applyBorder="1" applyAlignment="1">
      <alignment/>
    </xf>
    <xf numFmtId="37" fontId="5" fillId="0" borderId="3" xfId="24" applyFont="1" applyBorder="1" applyAlignment="1">
      <alignment horizontal="left"/>
      <protection/>
    </xf>
    <xf numFmtId="38" fontId="4" fillId="0" borderId="5" xfId="15" applyNumberFormat="1" applyFont="1" applyFill="1" applyBorder="1" applyAlignment="1">
      <alignment/>
    </xf>
    <xf numFmtId="37" fontId="4" fillId="0" borderId="0" xfId="24" applyFont="1" applyBorder="1" applyAlignment="1">
      <alignment horizontal="left"/>
      <protection/>
    </xf>
    <xf numFmtId="37" fontId="5" fillId="0" borderId="8" xfId="24" applyFont="1" applyBorder="1" applyAlignment="1" quotePrefix="1">
      <alignment horizontal="left"/>
      <protection/>
    </xf>
    <xf numFmtId="38" fontId="5" fillId="0" borderId="5" xfId="15" applyNumberFormat="1" applyFont="1" applyBorder="1" applyAlignment="1">
      <alignment horizontal="right"/>
    </xf>
    <xf numFmtId="38" fontId="4" fillId="0" borderId="0" xfId="24" applyNumberFormat="1" applyFont="1">
      <alignment/>
      <protection/>
    </xf>
    <xf numFmtId="37" fontId="5" fillId="0" borderId="0" xfId="24" applyFont="1" applyBorder="1" applyAlignment="1">
      <alignment horizontal="centerContinuous" wrapText="1"/>
      <protection/>
    </xf>
    <xf numFmtId="38" fontId="5" fillId="0" borderId="0" xfId="24" applyNumberFormat="1" applyFont="1" applyBorder="1" applyAlignment="1">
      <alignment horizontal="centerContinuous" wrapText="1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5" fontId="4" fillId="0" borderId="0" xfId="15" applyNumberFormat="1" applyFont="1" applyAlignment="1">
      <alignment/>
    </xf>
    <xf numFmtId="37" fontId="5" fillId="0" borderId="2" xfId="24" applyFont="1" applyBorder="1" applyAlignment="1" quotePrefix="1">
      <alignment horizontal="left"/>
      <protection/>
    </xf>
    <xf numFmtId="38" fontId="4" fillId="0" borderId="9" xfId="15" applyNumberFormat="1" applyFont="1" applyBorder="1" applyAlignment="1">
      <alignment/>
    </xf>
    <xf numFmtId="0" fontId="5" fillId="0" borderId="7" xfId="0" applyFont="1" applyBorder="1" applyAlignment="1">
      <alignment/>
    </xf>
    <xf numFmtId="38" fontId="4" fillId="2" borderId="3" xfId="15" applyNumberFormat="1" applyFont="1" applyFill="1" applyBorder="1" applyAlignment="1">
      <alignment/>
    </xf>
    <xf numFmtId="38" fontId="4" fillId="0" borderId="5" xfId="15" applyNumberFormat="1" applyFont="1" applyBorder="1" applyAlignment="1">
      <alignment/>
    </xf>
    <xf numFmtId="37" fontId="5" fillId="0" borderId="9" xfId="24" applyFont="1" applyBorder="1" applyAlignment="1">
      <alignment horizontal="left"/>
      <protection/>
    </xf>
    <xf numFmtId="38" fontId="4" fillId="0" borderId="2" xfId="15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38" fontId="4" fillId="0" borderId="9" xfId="15" applyNumberFormat="1" applyFont="1" applyFill="1" applyBorder="1" applyAlignment="1">
      <alignment/>
    </xf>
    <xf numFmtId="37" fontId="5" fillId="0" borderId="7" xfId="24" applyFont="1" applyBorder="1" applyAlignment="1" quotePrefix="1">
      <alignment horizontal="left"/>
      <protection/>
    </xf>
    <xf numFmtId="38" fontId="4" fillId="0" borderId="0" xfId="15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8" fillId="0" borderId="0" xfId="24" applyFont="1" applyBorder="1" applyAlignment="1" quotePrefix="1">
      <alignment horizontal="left"/>
      <protection/>
    </xf>
    <xf numFmtId="38" fontId="4" fillId="0" borderId="0" xfId="24" applyNumberFormat="1" applyFont="1" applyBorder="1">
      <alignment/>
      <protection/>
    </xf>
    <xf numFmtId="38" fontId="4" fillId="0" borderId="0" xfId="0" applyNumberFormat="1" applyFont="1" applyAlignment="1">
      <alignment/>
    </xf>
    <xf numFmtId="38" fontId="4" fillId="0" borderId="0" xfId="24" applyNumberFormat="1" applyFont="1" applyBorder="1" applyAlignment="1">
      <alignment horizontal="left" vertical="top"/>
      <protection/>
    </xf>
    <xf numFmtId="0" fontId="4" fillId="0" borderId="0" xfId="0" applyFont="1" applyAlignment="1">
      <alignment horizontal="right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center"/>
    </xf>
    <xf numFmtId="205" fontId="4" fillId="0" borderId="11" xfId="15" applyNumberFormat="1" applyFont="1" applyBorder="1" applyAlignment="1">
      <alignment/>
    </xf>
    <xf numFmtId="38" fontId="4" fillId="0" borderId="4" xfId="15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38" fontId="5" fillId="0" borderId="5" xfId="24" applyNumberFormat="1" applyFont="1" applyFill="1" applyBorder="1" applyAlignment="1">
      <alignment horizontal="center" wrapText="1"/>
      <protection/>
    </xf>
    <xf numFmtId="37" fontId="5" fillId="0" borderId="0" xfId="24" applyFont="1" applyBorder="1" applyAlignment="1">
      <alignment horizontal="center" wrapText="1"/>
      <protection/>
    </xf>
    <xf numFmtId="37" fontId="8" fillId="0" borderId="0" xfId="24" applyFont="1" applyBorder="1" applyAlignment="1" quotePrefix="1">
      <alignment horizontal="left" vertical="top"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eneral" xfId="22"/>
    <cellStyle name="Hyperlink" xfId="23"/>
    <cellStyle name="Normal_AIRPLAN.XLS" xfId="24"/>
    <cellStyle name="Percent" xfId="25"/>
    <cellStyle name="Phone" xfId="26"/>
    <cellStyle name="Total" xfId="27"/>
    <cellStyle name="w15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A24">
      <selection activeCell="A2" sqref="A2:F2"/>
    </sheetView>
  </sheetViews>
  <sheetFormatPr defaultColWidth="9.140625" defaultRowHeight="12.75"/>
  <cols>
    <col min="1" max="1" width="43.57421875" style="50" customWidth="1"/>
    <col min="2" max="3" width="12.7109375" style="51" customWidth="1"/>
    <col min="4" max="6" width="12.7109375" style="52" customWidth="1"/>
    <col min="7" max="16384" width="8.8515625" style="27" customWidth="1"/>
  </cols>
  <sheetData>
    <row r="1" spans="1:6" s="26" customFormat="1" ht="15.75">
      <c r="A1" s="24" t="s">
        <v>34</v>
      </c>
      <c r="B1" s="8"/>
      <c r="C1" s="8"/>
      <c r="D1" s="25"/>
      <c r="E1" s="8"/>
      <c r="F1" s="8"/>
    </row>
    <row r="2" spans="1:6" s="26" customFormat="1" ht="15.75">
      <c r="A2" s="57" t="s">
        <v>16</v>
      </c>
      <c r="B2" s="57"/>
      <c r="C2" s="57"/>
      <c r="D2" s="57"/>
      <c r="E2" s="57"/>
      <c r="F2" s="57"/>
    </row>
    <row r="3" spans="1:6" ht="15.75">
      <c r="A3" s="6"/>
      <c r="B3" s="23"/>
      <c r="C3" s="23"/>
      <c r="D3" s="23"/>
      <c r="E3" s="23"/>
      <c r="F3" s="23"/>
    </row>
    <row r="4" spans="1:6" s="28" customFormat="1" ht="34.5">
      <c r="A4" s="9"/>
      <c r="B4" s="10" t="s">
        <v>14</v>
      </c>
      <c r="C4" s="10" t="s">
        <v>15</v>
      </c>
      <c r="D4" s="10" t="s">
        <v>24</v>
      </c>
      <c r="E4" s="56" t="s">
        <v>26</v>
      </c>
      <c r="F4" s="10" t="s">
        <v>33</v>
      </c>
    </row>
    <row r="5" spans="1:7" ht="15.75">
      <c r="A5" s="2" t="s">
        <v>3</v>
      </c>
      <c r="B5" s="11">
        <v>5826879</v>
      </c>
      <c r="C5" s="11">
        <v>4181875</v>
      </c>
      <c r="D5" s="11">
        <f>+B23</f>
        <v>5345166</v>
      </c>
      <c r="E5" s="11">
        <f>+D23</f>
        <v>4984323</v>
      </c>
      <c r="F5" s="11">
        <f>E5</f>
        <v>4984323</v>
      </c>
      <c r="G5" s="29"/>
    </row>
    <row r="6" spans="1:7" ht="15.75">
      <c r="A6" s="30" t="s">
        <v>4</v>
      </c>
      <c r="B6" s="12"/>
      <c r="C6" s="12"/>
      <c r="D6" s="12"/>
      <c r="E6" s="12"/>
      <c r="F6" s="12"/>
      <c r="G6" s="29"/>
    </row>
    <row r="7" spans="1:7" ht="15.75">
      <c r="A7" s="3" t="s">
        <v>17</v>
      </c>
      <c r="B7" s="15">
        <v>637455</v>
      </c>
      <c r="C7" s="15">
        <v>875063</v>
      </c>
      <c r="D7" s="15">
        <v>875063</v>
      </c>
      <c r="E7" s="15">
        <v>1011331</v>
      </c>
      <c r="F7" s="15">
        <f>E7+110000</f>
        <v>1121331</v>
      </c>
      <c r="G7" s="29"/>
    </row>
    <row r="8" spans="1:7" ht="18.75">
      <c r="A8" s="3" t="s">
        <v>27</v>
      </c>
      <c r="B8" s="15">
        <v>467468</v>
      </c>
      <c r="C8" s="15">
        <v>463463</v>
      </c>
      <c r="D8" s="15">
        <v>463463</v>
      </c>
      <c r="E8" s="15">
        <v>698933</v>
      </c>
      <c r="F8" s="15">
        <f>E8</f>
        <v>698933</v>
      </c>
      <c r="G8" s="29"/>
    </row>
    <row r="9" spans="1:7" ht="15.75">
      <c r="A9" s="3" t="s">
        <v>18</v>
      </c>
      <c r="B9" s="15">
        <v>16114510</v>
      </c>
      <c r="C9" s="15">
        <v>17323314</v>
      </c>
      <c r="D9" s="15">
        <f>17323314-90677</f>
        <v>17232637</v>
      </c>
      <c r="E9" s="15">
        <v>19514779</v>
      </c>
      <c r="F9" s="15">
        <f>E9</f>
        <v>19514779</v>
      </c>
      <c r="G9" s="29"/>
    </row>
    <row r="10" spans="1:7" ht="15.75">
      <c r="A10" s="3" t="s">
        <v>19</v>
      </c>
      <c r="B10" s="15"/>
      <c r="C10" s="15"/>
      <c r="D10" s="15"/>
      <c r="E10" s="15"/>
      <c r="F10" s="15"/>
      <c r="G10" s="29"/>
    </row>
    <row r="11" spans="1:7" ht="15.75">
      <c r="A11" s="13" t="s">
        <v>1</v>
      </c>
      <c r="B11" s="14">
        <f>SUM(B7:B10)</f>
        <v>17219433</v>
      </c>
      <c r="C11" s="14">
        <f>SUM(C7:C10)</f>
        <v>18661840</v>
      </c>
      <c r="D11" s="14">
        <f>SUM(D7:D10)</f>
        <v>18571163</v>
      </c>
      <c r="E11" s="14">
        <f>SUM(E7:E10)</f>
        <v>21225043</v>
      </c>
      <c r="F11" s="14">
        <f>SUM(F7:F10)</f>
        <v>21335043</v>
      </c>
      <c r="G11" s="29"/>
    </row>
    <row r="12" spans="1:7" ht="15.75">
      <c r="A12" s="30" t="s">
        <v>5</v>
      </c>
      <c r="B12" s="12"/>
      <c r="C12" s="54"/>
      <c r="D12" s="12"/>
      <c r="E12" s="12"/>
      <c r="F12" s="12"/>
      <c r="G12" s="29"/>
    </row>
    <row r="13" spans="1:7" ht="15.75">
      <c r="A13" s="3" t="s">
        <v>17</v>
      </c>
      <c r="B13" s="15">
        <v>-1081913</v>
      </c>
      <c r="C13" s="54">
        <v>-1349417</v>
      </c>
      <c r="D13" s="15">
        <f>-1364417+5088</f>
        <v>-1359329</v>
      </c>
      <c r="E13" s="15">
        <v>-1736898</v>
      </c>
      <c r="F13" s="15">
        <f>E13-110000</f>
        <v>-1846898</v>
      </c>
      <c r="G13" s="29"/>
    </row>
    <row r="14" spans="1:7" ht="15.75">
      <c r="A14" s="3" t="s">
        <v>20</v>
      </c>
      <c r="B14" s="15">
        <f>-16542583</f>
        <v>-16542583</v>
      </c>
      <c r="C14" s="54">
        <v>-17296219</v>
      </c>
      <c r="D14" s="15">
        <f>-17296219+13084</f>
        <v>-17283135</v>
      </c>
      <c r="E14" s="15">
        <f>-19944215+500000</f>
        <v>-19444215</v>
      </c>
      <c r="F14" s="15">
        <f>E14</f>
        <v>-19444215</v>
      </c>
      <c r="G14" s="29"/>
    </row>
    <row r="15" spans="1:7" ht="15.75">
      <c r="A15" s="3" t="s">
        <v>21</v>
      </c>
      <c r="B15" s="15">
        <v>-76650</v>
      </c>
      <c r="C15" s="54">
        <v>-299000</v>
      </c>
      <c r="D15" s="15">
        <v>-299000</v>
      </c>
      <c r="E15" s="15">
        <v>-500000</v>
      </c>
      <c r="F15" s="15">
        <f>E15</f>
        <v>-500000</v>
      </c>
      <c r="G15" s="29"/>
    </row>
    <row r="16" spans="1:7" ht="15.75">
      <c r="A16" s="3" t="s">
        <v>2</v>
      </c>
      <c r="B16" s="15"/>
      <c r="C16" s="54"/>
      <c r="D16" s="15"/>
      <c r="E16" s="15"/>
      <c r="F16" s="15"/>
      <c r="G16" s="29"/>
    </row>
    <row r="17" spans="1:7" ht="15.75">
      <c r="A17" s="2" t="s">
        <v>0</v>
      </c>
      <c r="B17" s="11">
        <f>SUM(B13:B16)</f>
        <v>-17701146</v>
      </c>
      <c r="C17" s="11">
        <f>SUM(C13:C16)</f>
        <v>-18944636</v>
      </c>
      <c r="D17" s="11">
        <f>SUM(D13:D16)</f>
        <v>-18941464</v>
      </c>
      <c r="E17" s="11">
        <f>SUM(E13:E16)</f>
        <v>-21681113</v>
      </c>
      <c r="F17" s="11">
        <f>SUM(F13:F16)</f>
        <v>-21791113</v>
      </c>
      <c r="G17" s="29"/>
    </row>
    <row r="18" spans="1:7" ht="18.75">
      <c r="A18" s="32" t="s">
        <v>28</v>
      </c>
      <c r="B18" s="33"/>
      <c r="C18" s="19">
        <v>9458</v>
      </c>
      <c r="D18" s="34">
        <v>9458</v>
      </c>
      <c r="E18" s="34">
        <f>(E8/0.98)*0.02</f>
        <v>14263.938775510203</v>
      </c>
      <c r="F18" s="34">
        <f>(F8/0.98)*0.02</f>
        <v>14263.938775510203</v>
      </c>
      <c r="G18" s="29"/>
    </row>
    <row r="19" spans="1:7" ht="15.75">
      <c r="A19" s="35" t="s">
        <v>6</v>
      </c>
      <c r="B19" s="36"/>
      <c r="C19" s="37"/>
      <c r="D19" s="31"/>
      <c r="E19" s="15"/>
      <c r="F19" s="15"/>
      <c r="G19" s="29"/>
    </row>
    <row r="20" spans="1:7" ht="15.75">
      <c r="A20" s="3" t="s">
        <v>2</v>
      </c>
      <c r="B20" s="15"/>
      <c r="C20" s="15"/>
      <c r="D20" s="15"/>
      <c r="E20" s="15"/>
      <c r="F20" s="15"/>
      <c r="G20" s="29"/>
    </row>
    <row r="21" spans="1:7" ht="15.75">
      <c r="A21" s="3" t="s">
        <v>2</v>
      </c>
      <c r="B21" s="38"/>
      <c r="C21" s="39"/>
      <c r="D21" s="40"/>
      <c r="E21" s="36"/>
      <c r="F21" s="36"/>
      <c r="G21" s="29"/>
    </row>
    <row r="22" spans="1:7" ht="15.75">
      <c r="A22" s="16" t="s">
        <v>7</v>
      </c>
      <c r="B22" s="17">
        <f>SUM(B20:B21)</f>
        <v>0</v>
      </c>
      <c r="C22" s="17">
        <f>SUM(C20:C21)</f>
        <v>0</v>
      </c>
      <c r="D22" s="17">
        <f>SUM(D20:D21)</f>
        <v>0</v>
      </c>
      <c r="E22" s="17">
        <f>SUM(E20:E21)</f>
        <v>0</v>
      </c>
      <c r="F22" s="17">
        <v>0</v>
      </c>
      <c r="G22" s="29"/>
    </row>
    <row r="23" spans="1:7" ht="15.75">
      <c r="A23" s="41" t="s">
        <v>8</v>
      </c>
      <c r="B23" s="17">
        <f>B5+B11+B17+B18+B22</f>
        <v>5345166</v>
      </c>
      <c r="C23" s="17">
        <f>C5+C11+C17+C18+C22</f>
        <v>3908537</v>
      </c>
      <c r="D23" s="17">
        <f>D5+D11+D17+D18+D22</f>
        <v>4984323</v>
      </c>
      <c r="E23" s="17">
        <f>E5+E11+E17+E18+E22</f>
        <v>4542516.9387755105</v>
      </c>
      <c r="F23" s="17">
        <f>F5+F11+F17+F18+F22</f>
        <v>4542516.9387755105</v>
      </c>
      <c r="G23" s="29"/>
    </row>
    <row r="24" spans="1:7" ht="15.75">
      <c r="A24" s="30" t="s">
        <v>9</v>
      </c>
      <c r="B24" s="15"/>
      <c r="C24" s="31"/>
      <c r="D24" s="12"/>
      <c r="E24" s="15"/>
      <c r="F24" s="15"/>
      <c r="G24" s="29"/>
    </row>
    <row r="25" spans="1:7" ht="15.75">
      <c r="A25" s="3" t="s">
        <v>22</v>
      </c>
      <c r="B25" s="15">
        <v>-15000</v>
      </c>
      <c r="C25" s="1"/>
      <c r="D25" s="36"/>
      <c r="E25" s="36"/>
      <c r="F25" s="36"/>
      <c r="G25" s="29"/>
    </row>
    <row r="26" spans="1:7" ht="15.75">
      <c r="A26" s="4" t="s">
        <v>10</v>
      </c>
      <c r="B26" s="5"/>
      <c r="C26" s="1"/>
      <c r="D26" s="36"/>
      <c r="E26" s="36"/>
      <c r="F26" s="36"/>
      <c r="G26" s="29"/>
    </row>
    <row r="27" spans="1:7" ht="15.75">
      <c r="A27" s="3" t="s">
        <v>10</v>
      </c>
      <c r="B27" s="5"/>
      <c r="C27" s="1"/>
      <c r="D27" s="36"/>
      <c r="E27" s="36"/>
      <c r="F27" s="36"/>
      <c r="G27" s="29"/>
    </row>
    <row r="28" spans="1:7" ht="15.75">
      <c r="A28" s="18" t="s">
        <v>11</v>
      </c>
      <c r="B28" s="11">
        <f>SUM(B25:B27)</f>
        <v>-15000</v>
      </c>
      <c r="C28" s="53">
        <f>SUM(C25:C27)</f>
        <v>0</v>
      </c>
      <c r="D28" s="53">
        <f>SUM(D25:D27)</f>
        <v>0</v>
      </c>
      <c r="E28" s="53">
        <f>SUM(E25:E27)</f>
        <v>0</v>
      </c>
      <c r="F28" s="53"/>
      <c r="G28" s="29"/>
    </row>
    <row r="29" spans="1:7" ht="15.75">
      <c r="A29" s="41" t="s">
        <v>12</v>
      </c>
      <c r="B29" s="17">
        <f>+B23+B28</f>
        <v>5330166</v>
      </c>
      <c r="C29" s="17">
        <f>+C23+C28</f>
        <v>3908537</v>
      </c>
      <c r="D29" s="17">
        <f>+D23+D28</f>
        <v>4984323</v>
      </c>
      <c r="E29" s="17">
        <f>+E23+E28</f>
        <v>4542516.9387755105</v>
      </c>
      <c r="F29" s="17">
        <f>+F23+F28</f>
        <v>4542516.9387755105</v>
      </c>
      <c r="G29" s="29"/>
    </row>
    <row r="30" spans="1:7" s="26" customFormat="1" ht="15.75">
      <c r="A30" s="20"/>
      <c r="B30" s="42"/>
      <c r="C30" s="42"/>
      <c r="D30" s="43"/>
      <c r="E30" s="42"/>
      <c r="F30" s="42"/>
      <c r="G30" s="1"/>
    </row>
    <row r="31" spans="1:7" s="45" customFormat="1" ht="18.75">
      <c r="A31" s="21" t="s">
        <v>29</v>
      </c>
      <c r="B31" s="22">
        <f>B14*-0.01</f>
        <v>165425.83000000002</v>
      </c>
      <c r="C31" s="22">
        <v>172960</v>
      </c>
      <c r="D31" s="22">
        <f>D14*-0.01</f>
        <v>172831.35</v>
      </c>
      <c r="E31" s="22">
        <f>E14*-0.01</f>
        <v>194442.15</v>
      </c>
      <c r="F31" s="22">
        <f>F14*-0.01</f>
        <v>194442.15</v>
      </c>
      <c r="G31" s="44"/>
    </row>
    <row r="32" spans="1:6" ht="15.75">
      <c r="A32" s="6"/>
      <c r="B32" s="23"/>
      <c r="C32" s="23"/>
      <c r="D32" s="23"/>
      <c r="E32" s="23"/>
      <c r="F32" s="23"/>
    </row>
    <row r="33" spans="1:6" ht="15.75">
      <c r="A33" s="7" t="s">
        <v>13</v>
      </c>
      <c r="B33" s="23"/>
      <c r="C33" s="23"/>
      <c r="D33" s="23"/>
      <c r="E33" s="23"/>
      <c r="F33" s="23"/>
    </row>
    <row r="34" spans="1:6" ht="18.75">
      <c r="A34" s="46" t="s">
        <v>23</v>
      </c>
      <c r="B34" s="47"/>
      <c r="C34" s="47"/>
      <c r="D34" s="48"/>
      <c r="E34" s="47"/>
      <c r="F34" s="47"/>
    </row>
    <row r="35" spans="1:6" ht="18.75">
      <c r="A35" s="58" t="s">
        <v>25</v>
      </c>
      <c r="B35" s="58"/>
      <c r="C35" s="58"/>
      <c r="D35" s="58"/>
      <c r="E35" s="58"/>
      <c r="F35" s="58"/>
    </row>
    <row r="36" spans="1:6" ht="18.75">
      <c r="A36" s="55" t="s">
        <v>30</v>
      </c>
      <c r="B36" s="49"/>
      <c r="C36" s="49"/>
      <c r="D36" s="48"/>
      <c r="E36" s="47"/>
      <c r="F36" s="47"/>
    </row>
    <row r="37" spans="1:6" ht="18.75">
      <c r="A37" s="55" t="s">
        <v>31</v>
      </c>
      <c r="B37" s="49"/>
      <c r="C37" s="49"/>
      <c r="D37" s="48"/>
      <c r="E37" s="47"/>
      <c r="F37" s="47"/>
    </row>
    <row r="38" spans="1:6" ht="18.75">
      <c r="A38" s="55" t="s">
        <v>32</v>
      </c>
      <c r="B38" s="23"/>
      <c r="C38" s="23"/>
      <c r="D38" s="48"/>
      <c r="E38" s="23"/>
      <c r="F38" s="23"/>
    </row>
  </sheetData>
  <mergeCells count="2">
    <mergeCell ref="A2:F2"/>
    <mergeCell ref="A35:F35"/>
  </mergeCells>
  <printOptions/>
  <pageMargins left="0.52" right="0.75" top="0.64" bottom="1" header="0.5" footer="0.5"/>
  <pageSetup fitToHeight="2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Instruction Forms</dc:subject>
  <dc:creator>James Walsh</dc:creator>
  <cp:keywords/>
  <dc:description/>
  <cp:lastModifiedBy>Linda Blossey</cp:lastModifiedBy>
  <cp:lastPrinted>2005-01-14T21:28:38Z</cp:lastPrinted>
  <dcterms:created xsi:type="dcterms:W3CDTF">1999-05-13T19:50:30Z</dcterms:created>
  <dcterms:modified xsi:type="dcterms:W3CDTF">2005-01-26T22:55:27Z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-653641236</vt:i4>
  </property>
  <property fmtid="{D5CDD505-2E9C-101B-9397-08002B2CF9AE}" pid="3" name="_EmailSubject">
    <vt:lpwstr>Correction Ord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-1448798905</vt:i4>
  </property>
  <property fmtid="{D5CDD505-2E9C-101B-9397-08002B2CF9AE}" pid="7" name="_ReviewingToolsShownOnce">
    <vt:lpwstr/>
  </property>
</Properties>
</file>