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2004 Budget Book Fin Plan" sheetId="1" r:id="rId1"/>
  </sheets>
  <externalReferences>
    <externalReference r:id="rId4"/>
  </externalReferences>
  <definedNames>
    <definedName name="_Order1" hidden="1">255</definedName>
    <definedName name="_Order2" hidden="1">255</definedName>
    <definedName name="abcdefg" localSheetId="0" hidden="1">{"NonWhole",#N/A,FALSE,"ReorgRevisted"}</definedName>
    <definedName name="abcdefg" hidden="1">{"NonWhole",#N/A,FALSE,"ReorgRevisted"}</definedName>
    <definedName name="chairsummaryy" localSheetId="0" hidden="1">{"NonWhole",#N/A,FALSE,"ReorgRevisted"}</definedName>
    <definedName name="chairsummaryy" hidden="1">{"NonWhole",#N/A,FALSE,"ReorgRevisted"}</definedName>
    <definedName name="expenditures">'[1]MainPlan  test'!$AE$388</definedName>
    <definedName name="jdfklasdjfl" localSheetId="0" hidden="1">{"Whole",#N/A,FALSE,"ReorgRevisted"}</definedName>
    <definedName name="jdfklasdjfl" hidden="1">{"Whole",#N/A,FALSE,"ReorgRevisted"}</definedName>
    <definedName name="other" localSheetId="0" hidden="1">{"cxtransfer",#N/A,FALSE,"ReorgRevisted"}</definedName>
    <definedName name="other" hidden="1">{"cxtransfer",#N/A,FALSE,"ReorgRevisted"}</definedName>
    <definedName name="_xlnm.Print_Area" localSheetId="0">'2004 Budget Book Fin Plan'!$A$1:$G$33</definedName>
    <definedName name="_xlnm.Print_Titles" localSheetId="0">'2004 Budget Book Fin Plan'!$1:$6</definedName>
    <definedName name="rev2">'[1]MainPlan  test'!$AE$58</definedName>
    <definedName name="sdfasdf" localSheetId="0" hidden="1">{"NonWhole",#N/A,FALSE,"ReorgRevisted"}</definedName>
    <definedName name="sdfasdf" hidden="1">{"NonWhole",#N/A,FALSE,"ReorgRevisted"}</definedName>
    <definedName name="stuff" localSheetId="0" hidden="1">{"Dis",#N/A,FALSE,"ReorgRevisted"}</definedName>
    <definedName name="stuff" hidden="1">{"Dis",#N/A,FALSE,"ReorgRevisted"}</definedName>
    <definedName name="wn.dffjdkla" localSheetId="0" hidden="1">{"Dis",#N/A,FALSE,"ReorgRevisted"}</definedName>
    <definedName name="wn.dffjdkla" hidden="1">{"Dis",#N/A,FALSE,"ReorgRevisted"}</definedName>
    <definedName name="wrn.abc" localSheetId="0" hidden="1">{"Whole",#N/A,FALSE,"ReorgRevisted"}</definedName>
    <definedName name="wrn.abc" hidden="1">{"Whole",#N/A,FALSE,"ReorgRevisted"}</definedName>
    <definedName name="wrn.CX." localSheetId="0" hidden="1">{"cxtransfer",#N/A,FALSE,"ReorgRevisted"}</definedName>
    <definedName name="wrn.CX." hidden="1">{"cxtransfer",#N/A,FALSE,"ReorgRevisted"}</definedName>
    <definedName name="wrn.dfsfd" localSheetId="0" hidden="1">{"Whole",#N/A,FALSE,"ReorgRevisted"}</definedName>
    <definedName name="wrn.dfsfd" hidden="1">{"Whole",#N/A,FALSE,"ReorgRevisted"}</definedName>
    <definedName name="wrn.NonWholeReport." localSheetId="0" hidden="1">{"NonWhole",#N/A,FALSE,"ReorgRevisted"}</definedName>
    <definedName name="wrn.NonWholeReport." hidden="1">{"NonWhole",#N/A,FALSE,"ReorgRevisted"}</definedName>
    <definedName name="wrn.other" localSheetId="0" hidden="1">{"Whole",#N/A,FALSE,"ReorgRevisted"}</definedName>
    <definedName name="wrn.other" hidden="1">{"Whole",#N/A,FALSE,"ReorgRevisted"}</definedName>
    <definedName name="wrn.read" localSheetId="0" hidden="1">{"NonWhole",#N/A,FALSE,"ReorgRevisted"}</definedName>
    <definedName name="wrn.read"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s>
  <calcPr fullCalcOnLoad="1"/>
</workbook>
</file>

<file path=xl/sharedStrings.xml><?xml version="1.0" encoding="utf-8"?>
<sst xmlns="http://schemas.openxmlformats.org/spreadsheetml/2006/main" count="52" uniqueCount="44">
  <si>
    <t>2002</t>
  </si>
  <si>
    <t>2003</t>
  </si>
  <si>
    <t>3rd Quarter</t>
  </si>
  <si>
    <t>Adopted</t>
  </si>
  <si>
    <t>Actuals</t>
  </si>
  <si>
    <t>errata fin plan</t>
  </si>
  <si>
    <t>Debt Service</t>
  </si>
  <si>
    <t>Sales Tax</t>
  </si>
  <si>
    <t>Intergovernmental Receipts</t>
  </si>
  <si>
    <t>Interfund Receipts</t>
  </si>
  <si>
    <t>Other Revenues</t>
  </si>
  <si>
    <t>Supplemental revenue</t>
  </si>
  <si>
    <t>Total Revenues</t>
  </si>
  <si>
    <t>Adjusted</t>
  </si>
  <si>
    <t>Property Tax Growth Factor</t>
  </si>
  <si>
    <t>101.0%</t>
  </si>
  <si>
    <t>Beginning Fund Balance</t>
  </si>
  <si>
    <t>Revenues:</t>
  </si>
  <si>
    <t>Property Tax</t>
  </si>
  <si>
    <t>Investment Earnings</t>
  </si>
  <si>
    <t>Revenues less Debt Service</t>
  </si>
  <si>
    <t>Reductions Required to Meet Target Fund Balance</t>
  </si>
  <si>
    <t>Total Expenditures</t>
  </si>
  <si>
    <t>Ending Fund Balance</t>
  </si>
  <si>
    <t>Reserves &amp; Designations</t>
  </si>
  <si>
    <t>As % of Applicable Revenues</t>
  </si>
  <si>
    <t>Expenditures:</t>
  </si>
  <si>
    <t>Operating Expenditures</t>
  </si>
  <si>
    <t>Capital Expenditures</t>
  </si>
  <si>
    <t>Ending Undesignated Balance</t>
  </si>
  <si>
    <t>Over/Under 6% Target</t>
  </si>
  <si>
    <t>-------------------------------------Adopted--------------------------------------</t>
  </si>
  <si>
    <t>2004</t>
  </si>
  <si>
    <t>2005</t>
  </si>
  <si>
    <t>2006</t>
  </si>
  <si>
    <t>CX</t>
  </si>
  <si>
    <t>This is from the CX financial plan</t>
  </si>
  <si>
    <t>The numbers in this column, adopted 2003, were taken from the 2003 budget book.  No adjustments are necessary to convert from CX to GF, since these numbers are already gen fund numbers.</t>
  </si>
  <si>
    <t>CX+Sales Tax Reserve+CFSA</t>
  </si>
  <si>
    <t>2002 and 2003 numbers subtract the transfer from CFSA to CX.  The 2004, 2005, and 2006 numbers do not include the transfer from CX to CFSA.</t>
  </si>
  <si>
    <t>CX+CFSA parking+all IWF revenue</t>
  </si>
  <si>
    <t>Underexpenditure Assumption</t>
  </si>
  <si>
    <t>Op. Exp.= CX op + CFSA exp + IWF exp + S&amp;W contingency + Exec cont - CFSA exp transfer to CX + Other fund transactions + Supplementals + Carryover</t>
  </si>
  <si>
    <t xml:space="preserve">2004 Adopted General Fund Financial Plan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</si>
</sst>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0_);_(* \(#,##0.000\);_(* &quot;-&quot;??_);_(@_)"/>
    <numFmt numFmtId="167" formatCode="0.000%"/>
    <numFmt numFmtId="168" formatCode="_(&quot;$&quot;* #,##0_);_(&quot;$&quot;* \(#,##0\);_(&quot;$&quot;* &quot;-&quot;??_);_(@_)"/>
    <numFmt numFmtId="169" formatCode="&quot;$&quot;#,##0"/>
    <numFmt numFmtId="170" formatCode="&quot;$&quot;#,##0.0_);[Red]\(&quot;$&quot;#,##0.0\)"/>
    <numFmt numFmtId="171" formatCode="&quot;$&quot;#,##0.000_);[Red]\(&quot;$&quot;#,##0.000\)"/>
    <numFmt numFmtId="172" formatCode="&quot;$&quot;#,##0.0000_);[Red]\(&quot;$&quot;#,##0.0000\)"/>
    <numFmt numFmtId="173" formatCode="&quot;$&quot;#,##0.00000_);[Red]\(&quot;$&quot;#,##0.00000\)"/>
    <numFmt numFmtId="174" formatCode="&quot;$&quot;#,##0.000000_);[Red]\(&quot;$&quot;#,##0.000000\)"/>
    <numFmt numFmtId="175" formatCode="_(* #,##0.0_);_(* \(#,##0.0\);_(* &quot;-&quot;??_);_(@_)"/>
    <numFmt numFmtId="176" formatCode="_(* #,##0.0000_);_(* \(#,##0.0000\);_(* &quot;-&quot;??_);_(@_)"/>
    <numFmt numFmtId="177" formatCode="_(* #,##0.00000_);_(* \(#,##0.00000\);_(* &quot;-&quot;??_);_(@_)"/>
    <numFmt numFmtId="178" formatCode="_(* #,##0.000000_);_(* \(#,##0.000000\);_(* &quot;-&quot;??_);_(@_)"/>
    <numFmt numFmtId="179" formatCode="_(* #,##0.0000000_);_(* \(#,##0.0000000\);_(* &quot;-&quot;??_);_(@_)"/>
    <numFmt numFmtId="180" formatCode="0.0000%"/>
    <numFmt numFmtId="181" formatCode="0.00000%"/>
    <numFmt numFmtId="182" formatCode="0.000000%"/>
    <numFmt numFmtId="183" formatCode="#,##0.0_);[Red]\(#,##0.0\)"/>
    <numFmt numFmtId="184" formatCode="#,##0.000_);[Red]\(#,##0.000\)"/>
    <numFmt numFmtId="185" formatCode="#,##0.0000_);[Red]\(#,##0.0000\)"/>
    <numFmt numFmtId="186" formatCode="#,##0.00000_);[Red]\(#,##0.00000\)"/>
    <numFmt numFmtId="187" formatCode="#,##0.000000_);[Red]\(#,##0.000000\)"/>
    <numFmt numFmtId="188" formatCode="0_);\(0\)"/>
  </numFmts>
  <fonts count="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8"/>
      <name val="Arial"/>
      <family val="2"/>
    </font>
  </fonts>
  <fills count="3">
    <fill>
      <patternFill/>
    </fill>
    <fill>
      <patternFill patternType="gray125"/>
    </fill>
    <fill>
      <patternFill patternType="solid">
        <fgColor indexed="22"/>
        <bgColor indexed="64"/>
      </patternFill>
    </fill>
  </fills>
  <borders count="28">
    <border>
      <left/>
      <right/>
      <top/>
      <bottom/>
      <diagonal/>
    </border>
    <border>
      <left>
        <color indexed="63"/>
      </left>
      <right>
        <color indexed="63"/>
      </right>
      <top style="thick"/>
      <bottom>
        <color indexed="63"/>
      </bottom>
    </border>
    <border>
      <left style="thin"/>
      <right style="thin"/>
      <top style="thin"/>
      <bottom style="thin"/>
    </border>
    <border>
      <left style="thin"/>
      <right style="thick"/>
      <top style="thin"/>
      <bottom style="thin"/>
    </border>
    <border>
      <left style="thin"/>
      <right>
        <color indexed="63"/>
      </right>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color indexed="63"/>
      </right>
      <top style="double"/>
      <bottom style="double"/>
    </border>
    <border>
      <left>
        <color indexed="63"/>
      </left>
      <right>
        <color indexed="63"/>
      </right>
      <top style="thin"/>
      <bottom style="thin"/>
    </border>
    <border>
      <left>
        <color indexed="63"/>
      </left>
      <right style="thick"/>
      <top style="thin"/>
      <bottom style="thin"/>
    </border>
    <border>
      <left style="thin"/>
      <right style="thin"/>
      <top style="thin"/>
      <bottom style="double"/>
    </border>
    <border>
      <left style="thick"/>
      <right style="thin"/>
      <top style="thin"/>
      <bottom style="double"/>
    </border>
    <border>
      <left style="thin"/>
      <right style="thick"/>
      <top style="thin"/>
      <bottom style="double"/>
    </border>
    <border>
      <left style="thin"/>
      <right style="thin"/>
      <top>
        <color indexed="63"/>
      </top>
      <bottom style="thin"/>
    </border>
    <border>
      <left style="thin"/>
      <right>
        <color indexed="63"/>
      </right>
      <top>
        <color indexed="63"/>
      </top>
      <bottom style="thin"/>
    </border>
    <border>
      <left style="thick"/>
      <right style="thin"/>
      <top>
        <color indexed="63"/>
      </top>
      <bottom style="thin"/>
    </border>
    <border>
      <left style="thin"/>
      <right style="thick"/>
      <top>
        <color indexed="63"/>
      </top>
      <bottom style="thin"/>
    </border>
    <border>
      <left style="thin"/>
      <right style="thick"/>
      <top style="thin"/>
      <bottom>
        <color indexed="63"/>
      </bottom>
    </border>
    <border>
      <left style="thin"/>
      <right style="thick"/>
      <top>
        <color indexed="63"/>
      </top>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38" fontId="0" fillId="0" borderId="0" xfId="15" applyNumberFormat="1" applyFont="1" applyFill="1" applyAlignment="1">
      <alignment/>
    </xf>
    <xf numFmtId="38" fontId="0" fillId="0" borderId="0" xfId="0" applyNumberFormat="1" applyFont="1" applyFill="1" applyAlignment="1">
      <alignment/>
    </xf>
    <xf numFmtId="38" fontId="0" fillId="0" borderId="0" xfId="15" applyNumberFormat="1" applyFont="1" applyFill="1" applyAlignment="1">
      <alignment horizontal="right"/>
    </xf>
    <xf numFmtId="38" fontId="0" fillId="0" borderId="0" xfId="15" applyNumberFormat="1" applyFont="1" applyFill="1" applyBorder="1" applyAlignment="1">
      <alignment/>
    </xf>
    <xf numFmtId="165" fontId="1" fillId="0" borderId="0" xfId="15" applyNumberFormat="1" applyFont="1" applyFill="1" applyAlignment="1">
      <alignment horizontal="center" vertical="center"/>
    </xf>
    <xf numFmtId="165" fontId="1" fillId="0" borderId="0" xfId="15" applyNumberFormat="1" applyFont="1" applyFill="1" applyAlignment="1">
      <alignment/>
    </xf>
    <xf numFmtId="165" fontId="1" fillId="0" borderId="0" xfId="21" applyNumberFormat="1" applyFont="1" applyFill="1" applyAlignment="1">
      <alignment horizontal="right" vertical="center"/>
    </xf>
    <xf numFmtId="165" fontId="1" fillId="0" borderId="0" xfId="15" applyNumberFormat="1" applyFont="1" applyFill="1" applyBorder="1" applyAlignment="1">
      <alignment/>
    </xf>
    <xf numFmtId="38" fontId="0" fillId="0" borderId="0" xfId="15" applyNumberFormat="1" applyFont="1" applyFill="1" applyAlignment="1">
      <alignment horizontal="center" vertical="center"/>
    </xf>
    <xf numFmtId="38" fontId="1" fillId="0" borderId="0" xfId="21" applyNumberFormat="1" applyFont="1" applyFill="1" applyAlignment="1">
      <alignment horizontal="right" vertical="center"/>
    </xf>
    <xf numFmtId="38" fontId="1" fillId="0" borderId="1" xfId="15" applyNumberFormat="1" applyFont="1" applyFill="1" applyBorder="1" applyAlignment="1">
      <alignment horizontal="center"/>
    </xf>
    <xf numFmtId="38" fontId="1" fillId="0" borderId="0" xfId="15" applyNumberFormat="1" applyFont="1" applyFill="1" applyAlignment="1">
      <alignment horizontal="center"/>
    </xf>
    <xf numFmtId="38" fontId="1" fillId="0" borderId="0" xfId="15" applyNumberFormat="1" applyFont="1" applyFill="1" applyBorder="1" applyAlignment="1">
      <alignment horizontal="center"/>
    </xf>
    <xf numFmtId="38" fontId="1" fillId="0" borderId="0" xfId="15" applyNumberFormat="1" applyFont="1" applyFill="1" applyBorder="1" applyAlignment="1">
      <alignment/>
    </xf>
    <xf numFmtId="38" fontId="0" fillId="0" borderId="0" xfId="15" applyNumberFormat="1" applyFont="1" applyFill="1" applyBorder="1" applyAlignment="1">
      <alignment horizontal="right"/>
    </xf>
    <xf numFmtId="10" fontId="0" fillId="0" borderId="0" xfId="15" applyNumberFormat="1" applyFont="1" applyFill="1" applyAlignment="1">
      <alignment/>
    </xf>
    <xf numFmtId="10" fontId="0" fillId="0" borderId="0" xfId="15" applyNumberFormat="1" applyFont="1" applyFill="1" applyBorder="1" applyAlignment="1">
      <alignment/>
    </xf>
    <xf numFmtId="38" fontId="1" fillId="0" borderId="0" xfId="15" applyNumberFormat="1" applyFont="1" applyFill="1" applyBorder="1" applyAlignment="1">
      <alignment horizontal="left"/>
    </xf>
    <xf numFmtId="38" fontId="0" fillId="2" borderId="2" xfId="15" applyNumberFormat="1" applyFont="1" applyFill="1" applyBorder="1" applyAlignment="1">
      <alignment/>
    </xf>
    <xf numFmtId="38" fontId="0" fillId="2" borderId="3" xfId="15" applyNumberFormat="1" applyFont="1" applyFill="1" applyBorder="1" applyAlignment="1">
      <alignment/>
    </xf>
    <xf numFmtId="38" fontId="3" fillId="0" borderId="0" xfId="15" applyNumberFormat="1" applyFont="1" applyFill="1" applyBorder="1" applyAlignment="1">
      <alignment horizontal="center"/>
    </xf>
    <xf numFmtId="38" fontId="0" fillId="0" borderId="2" xfId="15" applyNumberFormat="1" applyFont="1" applyFill="1" applyBorder="1" applyAlignment="1">
      <alignment horizontal="right"/>
    </xf>
    <xf numFmtId="38" fontId="3" fillId="0" borderId="2" xfId="15" applyNumberFormat="1" applyFont="1" applyFill="1" applyBorder="1" applyAlignment="1">
      <alignment horizontal="center"/>
    </xf>
    <xf numFmtId="38" fontId="3" fillId="0" borderId="2" xfId="0" applyNumberFormat="1" applyFont="1" applyFill="1" applyBorder="1" applyAlignment="1" quotePrefix="1">
      <alignment horizontal="center"/>
    </xf>
    <xf numFmtId="38" fontId="3" fillId="0" borderId="3" xfId="0" applyNumberFormat="1" applyFont="1" applyFill="1" applyBorder="1" applyAlignment="1" quotePrefix="1">
      <alignment horizontal="center"/>
    </xf>
    <xf numFmtId="38" fontId="2" fillId="0" borderId="2" xfId="15" applyNumberFormat="1" applyFont="1" applyFill="1" applyBorder="1" applyAlignment="1">
      <alignment horizontal="right"/>
    </xf>
    <xf numFmtId="38" fontId="3" fillId="0" borderId="4" xfId="0" applyNumberFormat="1" applyFont="1" applyFill="1" applyBorder="1" applyAlignment="1">
      <alignment horizontal="center"/>
    </xf>
    <xf numFmtId="38" fontId="0" fillId="2" borderId="4" xfId="15" applyNumberFormat="1" applyFont="1" applyFill="1" applyBorder="1" applyAlignment="1">
      <alignment/>
    </xf>
    <xf numFmtId="38" fontId="3" fillId="0" borderId="5" xfId="0" applyNumberFormat="1" applyFont="1" applyFill="1" applyBorder="1" applyAlignment="1" quotePrefix="1">
      <alignment horizontal="center"/>
    </xf>
    <xf numFmtId="38" fontId="0" fillId="2" borderId="5" xfId="15" applyNumberFormat="1" applyFont="1" applyFill="1" applyBorder="1" applyAlignment="1">
      <alignment/>
    </xf>
    <xf numFmtId="38" fontId="0" fillId="0" borderId="4" xfId="15" applyNumberFormat="1" applyFont="1" applyFill="1" applyBorder="1" applyAlignment="1">
      <alignment horizontal="right"/>
    </xf>
    <xf numFmtId="38" fontId="0" fillId="0" borderId="6" xfId="15" applyNumberFormat="1" applyFont="1" applyFill="1" applyBorder="1" applyAlignment="1">
      <alignment horizontal="right"/>
    </xf>
    <xf numFmtId="38" fontId="0" fillId="0" borderId="7" xfId="15" applyNumberFormat="1" applyFont="1" applyFill="1" applyBorder="1" applyAlignment="1">
      <alignment horizontal="right"/>
    </xf>
    <xf numFmtId="38" fontId="0" fillId="0" borderId="8" xfId="15" applyNumberFormat="1" applyFont="1" applyFill="1" applyBorder="1" applyAlignment="1">
      <alignment horizontal="right"/>
    </xf>
    <xf numFmtId="38" fontId="0" fillId="0" borderId="9" xfId="15" applyNumberFormat="1" applyFont="1" applyFill="1" applyBorder="1" applyAlignment="1">
      <alignment horizontal="right"/>
    </xf>
    <xf numFmtId="37" fontId="1" fillId="0" borderId="2" xfId="15" applyNumberFormat="1" applyFont="1" applyFill="1" applyBorder="1" applyAlignment="1">
      <alignment/>
    </xf>
    <xf numFmtId="37" fontId="0" fillId="0" borderId="2" xfId="15" applyNumberFormat="1" applyFont="1" applyFill="1" applyBorder="1" applyAlignment="1">
      <alignment/>
    </xf>
    <xf numFmtId="37" fontId="0" fillId="0" borderId="2" xfId="15" applyNumberFormat="1" applyFont="1" applyFill="1" applyBorder="1" applyAlignment="1">
      <alignment horizontal="right"/>
    </xf>
    <xf numFmtId="37" fontId="0" fillId="0" borderId="4" xfId="0" applyNumberFormat="1" applyFont="1" applyFill="1" applyBorder="1" applyAlignment="1">
      <alignment/>
    </xf>
    <xf numFmtId="37" fontId="0" fillId="0" borderId="5" xfId="15" applyNumberFormat="1" applyFont="1" applyFill="1" applyBorder="1" applyAlignment="1">
      <alignment/>
    </xf>
    <xf numFmtId="37" fontId="0" fillId="0" borderId="3" xfId="15" applyNumberFormat="1" applyFont="1" applyFill="1" applyBorder="1" applyAlignment="1">
      <alignment/>
    </xf>
    <xf numFmtId="37" fontId="0" fillId="0" borderId="0" xfId="15" applyNumberFormat="1" applyFont="1" applyFill="1" applyBorder="1" applyAlignment="1">
      <alignment/>
    </xf>
    <xf numFmtId="37" fontId="0" fillId="0" borderId="4" xfId="15" applyNumberFormat="1" applyFont="1" applyFill="1" applyBorder="1" applyAlignment="1">
      <alignment/>
    </xf>
    <xf numFmtId="37" fontId="0" fillId="0" borderId="0" xfId="15" applyNumberFormat="1" applyFont="1" applyFill="1" applyAlignment="1">
      <alignment/>
    </xf>
    <xf numFmtId="37" fontId="1" fillId="0" borderId="2" xfId="15" applyNumberFormat="1" applyFont="1" applyFill="1" applyBorder="1" applyAlignment="1" quotePrefix="1">
      <alignment horizontal="left"/>
    </xf>
    <xf numFmtId="37" fontId="1" fillId="0" borderId="5" xfId="15" applyNumberFormat="1" applyFont="1" applyFill="1" applyBorder="1" applyAlignment="1">
      <alignment/>
    </xf>
    <xf numFmtId="37" fontId="1" fillId="0" borderId="3" xfId="15" applyNumberFormat="1" applyFont="1" applyFill="1" applyBorder="1" applyAlignment="1">
      <alignment/>
    </xf>
    <xf numFmtId="37" fontId="1" fillId="0" borderId="0" xfId="15" applyNumberFormat="1" applyFont="1" applyFill="1" applyBorder="1" applyAlignment="1">
      <alignment/>
    </xf>
    <xf numFmtId="37" fontId="0" fillId="0" borderId="2" xfId="0" applyNumberFormat="1" applyFont="1" applyFill="1" applyBorder="1" applyAlignment="1">
      <alignment/>
    </xf>
    <xf numFmtId="37" fontId="0" fillId="2" borderId="2" xfId="15" applyNumberFormat="1" applyFont="1" applyFill="1" applyBorder="1" applyAlignment="1">
      <alignment/>
    </xf>
    <xf numFmtId="37" fontId="0" fillId="2" borderId="2" xfId="15" applyNumberFormat="1" applyFont="1" applyFill="1" applyBorder="1" applyAlignment="1">
      <alignment horizontal="right"/>
    </xf>
    <xf numFmtId="37" fontId="0" fillId="2" borderId="4" xfId="15" applyNumberFormat="1" applyFont="1" applyFill="1" applyBorder="1" applyAlignment="1">
      <alignment/>
    </xf>
    <xf numFmtId="37" fontId="0" fillId="2" borderId="5" xfId="15" applyNumberFormat="1" applyFont="1" applyFill="1" applyBorder="1" applyAlignment="1">
      <alignment/>
    </xf>
    <xf numFmtId="37" fontId="0" fillId="2" borderId="3" xfId="15" applyNumberFormat="1" applyFont="1" applyFill="1" applyBorder="1" applyAlignment="1">
      <alignment/>
    </xf>
    <xf numFmtId="37" fontId="1" fillId="0" borderId="2" xfId="15" applyNumberFormat="1" applyFont="1" applyFill="1" applyBorder="1" applyAlignment="1">
      <alignment horizontal="left" indent="1"/>
    </xf>
    <xf numFmtId="37" fontId="0" fillId="0" borderId="5" xfId="0" applyNumberFormat="1" applyFont="1" applyFill="1" applyBorder="1" applyAlignment="1">
      <alignment/>
    </xf>
    <xf numFmtId="37" fontId="0" fillId="0" borderId="3"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Alignment="1">
      <alignment/>
    </xf>
    <xf numFmtId="37" fontId="0" fillId="0" borderId="5" xfId="15" applyNumberFormat="1" applyFont="1" applyFill="1" applyBorder="1" applyAlignment="1">
      <alignment horizontal="right"/>
    </xf>
    <xf numFmtId="37" fontId="0" fillId="0" borderId="3" xfId="15" applyNumberFormat="1" applyFont="1" applyFill="1" applyBorder="1" applyAlignment="1">
      <alignment horizontal="right"/>
    </xf>
    <xf numFmtId="37" fontId="0" fillId="0" borderId="10" xfId="15" applyNumberFormat="1" applyFont="1" applyFill="1" applyBorder="1" applyAlignment="1">
      <alignment/>
    </xf>
    <xf numFmtId="37" fontId="1" fillId="0" borderId="11"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left"/>
    </xf>
    <xf numFmtId="37" fontId="1" fillId="0" borderId="2" xfId="15" applyNumberFormat="1" applyFont="1" applyFill="1" applyBorder="1" applyAlignment="1">
      <alignment horizontal="right"/>
    </xf>
    <xf numFmtId="37" fontId="1" fillId="0" borderId="10" xfId="15" applyNumberFormat="1" applyFont="1" applyFill="1" applyBorder="1" applyAlignment="1">
      <alignment horizontal="right"/>
    </xf>
    <xf numFmtId="37" fontId="1" fillId="2" borderId="2" xfId="15" applyNumberFormat="1" applyFont="1" applyFill="1" applyBorder="1" applyAlignment="1">
      <alignment horizontal="left"/>
    </xf>
    <xf numFmtId="37" fontId="1" fillId="2" borderId="2" xfId="15" applyNumberFormat="1" applyFont="1" applyFill="1" applyBorder="1" applyAlignment="1">
      <alignment/>
    </xf>
    <xf numFmtId="37" fontId="1" fillId="2" borderId="4" xfId="15" applyNumberFormat="1" applyFont="1" applyFill="1" applyBorder="1" applyAlignment="1">
      <alignment/>
    </xf>
    <xf numFmtId="37" fontId="1" fillId="2" borderId="5" xfId="15" applyNumberFormat="1" applyFont="1" applyFill="1" applyBorder="1" applyAlignment="1">
      <alignment/>
    </xf>
    <xf numFmtId="37" fontId="1" fillId="2" borderId="3" xfId="15" applyNumberFormat="1" applyFont="1" applyFill="1" applyBorder="1" applyAlignment="1">
      <alignment/>
    </xf>
    <xf numFmtId="37" fontId="1" fillId="2" borderId="0" xfId="15" applyNumberFormat="1" applyFont="1" applyFill="1" applyBorder="1" applyAlignment="1">
      <alignment/>
    </xf>
    <xf numFmtId="37" fontId="1" fillId="2" borderId="12" xfId="15" applyNumberFormat="1" applyFont="1" applyFill="1" applyBorder="1" applyAlignment="1">
      <alignment/>
    </xf>
    <xf numFmtId="37" fontId="1" fillId="2" borderId="13" xfId="15" applyNumberFormat="1" applyFont="1" applyFill="1" applyBorder="1" applyAlignment="1">
      <alignment/>
    </xf>
    <xf numFmtId="37" fontId="1" fillId="2" borderId="14" xfId="15" applyNumberFormat="1" applyFont="1" applyFill="1" applyBorder="1" applyAlignment="1">
      <alignment/>
    </xf>
    <xf numFmtId="37" fontId="1" fillId="2" borderId="9" xfId="15" applyNumberFormat="1" applyFont="1" applyFill="1" applyBorder="1" applyAlignment="1">
      <alignment/>
    </xf>
    <xf numFmtId="37" fontId="0" fillId="2" borderId="12" xfId="15" applyNumberFormat="1" applyFont="1" applyFill="1" applyBorder="1" applyAlignment="1">
      <alignment/>
    </xf>
    <xf numFmtId="37" fontId="0" fillId="2" borderId="12" xfId="15" applyNumberFormat="1" applyFont="1" applyFill="1" applyBorder="1" applyAlignment="1">
      <alignment horizontal="right"/>
    </xf>
    <xf numFmtId="37" fontId="0" fillId="2" borderId="13" xfId="15" applyNumberFormat="1" applyFont="1" applyFill="1" applyBorder="1" applyAlignment="1">
      <alignment/>
    </xf>
    <xf numFmtId="37" fontId="0" fillId="2" borderId="14" xfId="15" applyNumberFormat="1" applyFont="1" applyFill="1" applyBorder="1" applyAlignment="1">
      <alignment/>
    </xf>
    <xf numFmtId="37" fontId="0" fillId="2" borderId="9" xfId="15" applyNumberFormat="1" applyFont="1" applyFill="1" applyBorder="1" applyAlignment="1">
      <alignment/>
    </xf>
    <xf numFmtId="10" fontId="2" fillId="0" borderId="15" xfId="15" applyNumberFormat="1" applyFont="1" applyFill="1" applyBorder="1" applyAlignment="1">
      <alignment horizontal="right"/>
    </xf>
    <xf numFmtId="10" fontId="0" fillId="0" borderId="15" xfId="21" applyNumberFormat="1" applyFont="1" applyFill="1" applyBorder="1" applyAlignment="1">
      <alignment/>
    </xf>
    <xf numFmtId="10" fontId="0" fillId="0" borderId="15" xfId="21" applyNumberFormat="1" applyFont="1" applyFill="1" applyBorder="1" applyAlignment="1">
      <alignment horizontal="right"/>
    </xf>
    <xf numFmtId="10" fontId="0" fillId="0" borderId="16" xfId="21" applyNumberFormat="1" applyFont="1" applyFill="1" applyBorder="1" applyAlignment="1">
      <alignment/>
    </xf>
    <xf numFmtId="10" fontId="0" fillId="0" borderId="17" xfId="21" applyNumberFormat="1" applyFont="1" applyFill="1" applyBorder="1" applyAlignment="1">
      <alignment/>
    </xf>
    <xf numFmtId="10" fontId="0" fillId="0" borderId="18" xfId="21" applyNumberFormat="1" applyFont="1" applyFill="1" applyBorder="1" applyAlignment="1">
      <alignment/>
    </xf>
    <xf numFmtId="38" fontId="1" fillId="0" borderId="19" xfId="0" applyNumberFormat="1" applyFont="1" applyFill="1" applyBorder="1" applyAlignment="1">
      <alignment horizontal="center"/>
    </xf>
    <xf numFmtId="38" fontId="1" fillId="0" borderId="20" xfId="0" applyNumberFormat="1" applyFont="1" applyFill="1" applyBorder="1" applyAlignment="1" quotePrefix="1">
      <alignment horizontal="center"/>
    </xf>
    <xf numFmtId="38" fontId="1" fillId="2" borderId="2" xfId="15" applyNumberFormat="1" applyFont="1" applyFill="1" applyBorder="1" applyAlignment="1">
      <alignment/>
    </xf>
    <xf numFmtId="38" fontId="0" fillId="2" borderId="21" xfId="15" applyNumberFormat="1" applyFont="1" applyFill="1" applyBorder="1" applyAlignment="1">
      <alignment/>
    </xf>
    <xf numFmtId="37" fontId="0" fillId="2" borderId="4" xfId="0" applyNumberFormat="1" applyFont="1" applyFill="1" applyBorder="1" applyAlignment="1">
      <alignment/>
    </xf>
    <xf numFmtId="37" fontId="0" fillId="2" borderId="0" xfId="15" applyNumberFormat="1" applyFont="1" applyFill="1" applyBorder="1" applyAlignment="1">
      <alignment/>
    </xf>
    <xf numFmtId="38" fontId="3" fillId="0" borderId="2" xfId="15" applyNumberFormat="1" applyFont="1" applyFill="1" applyBorder="1" applyAlignment="1">
      <alignment horizontal="left"/>
    </xf>
    <xf numFmtId="38" fontId="3" fillId="0" borderId="10" xfId="15" applyNumberFormat="1" applyFont="1" applyFill="1" applyBorder="1" applyAlignment="1">
      <alignment horizontal="center"/>
    </xf>
    <xf numFmtId="38" fontId="1" fillId="0" borderId="15" xfId="0" applyNumberFormat="1" applyFont="1" applyFill="1" applyBorder="1" applyAlignment="1" quotePrefix="1">
      <alignment horizontal="center"/>
    </xf>
    <xf numFmtId="38" fontId="1" fillId="0" borderId="18" xfId="0" applyNumberFormat="1" applyFont="1" applyFill="1" applyBorder="1" applyAlignment="1" quotePrefix="1">
      <alignment horizontal="center"/>
    </xf>
    <xf numFmtId="38" fontId="1" fillId="0" borderId="17" xfId="0" applyNumberFormat="1" applyFont="1" applyFill="1" applyBorder="1" applyAlignment="1" quotePrefix="1">
      <alignment horizontal="center"/>
    </xf>
    <xf numFmtId="0" fontId="1" fillId="0" borderId="15" xfId="15" applyNumberFormat="1" applyFont="1" applyFill="1" applyBorder="1" applyAlignment="1" quotePrefix="1">
      <alignment horizontal="center"/>
    </xf>
    <xf numFmtId="0" fontId="1" fillId="0" borderId="18" xfId="15" applyNumberFormat="1" applyFont="1" applyFill="1" applyBorder="1" applyAlignment="1" quotePrefix="1">
      <alignment horizontal="center"/>
    </xf>
    <xf numFmtId="38" fontId="0" fillId="0" borderId="0" xfId="15" applyNumberFormat="1" applyFont="1" applyFill="1" applyAlignment="1">
      <alignment horizontal="right" wrapText="1"/>
    </xf>
    <xf numFmtId="38" fontId="0" fillId="0" borderId="0" xfId="15" applyNumberFormat="1" applyFont="1" applyFill="1" applyBorder="1" applyAlignment="1">
      <alignment horizontal="left"/>
    </xf>
    <xf numFmtId="165" fontId="1" fillId="0" borderId="0" xfId="21" applyNumberFormat="1" applyFont="1" applyFill="1" applyAlignment="1">
      <alignment horizontal="center" vertical="center"/>
    </xf>
    <xf numFmtId="38" fontId="1" fillId="0" borderId="0" xfId="21" applyNumberFormat="1" applyFont="1" applyFill="1" applyAlignment="1">
      <alignment horizontal="center" vertical="center"/>
    </xf>
    <xf numFmtId="37" fontId="1" fillId="0" borderId="10" xfId="15" applyNumberFormat="1" applyFont="1" applyFill="1" applyBorder="1" applyAlignment="1">
      <alignment/>
    </xf>
    <xf numFmtId="37" fontId="1" fillId="0" borderId="4" xfId="15" applyNumberFormat="1" applyFont="1" applyFill="1" applyBorder="1" applyAlignment="1">
      <alignment horizontal="left" indent="3"/>
    </xf>
    <xf numFmtId="38" fontId="1" fillId="0" borderId="0" xfId="15" applyNumberFormat="1" applyFont="1" applyFill="1" applyAlignment="1">
      <alignment/>
    </xf>
    <xf numFmtId="38" fontId="6" fillId="0" borderId="0" xfId="15" applyNumberFormat="1" applyFont="1" applyFill="1" applyAlignment="1">
      <alignment horizontal="center"/>
    </xf>
    <xf numFmtId="38" fontId="1" fillId="0" borderId="22" xfId="0" applyNumberFormat="1" applyFont="1" applyFill="1" applyBorder="1" applyAlignment="1" quotePrefix="1">
      <alignment horizontal="center" vertical="center"/>
    </xf>
    <xf numFmtId="0" fontId="0" fillId="0" borderId="1"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0" xfId="0" applyFill="1" applyAlignment="1">
      <alignment horizontal="center"/>
    </xf>
    <xf numFmtId="0" fontId="0" fillId="0" borderId="25" xfId="0" applyFill="1" applyBorder="1" applyAlignment="1">
      <alignment horizontal="center"/>
    </xf>
    <xf numFmtId="38" fontId="1" fillId="0" borderId="26" xfId="0" applyNumberFormat="1" applyFont="1" applyFill="1" applyBorder="1" applyAlignment="1" quotePrefix="1">
      <alignment horizontal="center" vertical="center"/>
    </xf>
    <xf numFmtId="0" fontId="0" fillId="0" borderId="27" xfId="0"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ihak\CX%20Financial%20Plan\Old%20CX%20Financial%20Plan%20work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lan-tk"/>
      <sheetName val="MainPlan  test"/>
    </sheetNames>
    <sheetDataSet>
      <sheetData sheetId="1">
        <row r="58">
          <cell r="AE58">
            <v>496680170.328563</v>
          </cell>
        </row>
        <row r="388">
          <cell r="AE388">
            <v>-526069670.480138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2"/>
  <sheetViews>
    <sheetView tabSelected="1" workbookViewId="0" topLeftCell="E1">
      <selection activeCell="H1" sqref="H1:IV16384"/>
    </sheetView>
  </sheetViews>
  <sheetFormatPr defaultColWidth="9.140625" defaultRowHeight="12.75"/>
  <cols>
    <col min="1" max="1" width="31.140625" style="1" customWidth="1"/>
    <col min="2" max="2" width="15.7109375" style="108" customWidth="1"/>
    <col min="3" max="3" width="15.7109375" style="3" customWidth="1"/>
    <col min="4" max="4" width="15.7109375" style="2" customWidth="1"/>
    <col min="5" max="7" width="15.7109375" style="4" customWidth="1"/>
    <col min="8" max="8" width="16.140625" style="4" hidden="1" customWidth="1"/>
    <col min="9" max="16384" width="16.140625" style="1" hidden="1" customWidth="1"/>
  </cols>
  <sheetData>
    <row r="1" spans="1:7" ht="23.25">
      <c r="A1" s="109" t="s">
        <v>43</v>
      </c>
      <c r="B1" s="109"/>
      <c r="C1" s="109"/>
      <c r="D1" s="109"/>
      <c r="E1" s="109"/>
      <c r="F1" s="109"/>
      <c r="G1" s="109"/>
    </row>
    <row r="2" spans="1:8" s="6" customFormat="1" ht="12.75" customHeight="1">
      <c r="A2" s="5"/>
      <c r="B2" s="104"/>
      <c r="C2" s="7"/>
      <c r="E2" s="8"/>
      <c r="F2" s="8"/>
      <c r="G2" s="8"/>
      <c r="H2" s="8"/>
    </row>
    <row r="3" spans="1:4" ht="12.75" customHeight="1" thickBot="1">
      <c r="A3" s="9"/>
      <c r="B3" s="105"/>
      <c r="C3" s="10"/>
      <c r="D3" s="1"/>
    </row>
    <row r="4" spans="1:7" s="11" customFormat="1" ht="12.75" customHeight="1" thickTop="1">
      <c r="A4" s="13"/>
      <c r="B4" s="116" t="s">
        <v>4</v>
      </c>
      <c r="C4" s="116" t="s">
        <v>3</v>
      </c>
      <c r="D4" s="89" t="s">
        <v>13</v>
      </c>
      <c r="E4" s="110" t="s">
        <v>31</v>
      </c>
      <c r="F4" s="111"/>
      <c r="G4" s="112"/>
    </row>
    <row r="5" spans="2:8" s="12" customFormat="1" ht="12.75" customHeight="1">
      <c r="B5" s="117"/>
      <c r="C5" s="117"/>
      <c r="D5" s="90" t="s">
        <v>2</v>
      </c>
      <c r="E5" s="113"/>
      <c r="F5" s="114"/>
      <c r="G5" s="115"/>
      <c r="H5" s="13"/>
    </row>
    <row r="6" spans="2:7" s="13" customFormat="1" ht="12.75" customHeight="1">
      <c r="B6" s="97" t="s">
        <v>0</v>
      </c>
      <c r="C6" s="97" t="s">
        <v>1</v>
      </c>
      <c r="D6" s="98" t="s">
        <v>1</v>
      </c>
      <c r="E6" s="99" t="s">
        <v>32</v>
      </c>
      <c r="F6" s="100" t="s">
        <v>33</v>
      </c>
      <c r="G6" s="101" t="s">
        <v>34</v>
      </c>
    </row>
    <row r="7" spans="1:7" s="96" customFormat="1" ht="18.75" customHeight="1">
      <c r="A7" s="95" t="s">
        <v>14</v>
      </c>
      <c r="B7" s="24" t="s">
        <v>15</v>
      </c>
      <c r="C7" s="24" t="s">
        <v>15</v>
      </c>
      <c r="D7" s="27"/>
      <c r="E7" s="29" t="s">
        <v>15</v>
      </c>
      <c r="F7" s="24" t="s">
        <v>15</v>
      </c>
      <c r="G7" s="25" t="s">
        <v>15</v>
      </c>
    </row>
    <row r="8" spans="1:7" s="21" customFormat="1" ht="12.75" customHeight="1">
      <c r="A8" s="23"/>
      <c r="B8" s="24"/>
      <c r="C8" s="24"/>
      <c r="D8" s="27"/>
      <c r="E8" s="29"/>
      <c r="F8" s="24"/>
      <c r="G8" s="25"/>
    </row>
    <row r="9" spans="1:7" s="94" customFormat="1" ht="18.75" customHeight="1">
      <c r="A9" s="69" t="s">
        <v>16</v>
      </c>
      <c r="B9" s="50">
        <v>83043707</v>
      </c>
      <c r="C9" s="51">
        <v>63922490</v>
      </c>
      <c r="D9" s="93">
        <v>91129547</v>
      </c>
      <c r="E9" s="53">
        <v>78339156</v>
      </c>
      <c r="F9" s="50">
        <v>81044569</v>
      </c>
      <c r="G9" s="54">
        <v>82909095</v>
      </c>
    </row>
    <row r="10" spans="1:8" s="44" customFormat="1" ht="12.75" customHeight="1">
      <c r="A10" s="36"/>
      <c r="B10" s="37"/>
      <c r="C10" s="38"/>
      <c r="D10" s="43"/>
      <c r="E10" s="40"/>
      <c r="F10" s="37"/>
      <c r="G10" s="41"/>
      <c r="H10" s="42"/>
    </row>
    <row r="11" spans="1:7" s="42" customFormat="1" ht="12.75" customHeight="1">
      <c r="A11" s="45" t="s">
        <v>17</v>
      </c>
      <c r="B11" s="37"/>
      <c r="C11" s="38"/>
      <c r="D11" s="39"/>
      <c r="E11" s="40"/>
      <c r="F11" s="37"/>
      <c r="G11" s="41"/>
    </row>
    <row r="12" spans="1:8" s="42" customFormat="1" ht="12.75" customHeight="1">
      <c r="A12" s="38" t="s">
        <v>18</v>
      </c>
      <c r="B12" s="37">
        <v>225751044</v>
      </c>
      <c r="C12" s="37">
        <v>232027172</v>
      </c>
      <c r="D12" s="43">
        <v>232103081</v>
      </c>
      <c r="E12" s="40">
        <v>238965450</v>
      </c>
      <c r="F12" s="37">
        <v>243536034</v>
      </c>
      <c r="G12" s="41">
        <v>248780070</v>
      </c>
      <c r="H12" s="42" t="s">
        <v>36</v>
      </c>
    </row>
    <row r="13" spans="1:8" s="42" customFormat="1" ht="12.75" customHeight="1">
      <c r="A13" s="38" t="s">
        <v>7</v>
      </c>
      <c r="B13" s="37">
        <f>62261278+3168162+3443655</f>
        <v>68873095</v>
      </c>
      <c r="C13" s="37">
        <v>67648328</v>
      </c>
      <c r="D13" s="43">
        <f>60548603+3081013+3348927</f>
        <v>66978543</v>
      </c>
      <c r="E13" s="40">
        <f>62062318+3158038+3432650</f>
        <v>68653006</v>
      </c>
      <c r="F13" s="37">
        <f>64606873+3287518+3573389</f>
        <v>71467780</v>
      </c>
      <c r="G13" s="41">
        <f>67837217+3451894+3752058</f>
        <v>75041169</v>
      </c>
      <c r="H13" s="42" t="s">
        <v>38</v>
      </c>
    </row>
    <row r="14" spans="1:8" s="42" customFormat="1" ht="12.75" customHeight="1">
      <c r="A14" s="38" t="s">
        <v>19</v>
      </c>
      <c r="B14" s="37">
        <f>12518027+23020+594776</f>
        <v>13135823</v>
      </c>
      <c r="C14" s="37">
        <v>9515504</v>
      </c>
      <c r="D14" s="43">
        <f>9554331+1071+375000</f>
        <v>9930402</v>
      </c>
      <c r="E14" s="40">
        <f>10416391+3000+487500</f>
        <v>10906891</v>
      </c>
      <c r="F14" s="42">
        <f>11512040+5000+675000</f>
        <v>12192040</v>
      </c>
      <c r="G14" s="41">
        <f>11828522+5000+757500</f>
        <v>12591022</v>
      </c>
      <c r="H14" s="42" t="s">
        <v>38</v>
      </c>
    </row>
    <row r="15" spans="1:8" s="42" customFormat="1" ht="12.75" customHeight="1">
      <c r="A15" s="38" t="s">
        <v>8</v>
      </c>
      <c r="B15" s="37">
        <v>53108039</v>
      </c>
      <c r="C15" s="37">
        <v>52928784</v>
      </c>
      <c r="D15" s="43">
        <v>51374781</v>
      </c>
      <c r="E15" s="40">
        <v>56106033</v>
      </c>
      <c r="F15" s="37">
        <v>53840693</v>
      </c>
      <c r="G15" s="41">
        <v>52817720</v>
      </c>
      <c r="H15" s="42" t="s">
        <v>35</v>
      </c>
    </row>
    <row r="16" spans="1:8" s="42" customFormat="1" ht="12.75" customHeight="1">
      <c r="A16" s="38" t="s">
        <v>9</v>
      </c>
      <c r="B16" s="37">
        <f>10343665-1757449</f>
        <v>8586216</v>
      </c>
      <c r="C16" s="37">
        <f>13930510-1843449</f>
        <v>12087061</v>
      </c>
      <c r="D16" s="43">
        <f>14969296-1843449</f>
        <v>13125847</v>
      </c>
      <c r="E16" s="40">
        <v>12941806</v>
      </c>
      <c r="F16" s="37">
        <v>14210103</v>
      </c>
      <c r="G16" s="41">
        <v>15304281</v>
      </c>
      <c r="H16" s="42" t="s">
        <v>39</v>
      </c>
    </row>
    <row r="17" spans="1:8" s="42" customFormat="1" ht="12.75" customHeight="1">
      <c r="A17" s="38" t="s">
        <v>10</v>
      </c>
      <c r="B17" s="37">
        <f>136214654+1116674+543341</f>
        <v>137874669</v>
      </c>
      <c r="C17" s="37">
        <v>135047901</v>
      </c>
      <c r="D17" s="43">
        <f>141095558+558457+895000</f>
        <v>142549015</v>
      </c>
      <c r="E17" s="40">
        <f>137138198+558457+995000</f>
        <v>138691655</v>
      </c>
      <c r="F17" s="37">
        <f>139919193+558457+1045000</f>
        <v>141522650</v>
      </c>
      <c r="G17" s="41">
        <f>142717577+558457+1045000</f>
        <v>144321034</v>
      </c>
      <c r="H17" s="42" t="s">
        <v>40</v>
      </c>
    </row>
    <row r="18" spans="1:8" s="42" customFormat="1" ht="12.75" customHeight="1">
      <c r="A18" s="38" t="s">
        <v>11</v>
      </c>
      <c r="B18" s="37"/>
      <c r="C18" s="37">
        <v>0</v>
      </c>
      <c r="D18" s="43">
        <v>3008716</v>
      </c>
      <c r="E18" s="40">
        <v>0</v>
      </c>
      <c r="F18" s="37">
        <v>0</v>
      </c>
      <c r="G18" s="41">
        <v>0</v>
      </c>
      <c r="H18" s="42" t="s">
        <v>35</v>
      </c>
    </row>
    <row r="19" spans="1:7" s="42" customFormat="1" ht="15" customHeight="1">
      <c r="A19" s="66" t="s">
        <v>12</v>
      </c>
      <c r="B19" s="37">
        <f aca="true" t="shared" si="0" ref="B19:G19">SUM(B12:B18)</f>
        <v>507328886</v>
      </c>
      <c r="C19" s="37">
        <f t="shared" si="0"/>
        <v>509254750</v>
      </c>
      <c r="D19" s="43">
        <f t="shared" si="0"/>
        <v>519070385</v>
      </c>
      <c r="E19" s="40">
        <f t="shared" si="0"/>
        <v>526264841</v>
      </c>
      <c r="F19" s="37">
        <f t="shared" si="0"/>
        <v>536769300</v>
      </c>
      <c r="G19" s="41">
        <f t="shared" si="0"/>
        <v>548855296</v>
      </c>
    </row>
    <row r="20" spans="1:8" s="42" customFormat="1" ht="15" customHeight="1">
      <c r="A20" s="66" t="s">
        <v>6</v>
      </c>
      <c r="B20" s="37">
        <v>-13493382</v>
      </c>
      <c r="C20" s="37">
        <v>-14621393</v>
      </c>
      <c r="D20" s="43">
        <v>-13721393</v>
      </c>
      <c r="E20" s="40">
        <v>-13333878</v>
      </c>
      <c r="F20" s="37">
        <v>-20245533</v>
      </c>
      <c r="G20" s="41">
        <v>-20866560</v>
      </c>
      <c r="H20" s="42" t="s">
        <v>35</v>
      </c>
    </row>
    <row r="21" spans="1:7" s="73" customFormat="1" ht="18.75" customHeight="1">
      <c r="A21" s="68" t="s">
        <v>20</v>
      </c>
      <c r="B21" s="69">
        <f aca="true" t="shared" si="1" ref="B21:G21">+B19+B20</f>
        <v>493835504</v>
      </c>
      <c r="C21" s="69">
        <f t="shared" si="1"/>
        <v>494633357</v>
      </c>
      <c r="D21" s="70">
        <f t="shared" si="1"/>
        <v>505348992</v>
      </c>
      <c r="E21" s="71">
        <f t="shared" si="1"/>
        <v>512930963</v>
      </c>
      <c r="F21" s="69">
        <f t="shared" si="1"/>
        <v>516523767</v>
      </c>
      <c r="G21" s="72">
        <f t="shared" si="1"/>
        <v>527988736</v>
      </c>
    </row>
    <row r="22" spans="1:23" s="44" customFormat="1" ht="12.75" customHeight="1">
      <c r="A22" s="55"/>
      <c r="B22" s="37"/>
      <c r="C22" s="38"/>
      <c r="D22" s="43"/>
      <c r="E22" s="56"/>
      <c r="F22" s="49"/>
      <c r="G22" s="57"/>
      <c r="H22" s="58"/>
      <c r="I22" s="59"/>
      <c r="J22" s="59"/>
      <c r="K22" s="59"/>
      <c r="L22" s="59"/>
      <c r="M22" s="59"/>
      <c r="N22" s="59"/>
      <c r="O22" s="59"/>
      <c r="P22" s="59"/>
      <c r="Q22" s="59"/>
      <c r="R22" s="59"/>
      <c r="S22" s="59"/>
      <c r="T22" s="59"/>
      <c r="U22" s="59"/>
      <c r="V22" s="59"/>
      <c r="W22" s="59"/>
    </row>
    <row r="23" spans="1:23" s="44" customFormat="1" ht="12.75" customHeight="1">
      <c r="A23" s="65" t="s">
        <v>26</v>
      </c>
      <c r="B23" s="37"/>
      <c r="C23" s="38"/>
      <c r="D23" s="43"/>
      <c r="E23" s="56"/>
      <c r="F23" s="49"/>
      <c r="G23" s="57"/>
      <c r="H23" s="58"/>
      <c r="I23" s="59"/>
      <c r="J23" s="59"/>
      <c r="K23" s="59"/>
      <c r="L23" s="59"/>
      <c r="M23" s="59"/>
      <c r="N23" s="59"/>
      <c r="O23" s="59"/>
      <c r="P23" s="59"/>
      <c r="Q23" s="59"/>
      <c r="R23" s="59"/>
      <c r="S23" s="59"/>
      <c r="T23" s="59"/>
      <c r="U23" s="59"/>
      <c r="V23" s="59"/>
      <c r="W23" s="59"/>
    </row>
    <row r="24" spans="1:7" s="62" customFormat="1" ht="15" customHeight="1">
      <c r="A24" s="38" t="s">
        <v>27</v>
      </c>
      <c r="B24" s="62">
        <f>-469180101-3777975-1598597-1534788-2000000+1757449-79031</f>
        <v>-476413043</v>
      </c>
      <c r="C24" s="62">
        <f>-469228967-3668862-1865308-9849000-2000000+1843449</f>
        <v>-484768688</v>
      </c>
      <c r="D24" s="43">
        <f>-467266009-3668862-1868211-9849000-2000000+1843449-30550129-7443312</f>
        <v>-520802074</v>
      </c>
      <c r="E24" s="60">
        <f>-469624125-15695025-1198223-3600000-2000000</f>
        <v>-492117373</v>
      </c>
      <c r="F24" s="38">
        <f>-504797966-16071087-1048223-3600000-2000000</f>
        <v>-527517276</v>
      </c>
      <c r="G24" s="61">
        <f>-518224002-16513192-1048223-3600000-2000000</f>
        <v>-541385417</v>
      </c>
    </row>
    <row r="25" spans="1:8" s="62" customFormat="1" ht="15" customHeight="1">
      <c r="A25" s="38" t="s">
        <v>28</v>
      </c>
      <c r="B25" s="37">
        <v>-9336622</v>
      </c>
      <c r="C25" s="38">
        <v>-7562361</v>
      </c>
      <c r="D25" s="43">
        <v>-10575319</v>
      </c>
      <c r="E25" s="40">
        <v>-20846719</v>
      </c>
      <c r="F25" s="37">
        <v>-10044818</v>
      </c>
      <c r="G25" s="41">
        <v>-10245562</v>
      </c>
      <c r="H25" s="62" t="s">
        <v>5</v>
      </c>
    </row>
    <row r="26" spans="1:7" s="62" customFormat="1" ht="15" customHeight="1">
      <c r="A26" s="38" t="s">
        <v>41</v>
      </c>
      <c r="B26" s="37"/>
      <c r="C26" s="37">
        <v>2323010</v>
      </c>
      <c r="D26" s="43">
        <v>13238010</v>
      </c>
      <c r="E26" s="40">
        <v>2738542</v>
      </c>
      <c r="F26" s="37">
        <v>2902854</v>
      </c>
      <c r="G26" s="41">
        <v>3306976</v>
      </c>
    </row>
    <row r="27" spans="1:8" s="64" customFormat="1" ht="15" customHeight="1" thickBot="1">
      <c r="A27" s="107" t="s">
        <v>21</v>
      </c>
      <c r="B27" s="106"/>
      <c r="C27" s="67"/>
      <c r="D27" s="63"/>
      <c r="E27" s="46"/>
      <c r="F27" s="36">
        <v>20000000</v>
      </c>
      <c r="G27" s="47">
        <v>21000000</v>
      </c>
      <c r="H27" s="48"/>
    </row>
    <row r="28" spans="1:7" s="77" customFormat="1" ht="18.75" customHeight="1" thickBot="1" thickTop="1">
      <c r="A28" s="74" t="s">
        <v>22</v>
      </c>
      <c r="B28" s="74">
        <f aca="true" t="shared" si="2" ref="B28:G28">SUM(B24:B27)</f>
        <v>-485749665</v>
      </c>
      <c r="C28" s="74">
        <f t="shared" si="2"/>
        <v>-490008039</v>
      </c>
      <c r="D28" s="74">
        <f t="shared" si="2"/>
        <v>-518139383</v>
      </c>
      <c r="E28" s="75">
        <f t="shared" si="2"/>
        <v>-510225550</v>
      </c>
      <c r="F28" s="74">
        <f t="shared" si="2"/>
        <v>-514659240</v>
      </c>
      <c r="G28" s="76">
        <f t="shared" si="2"/>
        <v>-527324003</v>
      </c>
    </row>
    <row r="29" spans="1:7" s="82" customFormat="1" ht="18.75" customHeight="1" thickBot="1" thickTop="1">
      <c r="A29" s="74" t="s">
        <v>23</v>
      </c>
      <c r="B29" s="78">
        <f>+B9+B21+B28</f>
        <v>91129546</v>
      </c>
      <c r="C29" s="78">
        <f>+C9+C21+C28</f>
        <v>68547808</v>
      </c>
      <c r="D29" s="78">
        <f>+D9+D21+D28</f>
        <v>78339156</v>
      </c>
      <c r="E29" s="80">
        <f>+E9+E21+E28</f>
        <v>81044569</v>
      </c>
      <c r="F29" s="78">
        <f>+F9+F21+F28</f>
        <v>82909096</v>
      </c>
      <c r="G29" s="81">
        <f>+G9+G21+G28+1</f>
        <v>83573829</v>
      </c>
    </row>
    <row r="30" spans="1:7" s="82" customFormat="1" ht="18.75" customHeight="1" thickBot="1" thickTop="1">
      <c r="A30" s="69" t="s">
        <v>24</v>
      </c>
      <c r="B30" s="50">
        <v>-65720216</v>
      </c>
      <c r="C30" s="51">
        <v>-43270141</v>
      </c>
      <c r="D30" s="52">
        <v>-50627100</v>
      </c>
      <c r="E30" s="53">
        <v>-54929660</v>
      </c>
      <c r="F30" s="50">
        <v>-56549379</v>
      </c>
      <c r="G30" s="54">
        <v>-56556019</v>
      </c>
    </row>
    <row r="31" spans="1:7" s="92" customFormat="1" ht="18.75" customHeight="1" thickTop="1">
      <c r="A31" s="91" t="s">
        <v>29</v>
      </c>
      <c r="B31" s="19">
        <f>+B29+B30</f>
        <v>25409330</v>
      </c>
      <c r="C31" s="19">
        <f>+D36+C30</f>
        <v>25277667</v>
      </c>
      <c r="D31" s="28">
        <f>+D29+D30</f>
        <v>27712056</v>
      </c>
      <c r="E31" s="30">
        <f>+E29+E30</f>
        <v>26114909</v>
      </c>
      <c r="F31" s="19">
        <f>+F29+F30</f>
        <v>26359717</v>
      </c>
      <c r="G31" s="20">
        <f>+G29+G30</f>
        <v>27017810</v>
      </c>
    </row>
    <row r="32" spans="1:8" s="16" customFormat="1" ht="15" customHeight="1" thickBot="1">
      <c r="A32" s="83" t="s">
        <v>25</v>
      </c>
      <c r="B32" s="84">
        <v>0.06</v>
      </c>
      <c r="C32" s="85">
        <v>0.06</v>
      </c>
      <c r="D32" s="86">
        <v>0.0645</v>
      </c>
      <c r="E32" s="87">
        <v>0.06</v>
      </c>
      <c r="F32" s="84">
        <v>0.06</v>
      </c>
      <c r="G32" s="88">
        <v>0.06</v>
      </c>
      <c r="H32" s="17"/>
    </row>
    <row r="33" spans="1:7" s="35" customFormat="1" ht="15" customHeight="1" thickBot="1" thickTop="1">
      <c r="A33" s="26" t="s">
        <v>30</v>
      </c>
      <c r="B33" s="22">
        <v>14234</v>
      </c>
      <c r="C33" s="22">
        <v>20954</v>
      </c>
      <c r="D33" s="31">
        <v>1937245</v>
      </c>
      <c r="E33" s="32">
        <v>0</v>
      </c>
      <c r="F33" s="33">
        <v>0</v>
      </c>
      <c r="G33" s="34">
        <v>0</v>
      </c>
    </row>
    <row r="34" spans="1:5" ht="12.75" customHeight="1" thickTop="1">
      <c r="A34" s="14"/>
      <c r="B34" s="103"/>
      <c r="C34" s="15"/>
      <c r="D34" s="1"/>
      <c r="E34" s="18"/>
    </row>
    <row r="35" spans="2:3" ht="196.5" customHeight="1">
      <c r="B35" s="102" t="s">
        <v>42</v>
      </c>
      <c r="C35" s="102" t="s">
        <v>37</v>
      </c>
    </row>
    <row r="36" spans="1:5" ht="12.75" customHeight="1" thickBot="1">
      <c r="A36" s="38"/>
      <c r="B36" s="1"/>
      <c r="D36" s="79">
        <v>68547808</v>
      </c>
      <c r="E36" s="4">
        <f>2323010-13238010</f>
        <v>-10915000</v>
      </c>
    </row>
    <row r="37" spans="2:5" ht="12.75" customHeight="1" thickTop="1">
      <c r="B37" s="1"/>
      <c r="E37" s="1"/>
    </row>
    <row r="38" ht="12.75" customHeight="1">
      <c r="B38" s="1"/>
    </row>
    <row r="39" ht="12.75" customHeight="1">
      <c r="B39" s="1"/>
    </row>
    <row r="40" ht="12.75" customHeight="1">
      <c r="B40" s="1"/>
    </row>
    <row r="41" ht="12.75">
      <c r="B41" s="1"/>
    </row>
    <row r="42" ht="12.75">
      <c r="B42" s="1"/>
    </row>
    <row r="43" ht="12.75">
      <c r="B43" s="1"/>
    </row>
    <row r="44" ht="12.75">
      <c r="B44" s="1"/>
    </row>
    <row r="45" ht="12.75">
      <c r="B45" s="1"/>
    </row>
    <row r="46" ht="12.75">
      <c r="B46" s="1"/>
    </row>
    <row r="47" ht="12.75">
      <c r="B47" s="1"/>
    </row>
    <row r="48" ht="12.75">
      <c r="B48" s="1"/>
    </row>
    <row r="49" ht="12.75">
      <c r="B49" s="1"/>
    </row>
    <row r="50" ht="12.75">
      <c r="B50" s="1"/>
    </row>
    <row r="51" ht="12.75">
      <c r="B51" s="1"/>
    </row>
    <row r="52" ht="12.75">
      <c r="B52" s="1"/>
    </row>
    <row r="53" ht="12.75">
      <c r="B53" s="1"/>
    </row>
    <row r="54" ht="12.75">
      <c r="B54" s="1"/>
    </row>
    <row r="55" ht="12.75">
      <c r="B55" s="1"/>
    </row>
    <row r="56" ht="12.75" customHeight="1">
      <c r="B56" s="1"/>
    </row>
    <row r="57" ht="12.75" customHeight="1">
      <c r="B57" s="1"/>
    </row>
    <row r="58" ht="12.75" customHeight="1">
      <c r="B58" s="1"/>
    </row>
    <row r="59" ht="12.75" customHeight="1">
      <c r="B59" s="1"/>
    </row>
    <row r="60" ht="12.75" customHeight="1">
      <c r="B60" s="1"/>
    </row>
    <row r="61" ht="12.75" customHeight="1">
      <c r="B61" s="1"/>
    </row>
    <row r="62" ht="12.75" customHeight="1">
      <c r="B62" s="1"/>
    </row>
    <row r="63" ht="12.75" customHeight="1">
      <c r="B63" s="1"/>
    </row>
    <row r="64" ht="12.75" customHeight="1">
      <c r="B64" s="1"/>
    </row>
    <row r="65" ht="12.75" customHeight="1">
      <c r="B65" s="1"/>
    </row>
    <row r="66" ht="12.75" customHeight="1">
      <c r="B66" s="1"/>
    </row>
    <row r="67" ht="12.75" customHeight="1">
      <c r="B67" s="1"/>
    </row>
    <row r="68" ht="12.75" customHeight="1">
      <c r="B68" s="1"/>
    </row>
    <row r="69" ht="12.75" customHeight="1">
      <c r="B69" s="1"/>
    </row>
    <row r="70" ht="12.75" customHeight="1">
      <c r="B70" s="1"/>
    </row>
    <row r="71" ht="12.75" customHeight="1">
      <c r="B71" s="1"/>
    </row>
    <row r="72" ht="12.75" customHeight="1">
      <c r="B72" s="1"/>
    </row>
    <row r="73" ht="12.75" customHeight="1">
      <c r="B73" s="1"/>
    </row>
    <row r="74" ht="12.75" customHeight="1">
      <c r="B74" s="1"/>
    </row>
    <row r="75" ht="12.75" customHeight="1">
      <c r="B75" s="1"/>
    </row>
    <row r="76" ht="12.75" customHeight="1">
      <c r="B76" s="1"/>
    </row>
    <row r="77" ht="12.75" customHeight="1">
      <c r="B77" s="1"/>
    </row>
    <row r="78" ht="12.75" customHeight="1">
      <c r="B78" s="1"/>
    </row>
    <row r="79" ht="12.75" customHeight="1">
      <c r="B79" s="1"/>
    </row>
    <row r="80" ht="12.75" customHeight="1">
      <c r="B80" s="1"/>
    </row>
    <row r="81" ht="12.75" customHeight="1">
      <c r="B81" s="1"/>
    </row>
    <row r="82" ht="12.75" customHeight="1">
      <c r="B82" s="1"/>
    </row>
    <row r="83" ht="12.75" customHeight="1">
      <c r="B83" s="1"/>
    </row>
    <row r="84" ht="12.75" customHeight="1">
      <c r="B84" s="1"/>
    </row>
    <row r="85" ht="12.75" customHeight="1">
      <c r="B85" s="1"/>
    </row>
    <row r="86" ht="12.75" customHeight="1">
      <c r="B86" s="1"/>
    </row>
    <row r="87" ht="12.75" customHeight="1">
      <c r="B87" s="1"/>
    </row>
    <row r="88" ht="12.75" customHeight="1">
      <c r="B88" s="1"/>
    </row>
    <row r="89" ht="12.75" customHeight="1">
      <c r="B89" s="1"/>
    </row>
    <row r="90" ht="12.75" customHeight="1">
      <c r="B90" s="1"/>
    </row>
    <row r="91" ht="12.75" customHeight="1">
      <c r="B91" s="1"/>
    </row>
    <row r="92" ht="12.75" customHeight="1">
      <c r="B92" s="1"/>
    </row>
    <row r="93" ht="12.75" customHeight="1">
      <c r="B93" s="1"/>
    </row>
    <row r="94" ht="12.75" customHeight="1">
      <c r="B94" s="1"/>
    </row>
    <row r="95" ht="12.75" customHeight="1">
      <c r="B95" s="1"/>
    </row>
    <row r="96" ht="12.75" customHeight="1">
      <c r="B96" s="1"/>
    </row>
    <row r="97" ht="12.75" customHeight="1">
      <c r="B97" s="1"/>
    </row>
    <row r="98" ht="12.75" customHeight="1">
      <c r="B98" s="1"/>
    </row>
    <row r="99" ht="12.75" customHeight="1">
      <c r="B99" s="1"/>
    </row>
    <row r="100" ht="12.75" customHeight="1">
      <c r="B100" s="1"/>
    </row>
    <row r="101" ht="12.75" customHeight="1">
      <c r="B101" s="1"/>
    </row>
    <row r="102" ht="12.75" customHeight="1">
      <c r="B102" s="1"/>
    </row>
    <row r="103" ht="12.75" customHeight="1">
      <c r="B103" s="1"/>
    </row>
    <row r="104" ht="12.75" customHeight="1">
      <c r="B104" s="1"/>
    </row>
    <row r="105" ht="12.75" customHeight="1">
      <c r="B105" s="1"/>
    </row>
    <row r="106" ht="12.75" customHeight="1">
      <c r="B106" s="1"/>
    </row>
    <row r="107" ht="12.75" customHeight="1">
      <c r="B107" s="1"/>
    </row>
    <row r="108" ht="12.75" customHeight="1">
      <c r="B108" s="1"/>
    </row>
    <row r="109" ht="12.75" customHeight="1">
      <c r="B109" s="1"/>
    </row>
    <row r="110" ht="12.75" customHeight="1">
      <c r="B110" s="1"/>
    </row>
    <row r="111" ht="12.75" customHeight="1">
      <c r="B111" s="1"/>
    </row>
    <row r="112" ht="12.75" customHeight="1">
      <c r="B112" s="1"/>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sheetData>
  <mergeCells count="4">
    <mergeCell ref="A1:G1"/>
    <mergeCell ref="E4:G5"/>
    <mergeCell ref="C4:C5"/>
    <mergeCell ref="B4:B5"/>
  </mergeCells>
  <printOptions horizontalCentered="1" verticalCentered="1"/>
  <pageMargins left="0.25" right="0.25" top="1.02" bottom="0.19" header="0" footer="0"/>
  <pageSetup fitToHeight="3" horizontalDpi="300" verticalDpi="300" orientation="landscape"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csc</dc:creator>
  <cp:keywords/>
  <dc:description/>
  <cp:lastModifiedBy>Marilyn Cope</cp:lastModifiedBy>
  <cp:lastPrinted>2004-01-14T18:16:45Z</cp:lastPrinted>
  <dcterms:created xsi:type="dcterms:W3CDTF">2002-12-30T20:13:16Z</dcterms:created>
  <dcterms:modified xsi:type="dcterms:W3CDTF">2004-09-02T15:28:59Z</dcterms:modified>
  <cp:category/>
  <cp:version/>
  <cp:contentType/>
  <cp:contentStatus/>
</cp:coreProperties>
</file>