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nancial Plan" sheetId="1" r:id="rId1"/>
  </sheets>
  <externalReferences>
    <externalReference r:id="rId4"/>
    <externalReference r:id="rId5"/>
    <externalReference r:id="rId6"/>
    <externalReference r:id="rId7"/>
  </externalReferences>
  <definedNames>
    <definedName name="_004BudgetDetailBBB">#REF!</definedName>
    <definedName name="8001">#REF!</definedName>
    <definedName name="8002">#REF!</definedName>
    <definedName name="8003">#REF!</definedName>
    <definedName name="8004">#REF!</definedName>
    <definedName name="8005">#REF!</definedName>
    <definedName name="8006">#REF!</definedName>
    <definedName name="8007">#REF!</definedName>
    <definedName name="8008">#REF!</definedName>
    <definedName name="8017">#REF!</definedName>
    <definedName name="8019">#REF!</definedName>
    <definedName name="8104">#REF!</definedName>
    <definedName name="ALL">#REF!</definedName>
    <definedName name="DownloadT">#REF!</definedName>
    <definedName name="EMS">#REF!</definedName>
    <definedName name="Footnote">'[4]Footnote'!$A$4:$C$19</definedName>
    <definedName name="_xlnm.Print_Area" localSheetId="0">'Financial Plan'!$A$1:$G$62</definedName>
    <definedName name="Query101">#REF!</definedName>
    <definedName name="Query102">#REF!</definedName>
    <definedName name="Query177">#REF!</definedName>
    <definedName name="Query3">'[3]Error -6-10-1pm'!#REF!</definedName>
    <definedName name="Query39">#REF!</definedName>
    <definedName name="tblPositionData">#REF!</definedName>
  </definedNames>
  <calcPr fullCalcOnLoad="1"/>
</workbook>
</file>

<file path=xl/sharedStrings.xml><?xml version="1.0" encoding="utf-8"?>
<sst xmlns="http://schemas.openxmlformats.org/spreadsheetml/2006/main" count="68" uniqueCount="67">
  <si>
    <t>Form C</t>
  </si>
  <si>
    <t>Non-CX Financial Plan</t>
  </si>
  <si>
    <t>Fund Name:                Public Health</t>
  </si>
  <si>
    <t>Fund Number:            000001800</t>
  </si>
  <si>
    <t>Quarter:                   Fourth, 2004</t>
  </si>
  <si>
    <t>Prepared by:               Mark Leaf</t>
  </si>
  <si>
    <t>Date Prepared:                   2/15/05</t>
  </si>
  <si>
    <t>Category</t>
  </si>
  <si>
    <t>2005 Adopted</t>
  </si>
  <si>
    <t xml:space="preserve">2005 Revised  </t>
  </si>
  <si>
    <t>2005 Estimated</t>
  </si>
  <si>
    <t>Estimated-Adopted Change</t>
  </si>
  <si>
    <t>Explanation of Change</t>
  </si>
  <si>
    <t xml:space="preserve">Beginning Fund Balance </t>
  </si>
  <si>
    <t>Revenues</t>
  </si>
  <si>
    <t xml:space="preserve">  *  Licences &amp; Permits</t>
  </si>
  <si>
    <t xml:space="preserve">  *  Federal Grants - Direct</t>
  </si>
  <si>
    <t xml:space="preserve">  *  Federal Grants - Indirect</t>
  </si>
  <si>
    <t xml:space="preserve">  *  State Grants</t>
  </si>
  <si>
    <t xml:space="preserve">  *  State Entitlements</t>
  </si>
  <si>
    <t xml:space="preserve">  *  Intergovernmental Payments</t>
  </si>
  <si>
    <t xml:space="preserve">  *  Charges for Services</t>
  </si>
  <si>
    <t xml:space="preserve">  *  Miscellaneous Revenue</t>
  </si>
  <si>
    <t xml:space="preserve">  *  Non-Revenue Receipts</t>
  </si>
  <si>
    <t xml:space="preserve">  *  Other Financing Sources</t>
  </si>
  <si>
    <t xml:space="preserve">  *  Children Family Set Aside</t>
  </si>
  <si>
    <t>1st Qtr Omnibus - Hlth &amp; Environ Investigator 4</t>
  </si>
  <si>
    <t>Total Revenues</t>
  </si>
  <si>
    <t>Expenditures</t>
  </si>
  <si>
    <t xml:space="preserve">  *  Salaries &amp; Wages</t>
  </si>
  <si>
    <t xml:space="preserve">  *  Personal Benefits</t>
  </si>
  <si>
    <t xml:space="preserve">  *  Supplies</t>
  </si>
  <si>
    <t xml:space="preserve">  *  Services &amp; Other Charges</t>
  </si>
  <si>
    <t xml:space="preserve">  *  Intragovernmental Services</t>
  </si>
  <si>
    <t xml:space="preserve">  *  Capital Outlay</t>
  </si>
  <si>
    <t xml:space="preserve">  *  Debt Services</t>
  </si>
  <si>
    <t xml:space="preserve">  *  Intra County Contributions</t>
  </si>
  <si>
    <t xml:space="preserve">  *  Contingencies &amp; Contras</t>
  </si>
  <si>
    <t xml:space="preserve">  *  Encumbrance Carryover</t>
  </si>
  <si>
    <t xml:space="preserve">  *  Reserve for Reappropriation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</si>
  <si>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</si>
  <si>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</si>
  <si>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</si>
  <si>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</si>
  <si>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</si>
  <si>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</si>
  <si>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 xml:space="preserve">  *  Reserve for Encumbrances</t>
  </si>
  <si>
    <t xml:space="preserve">  *  Designated for Reappropriation</t>
  </si>
  <si>
    <t xml:space="preserve">  *  EMS Donation Reserve</t>
  </si>
  <si>
    <t xml:space="preserve">  *  Inventory Reserve</t>
  </si>
  <si>
    <t>Total Designations and Reserves</t>
  </si>
  <si>
    <t>Financial Plan Notes:</t>
  </si>
  <si>
    <t>1.  2004 Actuals are based on the 13th Month ARMS</t>
  </si>
  <si>
    <t>2.  The Target Public Health Fund goal is $1,000,000</t>
  </si>
  <si>
    <t>3.  CX is budgeted at 98% in the Public Health Fund with 2% reserved centrally.</t>
  </si>
  <si>
    <t>4.  State MVET deferred revenue returned to PH Fund Balance</t>
  </si>
  <si>
    <t>5.  FQHC liability  reduced from $3.8 M to $1.5 M.</t>
  </si>
  <si>
    <t>6.  Managed Care Risk Pool $500,000 eliminated due to contract requirement changes</t>
  </si>
  <si>
    <t>7.  Fund Balance adopted in 2005 Budget is $1,244,138 with effective undesignated FB at $1,083,749</t>
  </si>
  <si>
    <t>8.  Estimated CX figure reflects 1st quarter 2005 omnibus supplemental request $106,120</t>
  </si>
  <si>
    <r>
      <t>2004 Actual</t>
    </r>
    <r>
      <rPr>
        <b/>
        <vertAlign val="superscript"/>
        <sz val="12"/>
        <rFont val="Times New Roman"/>
        <family val="1"/>
      </rPr>
      <t>1</t>
    </r>
  </si>
  <si>
    <r>
      <t xml:space="preserve">  *  CX Transfer</t>
    </r>
    <r>
      <rPr>
        <vertAlign val="superscript"/>
        <sz val="12"/>
        <rFont val="Times New Roman"/>
        <family val="1"/>
      </rPr>
      <t>3, 8</t>
    </r>
  </si>
  <si>
    <r>
      <t>State MVET Funding</t>
    </r>
    <r>
      <rPr>
        <vertAlign val="superscript"/>
        <sz val="12"/>
        <rFont val="Times New Roman"/>
        <family val="1"/>
      </rPr>
      <t xml:space="preserve"> 4</t>
    </r>
  </si>
  <si>
    <r>
      <t xml:space="preserve">FQHC Liability </t>
    </r>
    <r>
      <rPr>
        <vertAlign val="superscript"/>
        <sz val="12"/>
        <rFont val="Times New Roman"/>
        <family val="1"/>
      </rPr>
      <t>5</t>
    </r>
  </si>
  <si>
    <r>
      <t xml:space="preserve">  *  Managed Care Reserve </t>
    </r>
    <r>
      <rPr>
        <vertAlign val="superscript"/>
        <sz val="12"/>
        <rFont val="Times New Roman"/>
        <family val="1"/>
      </rPr>
      <t>6</t>
    </r>
  </si>
  <si>
    <r>
      <t xml:space="preserve">Ending Undesignated Fund Balance </t>
    </r>
    <r>
      <rPr>
        <b/>
        <vertAlign val="superscript"/>
        <sz val="12"/>
        <rFont val="Times New Roman"/>
        <family val="1"/>
      </rPr>
      <t xml:space="preserve"> 7</t>
    </r>
  </si>
  <si>
    <r>
      <t>Target Fund Balance - Footnote</t>
    </r>
    <r>
      <rPr>
        <b/>
        <vertAlign val="superscript"/>
        <sz val="12"/>
        <rFont val="Times New Roman"/>
        <family val="1"/>
      </rPr>
      <t xml:space="preserve"> 2</t>
    </r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</si>
</sst>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&quot;$&quot;#,##0"/>
    <numFmt numFmtId="170" formatCode="0.0"/>
    <numFmt numFmtId="171" formatCode="_(* #,##0.000_);_(* \(#,##0.000\);_(* &quot;-&quot;??_);_(@_)"/>
    <numFmt numFmtId="172" formatCode="mm/dd/yy"/>
    <numFmt numFmtId="173" formatCode="_(&quot;$&quot;* #,##0.000_);_(&quot;$&quot;* \(#,##0.000\);_(&quot;$&quot;* &quot;-&quot;??_);_(@_)"/>
    <numFmt numFmtId="174" formatCode="_(* #,##0.0000_);_(* \(#,##0.0000\);_(* &quot;-&quot;??_);_(@_)"/>
    <numFmt numFmtId="175" formatCode="&quot;$&quot;#,##0.00"/>
    <numFmt numFmtId="176" formatCode="_(&quot;$&quot;* #,##0.0000_);_(&quot;$&quot;* \(#,##0.0000\);_(&quot;$&quot;* &quot;-&quot;??_);_(@_)"/>
    <numFmt numFmtId="177" formatCode="0.0000"/>
    <numFmt numFmtId="178" formatCode="00000"/>
    <numFmt numFmtId="179" formatCode="#,##0.0000"/>
    <numFmt numFmtId="180" formatCode="0.0000%"/>
    <numFmt numFmtId="181" formatCode="&quot;$&quot;* #,##0.00_);[Red]&quot;$&quot;* \(#,##0.00\)"/>
    <numFmt numFmtId="182" formatCode="[&lt;=9999999]000\-0000;[&gt;9999999]\(000\)\ 000\-0000;General"/>
    <numFmt numFmtId="183" formatCode="&quot;$&quot;#,##0\ ;\(&quot;$&quot;#,##0\)"/>
    <numFmt numFmtId="184" formatCode="00"/>
    <numFmt numFmtId="185" formatCode="#,##0.0_);[Red]\(#,##0.0\)"/>
    <numFmt numFmtId="186" formatCode="#,##0;[Red]\(#,##0\)"/>
    <numFmt numFmtId="187" formatCode="#,##0;[Red]\(#,##0\);0"/>
    <numFmt numFmtId="188" formatCode="#,##0.0"/>
    <numFmt numFmtId="189" formatCode="&quot;$&quot;#,##0.0"/>
    <numFmt numFmtId="190" formatCode="_(* #,##0.000000_);_(* \(#,##0.000000\);_(* &quot;-&quot;??????_);_(@_)"/>
    <numFmt numFmtId="191" formatCode="&quot;$&quot;#,##0.000"/>
    <numFmt numFmtId="192" formatCode="&quot;$&quot;#,##0.0000"/>
    <numFmt numFmtId="193" formatCode="&quot;$&quot;#,##0.00000"/>
    <numFmt numFmtId="194" formatCode="&quot;$&quot;#,##0.000000"/>
    <numFmt numFmtId="195" formatCode="#,##0.000"/>
    <numFmt numFmtId="196" formatCode="#,##0.00000"/>
    <numFmt numFmtId="197" formatCode="#,##0.000000"/>
    <numFmt numFmtId="198" formatCode="_(* #,##0.000_);_(* \(#,##0.000\);_(* &quot;-&quot;???_);_(@_)"/>
    <numFmt numFmtId="199" formatCode="0.0%"/>
    <numFmt numFmtId="200" formatCode="0.000%"/>
    <numFmt numFmtId="201" formatCode="_(* #,##0.00000_);_(* \(#,##0.00000\);_(* &quot;-&quot;?????_);_(@_)"/>
    <numFmt numFmtId="202" formatCode="_(* #,##0.00000_);_(* \(#,##0.00000\);_(* &quot;-&quot;??_);_(@_)"/>
    <numFmt numFmtId="203" formatCode="0.00000%"/>
    <numFmt numFmtId="204" formatCode="#,##0.0_);\(#,##0.0\)"/>
    <numFmt numFmtId="205" formatCode="#,##0.00000000_);\(#,##0.00000000\)"/>
    <numFmt numFmtId="206" formatCode="#,##0.0000000_);\(#,##0.0000000\)"/>
    <numFmt numFmtId="207" formatCode="#,##0.000000_);\(#,##0.000000\)"/>
    <numFmt numFmtId="208" formatCode="#,##0.00000_);\(#,##0.00000\)"/>
    <numFmt numFmtId="209" formatCode="#,##0.0000_);\(#,##0.0000\)"/>
    <numFmt numFmtId="210" formatCode="#,##0.000_);\(#,##0.0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4"/>
      <name val="MS Sans Serif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MS Sans Serif"/>
      <family val="0"/>
    </font>
    <font>
      <sz val="12"/>
      <name val="Times New Roman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Arial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0"/>
      <name val="Times New Roman"/>
      <family val="0"/>
    </font>
    <font>
      <u val="single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8" fillId="0" borderId="0">
      <alignment/>
      <protection/>
    </xf>
    <xf numFmtId="9" fontId="0" fillId="0" borderId="0" applyFont="0" applyFill="0" applyBorder="0" applyAlignment="0" applyProtection="0"/>
    <xf numFmtId="182" fontId="10" fillId="0" borderId="0" applyFont="0" applyFill="0" applyBorder="0" applyAlignment="0" applyProtection="0"/>
    <xf numFmtId="181" fontId="0" fillId="0" borderId="1" applyFont="0" applyFill="0" applyProtection="0">
      <alignment/>
    </xf>
  </cellStyleXfs>
  <cellXfs count="125">
    <xf numFmtId="0" fontId="0" fillId="0" borderId="0" xfId="0" applyAlignment="1">
      <alignment/>
    </xf>
    <xf numFmtId="37" fontId="12" fillId="0" borderId="0" xfId="27" applyFont="1" applyBorder="1" applyAlignment="1">
      <alignment horizontal="centerContinuous" wrapText="1"/>
      <protection/>
    </xf>
    <xf numFmtId="37" fontId="13" fillId="0" borderId="0" xfId="27" applyFont="1" applyBorder="1" applyAlignment="1">
      <alignment horizontal="centerContinuous" wrapText="1"/>
      <protection/>
    </xf>
    <xf numFmtId="37" fontId="14" fillId="0" borderId="0" xfId="27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8" fillId="0" borderId="0" xfId="27" applyFont="1" applyBorder="1" applyAlignment="1">
      <alignment horizontal="centerContinuous" wrapText="1"/>
      <protection/>
    </xf>
    <xf numFmtId="0" fontId="0" fillId="0" borderId="0" xfId="0" applyBorder="1" applyAlignment="1">
      <alignment/>
    </xf>
    <xf numFmtId="0" fontId="8" fillId="2" borderId="0" xfId="0" applyFont="1" applyFill="1" applyBorder="1" applyAlignment="1">
      <alignment horizontal="left"/>
    </xf>
    <xf numFmtId="37" fontId="12" fillId="0" borderId="0" xfId="27" applyFont="1" applyBorder="1" applyAlignment="1">
      <alignment horizontal="center" wrapText="1"/>
      <protection/>
    </xf>
    <xf numFmtId="37" fontId="14" fillId="0" borderId="0" xfId="27" applyFont="1" applyBorder="1" applyAlignment="1">
      <alignment horizontal="center" wrapText="1"/>
      <protection/>
    </xf>
    <xf numFmtId="0" fontId="0" fillId="2" borderId="0" xfId="0" applyFill="1" applyBorder="1" applyAlignment="1">
      <alignment horizontal="centerContinuous"/>
    </xf>
    <xf numFmtId="37" fontId="8" fillId="0" borderId="0" xfId="27" applyFont="1" applyBorder="1" applyAlignment="1">
      <alignment horizontal="left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37" fontId="14" fillId="0" borderId="0" xfId="27" applyFont="1" applyBorder="1" applyAlignment="1">
      <alignment horizontal="left"/>
      <protection/>
    </xf>
    <xf numFmtId="37" fontId="15" fillId="0" borderId="2" xfId="27" applyFont="1" applyBorder="1" applyAlignment="1">
      <alignment horizontal="left" wrapText="1"/>
      <protection/>
    </xf>
    <xf numFmtId="37" fontId="16" fillId="0" borderId="0" xfId="27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27" applyFont="1" applyBorder="1" applyAlignment="1">
      <alignment horizontal="centerContinuous" wrapText="1"/>
      <protection/>
    </xf>
    <xf numFmtId="0" fontId="17" fillId="0" borderId="0" xfId="0" applyFont="1" applyBorder="1" applyAlignment="1">
      <alignment wrapText="1"/>
    </xf>
    <xf numFmtId="37" fontId="14" fillId="2" borderId="3" xfId="27" applyFont="1" applyFill="1" applyBorder="1" applyAlignment="1" applyProtection="1">
      <alignment horizontal="left" wrapText="1"/>
      <protection/>
    </xf>
    <xf numFmtId="37" fontId="14" fillId="2" borderId="4" xfId="27" applyFont="1" applyFill="1" applyBorder="1" applyAlignment="1">
      <alignment horizontal="center" wrapText="1"/>
      <protection/>
    </xf>
    <xf numFmtId="37" fontId="14" fillId="2" borderId="5" xfId="27" applyFont="1" applyFill="1" applyBorder="1" applyAlignment="1">
      <alignment horizontal="center" wrapText="1"/>
      <protection/>
    </xf>
    <xf numFmtId="37" fontId="14" fillId="0" borderId="6" xfId="27" applyFont="1" applyFill="1" applyBorder="1" applyAlignment="1">
      <alignment horizontal="center" wrapText="1"/>
      <protection/>
    </xf>
    <xf numFmtId="37" fontId="14" fillId="2" borderId="7" xfId="27" applyFont="1" applyFill="1" applyBorder="1" applyAlignment="1">
      <alignment horizontal="center" wrapText="1"/>
      <protection/>
    </xf>
    <xf numFmtId="37" fontId="14" fillId="2" borderId="8" xfId="27" applyFont="1" applyFill="1" applyBorder="1" applyAlignment="1">
      <alignment horizontal="center" wrapText="1"/>
      <protection/>
    </xf>
    <xf numFmtId="37" fontId="14" fillId="2" borderId="3" xfId="27" applyFont="1" applyFill="1" applyBorder="1" applyAlignment="1">
      <alignment horizontal="center" wrapText="1"/>
      <protection/>
    </xf>
    <xf numFmtId="37" fontId="14" fillId="2" borderId="0" xfId="27" applyFont="1" applyFill="1" applyAlignment="1">
      <alignment horizontal="center" wrapText="1"/>
      <protection/>
    </xf>
    <xf numFmtId="0" fontId="8" fillId="2" borderId="0" xfId="0" applyFont="1" applyFill="1" applyAlignment="1">
      <alignment/>
    </xf>
    <xf numFmtId="37" fontId="14" fillId="0" borderId="3" xfId="27" applyFont="1" applyFill="1" applyBorder="1" applyAlignment="1">
      <alignment horizontal="left"/>
      <protection/>
    </xf>
    <xf numFmtId="37" fontId="14" fillId="0" borderId="3" xfId="15" applyNumberFormat="1" applyFont="1" applyFill="1" applyBorder="1" applyAlignment="1">
      <alignment/>
    </xf>
    <xf numFmtId="37" fontId="14" fillId="0" borderId="5" xfId="15" applyNumberFormat="1" applyFont="1" applyFill="1" applyBorder="1" applyAlignment="1">
      <alignment/>
    </xf>
    <xf numFmtId="37" fontId="14" fillId="0" borderId="9" xfId="15" applyNumberFormat="1" applyFont="1" applyFill="1" applyBorder="1" applyAlignment="1">
      <alignment/>
    </xf>
    <xf numFmtId="37" fontId="14" fillId="0" borderId="10" xfId="15" applyNumberFormat="1" applyFont="1" applyFill="1" applyBorder="1" applyAlignment="1">
      <alignment/>
    </xf>
    <xf numFmtId="165" fontId="8" fillId="0" borderId="11" xfId="15" applyNumberFormat="1" applyFont="1" applyFill="1" applyBorder="1" applyAlignment="1">
      <alignment wrapText="1"/>
    </xf>
    <xf numFmtId="165" fontId="14" fillId="0" borderId="0" xfId="15" applyNumberFormat="1" applyFont="1" applyBorder="1" applyAlignment="1">
      <alignment/>
    </xf>
    <xf numFmtId="165" fontId="14" fillId="0" borderId="0" xfId="15" applyNumberFormat="1" applyFont="1" applyAlignment="1">
      <alignment/>
    </xf>
    <xf numFmtId="0" fontId="14" fillId="0" borderId="0" xfId="0" applyFont="1" applyAlignment="1">
      <alignment/>
    </xf>
    <xf numFmtId="37" fontId="14" fillId="0" borderId="12" xfId="27" applyFont="1" applyFill="1" applyBorder="1" applyAlignment="1">
      <alignment horizontal="left"/>
      <protection/>
    </xf>
    <xf numFmtId="40" fontId="0" fillId="0" borderId="13" xfId="0" applyNumberFormat="1" applyBorder="1" applyAlignment="1">
      <alignment/>
    </xf>
    <xf numFmtId="37" fontId="8" fillId="0" borderId="14" xfId="15" applyNumberFormat="1" applyFont="1" applyFill="1" applyBorder="1" applyAlignment="1">
      <alignment/>
    </xf>
    <xf numFmtId="37" fontId="8" fillId="0" borderId="13" xfId="15" applyNumberFormat="1" applyFont="1" applyBorder="1" applyAlignment="1">
      <alignment/>
    </xf>
    <xf numFmtId="37" fontId="8" fillId="0" borderId="15" xfId="15" applyNumberFormat="1" applyFont="1" applyFill="1" applyBorder="1" applyAlignment="1">
      <alignment/>
    </xf>
    <xf numFmtId="165" fontId="8" fillId="0" borderId="13" xfId="15" applyNumberFormat="1" applyFont="1" applyFill="1" applyBorder="1" applyAlignment="1">
      <alignment wrapText="1"/>
    </xf>
    <xf numFmtId="165" fontId="8" fillId="0" borderId="0" xfId="15" applyNumberFormat="1" applyFont="1" applyBorder="1" applyAlignment="1">
      <alignment/>
    </xf>
    <xf numFmtId="165" fontId="8" fillId="0" borderId="0" xfId="15" applyNumberFormat="1" applyFont="1" applyAlignment="1">
      <alignment/>
    </xf>
    <xf numFmtId="0" fontId="8" fillId="0" borderId="0" xfId="0" applyFont="1" applyAlignment="1">
      <alignment/>
    </xf>
    <xf numFmtId="37" fontId="8" fillId="0" borderId="12" xfId="27" applyFont="1" applyFill="1" applyBorder="1" applyAlignment="1">
      <alignment horizontal="left"/>
      <protection/>
    </xf>
    <xf numFmtId="37" fontId="8" fillId="0" borderId="12" xfId="0" applyNumberFormat="1" applyFont="1" applyBorder="1" applyAlignment="1">
      <alignment/>
    </xf>
    <xf numFmtId="37" fontId="8" fillId="0" borderId="16" xfId="15" applyNumberFormat="1" applyFont="1" applyBorder="1" applyAlignment="1">
      <alignment/>
    </xf>
    <xf numFmtId="165" fontId="8" fillId="0" borderId="12" xfId="15" applyNumberFormat="1" applyFont="1" applyFill="1" applyBorder="1" applyAlignment="1">
      <alignment wrapText="1"/>
    </xf>
    <xf numFmtId="37" fontId="8" fillId="0" borderId="12" xfId="15" applyNumberFormat="1" applyFont="1" applyFill="1" applyBorder="1" applyAlignment="1">
      <alignment/>
    </xf>
    <xf numFmtId="37" fontId="8" fillId="0" borderId="16" xfId="15" applyNumberFormat="1" applyFont="1" applyFill="1" applyBorder="1" applyAlignment="1">
      <alignment/>
    </xf>
    <xf numFmtId="165" fontId="8" fillId="0" borderId="12" xfId="15" applyNumberFormat="1" applyFont="1" applyBorder="1" applyAlignment="1">
      <alignment wrapText="1"/>
    </xf>
    <xf numFmtId="165" fontId="14" fillId="0" borderId="3" xfId="15" applyNumberFormat="1" applyFont="1" applyBorder="1" applyAlignment="1">
      <alignment wrapText="1"/>
    </xf>
    <xf numFmtId="37" fontId="8" fillId="0" borderId="12" xfId="15" applyNumberFormat="1" applyFont="1" applyBorder="1" applyAlignment="1">
      <alignment/>
    </xf>
    <xf numFmtId="165" fontId="8" fillId="0" borderId="13" xfId="15" applyNumberFormat="1" applyFont="1" applyBorder="1" applyAlignment="1">
      <alignment wrapText="1"/>
    </xf>
    <xf numFmtId="37" fontId="14" fillId="0" borderId="11" xfId="27" applyFont="1" applyFill="1" applyBorder="1" applyAlignment="1">
      <alignment horizontal="left"/>
      <protection/>
    </xf>
    <xf numFmtId="37" fontId="14" fillId="0" borderId="11" xfId="15" applyNumberFormat="1" applyFont="1" applyFill="1" applyBorder="1" applyAlignment="1">
      <alignment/>
    </xf>
    <xf numFmtId="37" fontId="14" fillId="0" borderId="11" xfId="15" applyNumberFormat="1" applyFont="1" applyBorder="1" applyAlignment="1">
      <alignment/>
    </xf>
    <xf numFmtId="37" fontId="14" fillId="0" borderId="3" xfId="27" applyFont="1" applyFill="1" applyBorder="1" applyAlignment="1">
      <alignment horizontal="left"/>
      <protection/>
    </xf>
    <xf numFmtId="37" fontId="8" fillId="3" borderId="3" xfId="15" applyNumberFormat="1" applyFont="1" applyFill="1" applyBorder="1" applyAlignment="1" quotePrefix="1">
      <alignment/>
    </xf>
    <xf numFmtId="37" fontId="8" fillId="0" borderId="5" xfId="15" applyNumberFormat="1" applyFont="1" applyFill="1" applyBorder="1" applyAlignment="1">
      <alignment/>
    </xf>
    <xf numFmtId="37" fontId="8" fillId="3" borderId="5" xfId="15" applyNumberFormat="1" applyFont="1" applyFill="1" applyBorder="1" applyAlignment="1">
      <alignment/>
    </xf>
    <xf numFmtId="37" fontId="8" fillId="0" borderId="8" xfId="15" applyNumberFormat="1" applyFont="1" applyBorder="1" applyAlignment="1">
      <alignment/>
    </xf>
    <xf numFmtId="165" fontId="8" fillId="0" borderId="3" xfId="15" applyNumberFormat="1" applyFont="1" applyBorder="1" applyAlignment="1">
      <alignment wrapText="1"/>
    </xf>
    <xf numFmtId="37" fontId="14" fillId="0" borderId="12" xfId="27" applyFont="1" applyFill="1" applyBorder="1" applyAlignment="1">
      <alignment horizontal="left"/>
      <protection/>
    </xf>
    <xf numFmtId="37" fontId="8" fillId="0" borderId="12" xfId="15" applyNumberFormat="1" applyFont="1" applyFill="1" applyBorder="1" applyAlignment="1" quotePrefix="1">
      <alignment/>
    </xf>
    <xf numFmtId="165" fontId="8" fillId="0" borderId="14" xfId="15" applyNumberFormat="1" applyFont="1" applyBorder="1" applyAlignment="1">
      <alignment wrapText="1"/>
    </xf>
    <xf numFmtId="37" fontId="8" fillId="0" borderId="3" xfId="15" applyNumberFormat="1" applyFont="1" applyFill="1" applyBorder="1" applyAlignment="1" quotePrefix="1">
      <alignment/>
    </xf>
    <xf numFmtId="37" fontId="8" fillId="0" borderId="5" xfId="15" applyNumberFormat="1" applyFont="1" applyFill="1" applyBorder="1" applyAlignment="1" quotePrefix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37" fontId="8" fillId="0" borderId="0" xfId="15" applyNumberFormat="1" applyFont="1" applyFill="1" applyBorder="1" applyAlignment="1">
      <alignment/>
    </xf>
    <xf numFmtId="37" fontId="8" fillId="0" borderId="13" xfId="15" applyNumberFormat="1" applyFont="1" applyFill="1" applyBorder="1" applyAlignment="1">
      <alignment/>
    </xf>
    <xf numFmtId="165" fontId="8" fillId="0" borderId="0" xfId="15" applyNumberFormat="1" applyFont="1" applyFill="1" applyBorder="1" applyAlignment="1">
      <alignment/>
    </xf>
    <xf numFmtId="37" fontId="20" fillId="0" borderId="12" xfId="27" applyFont="1" applyFill="1" applyBorder="1" applyAlignment="1">
      <alignment horizontal="left"/>
      <protection/>
    </xf>
    <xf numFmtId="37" fontId="14" fillId="0" borderId="12" xfId="15" applyNumberFormat="1" applyFont="1" applyFill="1" applyBorder="1" applyAlignment="1">
      <alignment/>
    </xf>
    <xf numFmtId="37" fontId="14" fillId="0" borderId="14" xfId="15" applyNumberFormat="1" applyFont="1" applyFill="1" applyBorder="1" applyAlignment="1">
      <alignment/>
    </xf>
    <xf numFmtId="165" fontId="14" fillId="0" borderId="12" xfId="15" applyNumberFormat="1" applyFont="1" applyFill="1" applyBorder="1" applyAlignment="1">
      <alignment wrapText="1"/>
    </xf>
    <xf numFmtId="165" fontId="14" fillId="0" borderId="0" xfId="15" applyNumberFormat="1" applyFont="1" applyFill="1" applyBorder="1" applyAlignment="1">
      <alignment/>
    </xf>
    <xf numFmtId="165" fontId="8" fillId="0" borderId="12" xfId="15" applyNumberFormat="1" applyFont="1" applyBorder="1" applyAlignment="1">
      <alignment wrapText="1"/>
    </xf>
    <xf numFmtId="37" fontId="8" fillId="0" borderId="17" xfId="15" applyNumberFormat="1" applyFont="1" applyFill="1" applyBorder="1" applyAlignment="1">
      <alignment/>
    </xf>
    <xf numFmtId="37" fontId="8" fillId="0" borderId="18" xfId="15" applyNumberFormat="1" applyFont="1" applyFill="1" applyBorder="1" applyAlignment="1">
      <alignment/>
    </xf>
    <xf numFmtId="37" fontId="8" fillId="0" borderId="19" xfId="15" applyNumberFormat="1" applyFont="1" applyBorder="1" applyAlignment="1">
      <alignment horizontal="right"/>
    </xf>
    <xf numFmtId="165" fontId="8" fillId="0" borderId="20" xfId="15" applyNumberFormat="1" applyFont="1" applyBorder="1" applyAlignment="1">
      <alignment horizontal="right" wrapText="1"/>
    </xf>
    <xf numFmtId="165" fontId="8" fillId="0" borderId="0" xfId="15" applyNumberFormat="1" applyFont="1" applyAlignment="1">
      <alignment horizontal="right"/>
    </xf>
    <xf numFmtId="37" fontId="15" fillId="0" borderId="0" xfId="27" applyFont="1" applyAlignment="1">
      <alignment horizontal="left"/>
      <protection/>
    </xf>
    <xf numFmtId="37" fontId="21" fillId="0" borderId="0" xfId="27" applyFont="1" applyBorder="1">
      <alignment/>
      <protection/>
    </xf>
    <xf numFmtId="37" fontId="15" fillId="0" borderId="0" xfId="27" applyFont="1" applyBorder="1">
      <alignment/>
      <protection/>
    </xf>
    <xf numFmtId="0" fontId="21" fillId="0" borderId="0" xfId="0" applyFont="1" applyAlignment="1">
      <alignment/>
    </xf>
    <xf numFmtId="37" fontId="8" fillId="0" borderId="0" xfId="27" applyFont="1" applyBorder="1" applyAlignment="1">
      <alignment wrapText="1"/>
      <protection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37" fontId="15" fillId="0" borderId="0" xfId="27" applyFont="1" applyFill="1" applyBorder="1" applyAlignment="1" quotePrefix="1">
      <alignment horizontal="left"/>
      <protection/>
    </xf>
    <xf numFmtId="0" fontId="8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37" fontId="21" fillId="0" borderId="0" xfId="27" applyFont="1" applyFill="1" applyBorder="1" applyAlignment="1">
      <alignment horizontal="left"/>
      <protection/>
    </xf>
    <xf numFmtId="0" fontId="15" fillId="0" borderId="0" xfId="0" applyFont="1" applyFill="1" applyBorder="1" applyAlignment="1" quotePrefix="1">
      <alignment horizontal="left"/>
    </xf>
    <xf numFmtId="37" fontId="21" fillId="0" borderId="0" xfId="27" applyFont="1" applyFill="1" applyBorder="1">
      <alignment/>
      <protection/>
    </xf>
    <xf numFmtId="37" fontId="15" fillId="0" borderId="0" xfId="27" applyFont="1" applyFill="1" applyBorder="1">
      <alignment/>
      <protection/>
    </xf>
    <xf numFmtId="0" fontId="8" fillId="0" borderId="0" xfId="0" applyFont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37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/>
    </xf>
    <xf numFmtId="0" fontId="8" fillId="0" borderId="0" xfId="0" applyFont="1" applyFill="1" applyBorder="1" applyAlignment="1">
      <alignment/>
    </xf>
    <xf numFmtId="37" fontId="14" fillId="0" borderId="0" xfId="27" applyFont="1" applyFill="1" applyBorder="1">
      <alignment/>
      <protection/>
    </xf>
    <xf numFmtId="37" fontId="8" fillId="0" borderId="0" xfId="27" applyFont="1" applyBorder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37" fontId="13" fillId="0" borderId="0" xfId="27" applyFont="1" applyBorder="1" applyAlignment="1">
      <alignment horizontal="center" wrapText="1"/>
      <protection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AIRPLAN.XLS" xfId="27"/>
    <cellStyle name="Percent" xfId="28"/>
    <cellStyle name="Phone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arrolk\Local%20Settings\Temporary%20Internet%20Files\OLK40\Book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ARMS%20Reports\Reconciliation\2002\2002%20Reconcili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udget%20Prep\2004\Change%20Tags\All%20Change%20Tags%20Submitt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al Note-ME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6100"/>
      <sheetName val="Invoices Posted in ARMS JF"/>
      <sheetName val="Invoices Posted in ARMS M-D"/>
      <sheetName val="56101-201"/>
      <sheetName val="101 Invoices Posted in ARMS J-D"/>
      <sheetName val="201 Invoices Posted in ARMS J-D"/>
      <sheetName val="Sheet3"/>
      <sheetName val="OH in ARM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ep for Tags"/>
      <sheetName val="Staff"/>
      <sheetName val="2004 Usage"/>
      <sheetName val="Rent-Req Bdgt"/>
      <sheetName val="Supply-Copier"/>
      <sheetName val="Telcom"/>
      <sheetName val="8056 Phones"/>
      <sheetName val="Tags Submitted"/>
      <sheetName val="M.. Rent"/>
      <sheetName val="Rent Change Tag rev"/>
      <sheetName val="2004 Rent Billing Summary"/>
      <sheetName val="P01 Misc Exp"/>
      <sheetName val="P01 Misc Exp (2)"/>
      <sheetName val="P01 Misc Exp2"/>
      <sheetName val="P01 Misc Exp 2"/>
      <sheetName val="P01 Misc Exp2 (2)"/>
      <sheetName val="PI INPUT FORM 287"/>
      <sheetName val="PI INPUT FORM"/>
      <sheetName val="56.95 P01"/>
      <sheetName val="56.95 P01 (2)"/>
      <sheetName val="56.95 O23"/>
      <sheetName val="56.95 P01 (3)"/>
      <sheetName val="56.95 P01 (4)"/>
      <sheetName val="56.95 P01 (5)"/>
      <sheetName val="P01 to P04 994"/>
      <sheetName val="CALCULATION FORM"/>
      <sheetName val="P02 Omnibus"/>
      <sheetName val="Omnibus"/>
      <sheetName val="P03 RW"/>
      <sheetName val="P01 to P03"/>
      <sheetName val="Error -6-10-1pm"/>
      <sheetName val="P03 Telcom 91.92"/>
      <sheetName val="P01 6.11.03"/>
      <sheetName val="CALCULATION FORM 501"/>
      <sheetName val="CALCULATION FORM 731"/>
      <sheetName val="CALCULATION FORM 313"/>
      <sheetName val="P01 SGF"/>
      <sheetName val="RV Narrative"/>
      <sheetName val="MOE  P01 6.12.03"/>
      <sheetName val="Breakdow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74"/>
  <sheetViews>
    <sheetView tabSelected="1" zoomScale="75" zoomScaleNormal="75" workbookViewId="0" topLeftCell="A1">
      <selection activeCell="A1" sqref="A1:G62"/>
    </sheetView>
  </sheetViews>
  <sheetFormatPr defaultColWidth="9.140625" defaultRowHeight="12.75"/>
  <cols>
    <col min="1" max="1" width="48.8515625" style="119" customWidth="1"/>
    <col min="2" max="2" width="14.7109375" style="4" customWidth="1"/>
    <col min="3" max="3" width="15.28125" style="20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22" customWidth="1"/>
    <col min="8" max="8" width="8.8515625" style="8" customWidth="1"/>
  </cols>
  <sheetData>
    <row r="1" spans="1:20" ht="20.25">
      <c r="A1" s="1" t="s">
        <v>0</v>
      </c>
      <c r="B1" s="2"/>
      <c r="C1" s="2"/>
      <c r="D1" s="2"/>
      <c r="E1" s="2"/>
      <c r="F1" s="2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8" customFormat="1" ht="19.5" customHeight="1">
      <c r="A2" s="124" t="s">
        <v>1</v>
      </c>
      <c r="B2" s="124"/>
      <c r="C2" s="124"/>
      <c r="D2" s="124"/>
      <c r="E2" s="124"/>
      <c r="F2" s="124"/>
      <c r="G2" s="124"/>
      <c r="H2" s="7"/>
    </row>
    <row r="3" spans="1:8" s="8" customFormat="1" ht="19.5" customHeight="1">
      <c r="A3" s="9" t="s">
        <v>2</v>
      </c>
      <c r="B3" s="10"/>
      <c r="C3" s="10"/>
      <c r="D3" s="10"/>
      <c r="E3" s="10"/>
      <c r="F3" s="10"/>
      <c r="G3" s="11"/>
      <c r="H3" s="7"/>
    </row>
    <row r="4" spans="1:20" s="16" customFormat="1" ht="15.75">
      <c r="A4" s="9" t="s">
        <v>3</v>
      </c>
      <c r="B4" s="12"/>
      <c r="C4" s="12"/>
      <c r="D4" s="12"/>
      <c r="E4" s="12"/>
      <c r="F4" s="12"/>
      <c r="G4" s="13" t="s">
        <v>4</v>
      </c>
      <c r="H4" s="12"/>
      <c r="I4" s="14"/>
      <c r="J4" s="14"/>
      <c r="K4" s="14"/>
      <c r="L4" s="15"/>
      <c r="M4" s="15"/>
      <c r="N4" s="15"/>
      <c r="O4" s="15"/>
      <c r="P4" s="15"/>
      <c r="Q4" s="15"/>
      <c r="R4" s="15"/>
      <c r="S4" s="15"/>
      <c r="T4" s="15"/>
    </row>
    <row r="5" spans="1:20" s="16" customFormat="1" ht="15.75">
      <c r="A5" s="9" t="s">
        <v>5</v>
      </c>
      <c r="B5" s="12"/>
      <c r="C5" s="12"/>
      <c r="D5" s="12"/>
      <c r="E5" s="12"/>
      <c r="F5" s="17"/>
      <c r="G5" s="13" t="s">
        <v>6</v>
      </c>
      <c r="H5" s="12"/>
      <c r="I5" s="14"/>
      <c r="J5" s="14"/>
      <c r="K5" s="14"/>
      <c r="L5" s="15"/>
      <c r="M5" s="15"/>
      <c r="N5" s="15"/>
      <c r="O5" s="15"/>
      <c r="P5" s="15"/>
      <c r="Q5" s="15"/>
      <c r="R5" s="15"/>
      <c r="S5" s="15"/>
      <c r="T5" s="15"/>
    </row>
    <row r="6" spans="1:8" ht="9" customHeight="1">
      <c r="A6" s="18"/>
      <c r="B6" s="19"/>
      <c r="E6" s="7"/>
      <c r="F6" s="21"/>
      <c r="H6" s="21"/>
    </row>
    <row r="7" spans="1:8" s="31" customFormat="1" ht="33" customHeight="1">
      <c r="A7" s="23" t="s">
        <v>7</v>
      </c>
      <c r="B7" s="24" t="s">
        <v>60</v>
      </c>
      <c r="C7" s="25" t="s">
        <v>8</v>
      </c>
      <c r="D7" s="26" t="s">
        <v>9</v>
      </c>
      <c r="E7" s="27" t="s">
        <v>10</v>
      </c>
      <c r="F7" s="28" t="s">
        <v>11</v>
      </c>
      <c r="G7" s="29" t="s">
        <v>12</v>
      </c>
      <c r="H7" s="30"/>
    </row>
    <row r="8" spans="1:9" s="40" customFormat="1" ht="15.75">
      <c r="A8" s="32" t="s">
        <v>13</v>
      </c>
      <c r="B8" s="33">
        <v>8947411</v>
      </c>
      <c r="C8" s="34">
        <f>B43</f>
        <v>6030581.089999974</v>
      </c>
      <c r="D8" s="34">
        <f>B43</f>
        <v>6030581.089999974</v>
      </c>
      <c r="E8" s="35">
        <f>D8</f>
        <v>6030581.089999974</v>
      </c>
      <c r="F8" s="36">
        <f>E8-C8</f>
        <v>0</v>
      </c>
      <c r="G8" s="37"/>
      <c r="H8" s="38"/>
      <c r="I8" s="39"/>
    </row>
    <row r="9" spans="1:9" s="49" customFormat="1" ht="15.75">
      <c r="A9" s="41" t="s">
        <v>14</v>
      </c>
      <c r="B9" s="42"/>
      <c r="C9" s="43"/>
      <c r="D9" s="43"/>
      <c r="E9" s="44"/>
      <c r="F9" s="45"/>
      <c r="G9" s="46"/>
      <c r="H9" s="47"/>
      <c r="I9" s="48"/>
    </row>
    <row r="10" spans="1:9" s="49" customFormat="1" ht="18.75" customHeight="1">
      <c r="A10" s="50" t="s">
        <v>15</v>
      </c>
      <c r="B10" s="51">
        <v>10294653.16</v>
      </c>
      <c r="C10" s="43">
        <v>9518901</v>
      </c>
      <c r="D10" s="43">
        <v>9518901</v>
      </c>
      <c r="E10" s="43">
        <v>9518901</v>
      </c>
      <c r="F10" s="52">
        <f aca="true" t="shared" si="0" ref="F10:F21">E10-C10</f>
        <v>0</v>
      </c>
      <c r="G10" s="53"/>
      <c r="H10" s="47"/>
      <c r="I10" s="48"/>
    </row>
    <row r="11" spans="1:9" s="49" customFormat="1" ht="15.75">
      <c r="A11" s="50" t="s">
        <v>16</v>
      </c>
      <c r="B11" s="51">
        <v>14611822.98</v>
      </c>
      <c r="C11" s="43">
        <v>14608307</v>
      </c>
      <c r="D11" s="43">
        <v>14608307</v>
      </c>
      <c r="E11" s="43">
        <v>14608307</v>
      </c>
      <c r="F11" s="52">
        <f t="shared" si="0"/>
        <v>0</v>
      </c>
      <c r="G11" s="53"/>
      <c r="H11" s="47"/>
      <c r="I11" s="48"/>
    </row>
    <row r="12" spans="1:9" s="49" customFormat="1" ht="15.75">
      <c r="A12" s="50" t="s">
        <v>17</v>
      </c>
      <c r="B12" s="51">
        <f>38628008.95-543103.32</f>
        <v>38084905.63</v>
      </c>
      <c r="C12" s="43">
        <v>33933336</v>
      </c>
      <c r="D12" s="43">
        <v>33933336</v>
      </c>
      <c r="E12" s="43">
        <v>33933336</v>
      </c>
      <c r="F12" s="52">
        <f t="shared" si="0"/>
        <v>0</v>
      </c>
      <c r="G12" s="53"/>
      <c r="H12" s="47"/>
      <c r="I12" s="48"/>
    </row>
    <row r="13" spans="1:9" s="49" customFormat="1" ht="15.75">
      <c r="A13" s="50" t="s">
        <v>18</v>
      </c>
      <c r="B13" s="51">
        <v>19295302.8</v>
      </c>
      <c r="C13" s="43">
        <v>20245615</v>
      </c>
      <c r="D13" s="43">
        <v>20245615</v>
      </c>
      <c r="E13" s="43">
        <v>20245615</v>
      </c>
      <c r="F13" s="52">
        <f t="shared" si="0"/>
        <v>0</v>
      </c>
      <c r="G13" s="53"/>
      <c r="H13" s="47"/>
      <c r="I13" s="48"/>
    </row>
    <row r="14" spans="1:9" s="49" customFormat="1" ht="15.75">
      <c r="A14" s="50" t="s">
        <v>19</v>
      </c>
      <c r="B14" s="51">
        <v>9531747.99</v>
      </c>
      <c r="C14" s="43">
        <v>9562190</v>
      </c>
      <c r="D14" s="43">
        <v>9562190</v>
      </c>
      <c r="E14" s="43">
        <v>9562190</v>
      </c>
      <c r="F14" s="52">
        <f t="shared" si="0"/>
        <v>0</v>
      </c>
      <c r="G14" s="53"/>
      <c r="H14" s="47"/>
      <c r="I14" s="48"/>
    </row>
    <row r="15" spans="1:9" s="49" customFormat="1" ht="15.75">
      <c r="A15" s="50" t="s">
        <v>20</v>
      </c>
      <c r="B15" s="51">
        <v>44042985.3</v>
      </c>
      <c r="C15" s="43">
        <v>52814156</v>
      </c>
      <c r="D15" s="43">
        <v>52814156</v>
      </c>
      <c r="E15" s="43">
        <v>52814156</v>
      </c>
      <c r="F15" s="52">
        <f t="shared" si="0"/>
        <v>0</v>
      </c>
      <c r="G15" s="53"/>
      <c r="H15" s="47"/>
      <c r="I15" s="48"/>
    </row>
    <row r="16" spans="1:9" s="49" customFormat="1" ht="15.75">
      <c r="A16" s="50" t="s">
        <v>21</v>
      </c>
      <c r="B16" s="51">
        <v>12152347.33</v>
      </c>
      <c r="C16" s="43">
        <v>13478294</v>
      </c>
      <c r="D16" s="43">
        <v>13478294</v>
      </c>
      <c r="E16" s="43">
        <v>13478294</v>
      </c>
      <c r="F16" s="52">
        <f t="shared" si="0"/>
        <v>0</v>
      </c>
      <c r="G16" s="53"/>
      <c r="H16" s="47"/>
      <c r="I16" s="48"/>
    </row>
    <row r="17" spans="1:9" s="49" customFormat="1" ht="15.75">
      <c r="A17" s="50" t="s">
        <v>22</v>
      </c>
      <c r="B17" s="51">
        <f>25+2642829.01</f>
        <v>2642854.01</v>
      </c>
      <c r="C17" s="43">
        <v>4763125</v>
      </c>
      <c r="D17" s="43">
        <v>4763125</v>
      </c>
      <c r="E17" s="43">
        <v>4763125</v>
      </c>
      <c r="F17" s="52">
        <f t="shared" si="0"/>
        <v>0</v>
      </c>
      <c r="G17" s="53"/>
      <c r="H17" s="47"/>
      <c r="I17" s="48"/>
    </row>
    <row r="18" spans="1:9" s="49" customFormat="1" ht="18" customHeight="1">
      <c r="A18" s="50" t="s">
        <v>23</v>
      </c>
      <c r="B18" s="51">
        <v>0</v>
      </c>
      <c r="C18" s="43">
        <v>7037216</v>
      </c>
      <c r="D18" s="43">
        <v>7037216</v>
      </c>
      <c r="E18" s="43">
        <v>7037216</v>
      </c>
      <c r="F18" s="52">
        <f t="shared" si="0"/>
        <v>0</v>
      </c>
      <c r="G18" s="53"/>
      <c r="H18" s="47"/>
      <c r="I18" s="48"/>
    </row>
    <row r="19" spans="1:9" s="49" customFormat="1" ht="15.75">
      <c r="A19" s="50" t="s">
        <v>24</v>
      </c>
      <c r="B19" s="54">
        <v>42598</v>
      </c>
      <c r="C19" s="43">
        <v>0</v>
      </c>
      <c r="D19" s="43">
        <v>0</v>
      </c>
      <c r="E19" s="43">
        <v>0</v>
      </c>
      <c r="F19" s="55">
        <f t="shared" si="0"/>
        <v>0</v>
      </c>
      <c r="G19" s="53"/>
      <c r="H19" s="47"/>
      <c r="I19" s="48"/>
    </row>
    <row r="20" spans="1:9" s="49" customFormat="1" ht="15.75">
      <c r="A20" s="50" t="s">
        <v>25</v>
      </c>
      <c r="B20" s="54">
        <v>3767893.92</v>
      </c>
      <c r="C20" s="43">
        <v>3886255</v>
      </c>
      <c r="D20" s="43">
        <v>3886255</v>
      </c>
      <c r="E20" s="43">
        <v>3886255</v>
      </c>
      <c r="F20" s="52">
        <f t="shared" si="0"/>
        <v>0</v>
      </c>
      <c r="G20" s="56"/>
      <c r="H20" s="47"/>
      <c r="I20" s="48"/>
    </row>
    <row r="21" spans="1:9" s="49" customFormat="1" ht="18.75">
      <c r="A21" s="50" t="s">
        <v>61</v>
      </c>
      <c r="B21" s="54">
        <v>12410311</v>
      </c>
      <c r="C21" s="43">
        <v>13275815</v>
      </c>
      <c r="D21" s="43">
        <v>13275815</v>
      </c>
      <c r="E21" s="43">
        <f>13275815+106120</f>
        <v>13381935</v>
      </c>
      <c r="F21" s="55">
        <f t="shared" si="0"/>
        <v>106120</v>
      </c>
      <c r="G21" s="56" t="s">
        <v>26</v>
      </c>
      <c r="H21" s="47"/>
      <c r="I21" s="48"/>
    </row>
    <row r="22" spans="1:9" s="49" customFormat="1" ht="15.75">
      <c r="A22" s="50"/>
      <c r="B22" s="54"/>
      <c r="C22" s="43"/>
      <c r="D22" s="43"/>
      <c r="E22" s="43"/>
      <c r="F22" s="52"/>
      <c r="G22" s="56"/>
      <c r="H22" s="47"/>
      <c r="I22" s="48"/>
    </row>
    <row r="23" spans="1:9" s="40" customFormat="1" ht="15.75">
      <c r="A23" s="32" t="s">
        <v>27</v>
      </c>
      <c r="B23" s="33">
        <f>SUM(B9:B22)</f>
        <v>166877422.12</v>
      </c>
      <c r="C23" s="33">
        <f>SUM(C10:C22)</f>
        <v>183123210</v>
      </c>
      <c r="D23" s="33">
        <f>SUM(D10:D22)</f>
        <v>183123210</v>
      </c>
      <c r="E23" s="33">
        <f>SUM(E10:E22)</f>
        <v>183229330</v>
      </c>
      <c r="F23" s="33">
        <f>SUM(F10:F22)</f>
        <v>106120</v>
      </c>
      <c r="G23" s="57"/>
      <c r="H23" s="38"/>
      <c r="I23" s="39"/>
    </row>
    <row r="24" spans="1:9" s="49" customFormat="1" ht="15.75">
      <c r="A24" s="41" t="s">
        <v>28</v>
      </c>
      <c r="B24" s="54"/>
      <c r="C24" s="43"/>
      <c r="D24" s="43"/>
      <c r="E24" s="58"/>
      <c r="F24" s="52"/>
      <c r="G24" s="59"/>
      <c r="H24" s="47"/>
      <c r="I24" s="48"/>
    </row>
    <row r="25" spans="1:9" s="49" customFormat="1" ht="15.75">
      <c r="A25" s="50" t="s">
        <v>29</v>
      </c>
      <c r="B25" s="51">
        <v>-72486870.43</v>
      </c>
      <c r="C25" s="43">
        <v>-74880126</v>
      </c>
      <c r="D25" s="43">
        <v>-74880126</v>
      </c>
      <c r="E25" s="43">
        <f>-74880126-106120</f>
        <v>-74986246</v>
      </c>
      <c r="F25" s="52">
        <f aca="true" t="shared" si="1" ref="F25:F34">+E25-C25</f>
        <v>-106120</v>
      </c>
      <c r="G25" s="56" t="s">
        <v>26</v>
      </c>
      <c r="H25" s="47"/>
      <c r="I25" s="48"/>
    </row>
    <row r="26" spans="1:9" s="49" customFormat="1" ht="15.75">
      <c r="A26" s="50" t="s">
        <v>30</v>
      </c>
      <c r="B26" s="51">
        <v>-21891717.4</v>
      </c>
      <c r="C26" s="43">
        <v>-25791477</v>
      </c>
      <c r="D26" s="43">
        <v>-25791477</v>
      </c>
      <c r="E26" s="43">
        <v>-25791477</v>
      </c>
      <c r="F26" s="52">
        <f t="shared" si="1"/>
        <v>0</v>
      </c>
      <c r="G26" s="53"/>
      <c r="H26" s="47"/>
      <c r="I26" s="48"/>
    </row>
    <row r="27" spans="1:9" s="49" customFormat="1" ht="15.75">
      <c r="A27" s="50" t="s">
        <v>31</v>
      </c>
      <c r="B27" s="51">
        <v>-18425220.05</v>
      </c>
      <c r="C27" s="43">
        <v>-17595589</v>
      </c>
      <c r="D27" s="43">
        <v>-17595589</v>
      </c>
      <c r="E27" s="43">
        <v>-17595589</v>
      </c>
      <c r="F27" s="52">
        <f t="shared" si="1"/>
        <v>0</v>
      </c>
      <c r="G27" s="53"/>
      <c r="H27" s="47"/>
      <c r="I27" s="48"/>
    </row>
    <row r="28" spans="1:9" s="49" customFormat="1" ht="15.75">
      <c r="A28" s="50" t="s">
        <v>32</v>
      </c>
      <c r="B28" s="51">
        <v>-45847846.43</v>
      </c>
      <c r="C28" s="43">
        <v>-45459207</v>
      </c>
      <c r="D28" s="43">
        <v>-45459207</v>
      </c>
      <c r="E28" s="43">
        <v>-45459207</v>
      </c>
      <c r="F28" s="52">
        <f t="shared" si="1"/>
        <v>0</v>
      </c>
      <c r="G28" s="53"/>
      <c r="H28" s="47"/>
      <c r="I28" s="48"/>
    </row>
    <row r="29" spans="1:9" s="49" customFormat="1" ht="15" customHeight="1">
      <c r="A29" s="50" t="s">
        <v>33</v>
      </c>
      <c r="B29" s="51">
        <v>-16767457.05</v>
      </c>
      <c r="C29" s="43">
        <v>-12576507</v>
      </c>
      <c r="D29" s="43">
        <v>-12576507</v>
      </c>
      <c r="E29" s="43">
        <v>-12576507</v>
      </c>
      <c r="F29" s="52">
        <f t="shared" si="1"/>
        <v>0</v>
      </c>
      <c r="G29" s="53"/>
      <c r="H29" s="47"/>
      <c r="I29" s="48"/>
    </row>
    <row r="30" spans="1:9" s="49" customFormat="1" ht="15.75">
      <c r="A30" s="50" t="s">
        <v>34</v>
      </c>
      <c r="B30" s="51">
        <v>-916001.62</v>
      </c>
      <c r="C30" s="43">
        <v>-1598513</v>
      </c>
      <c r="D30" s="43">
        <v>-1598513</v>
      </c>
      <c r="E30" s="43">
        <v>-1598513</v>
      </c>
      <c r="F30" s="52">
        <f t="shared" si="1"/>
        <v>0</v>
      </c>
      <c r="G30" s="53"/>
      <c r="H30" s="47"/>
      <c r="I30" s="48"/>
    </row>
    <row r="31" spans="1:9" s="49" customFormat="1" ht="15.75">
      <c r="A31" s="50" t="s">
        <v>35</v>
      </c>
      <c r="B31" s="51">
        <v>-149889.55</v>
      </c>
      <c r="C31" s="43">
        <v>0</v>
      </c>
      <c r="D31" s="43">
        <v>0</v>
      </c>
      <c r="E31" s="43">
        <v>0</v>
      </c>
      <c r="F31" s="52">
        <f t="shared" si="1"/>
        <v>0</v>
      </c>
      <c r="G31" s="56"/>
      <c r="H31" s="47"/>
      <c r="I31" s="48"/>
    </row>
    <row r="32" spans="1:9" s="49" customFormat="1" ht="15.75">
      <c r="A32" s="50" t="s">
        <v>36</v>
      </c>
      <c r="B32" s="51">
        <v>-353886</v>
      </c>
      <c r="C32" s="43">
        <v>-357437</v>
      </c>
      <c r="D32" s="43">
        <v>-357437</v>
      </c>
      <c r="E32" s="43">
        <v>-357437</v>
      </c>
      <c r="F32" s="58">
        <f t="shared" si="1"/>
        <v>0</v>
      </c>
      <c r="G32" s="53"/>
      <c r="H32" s="47"/>
      <c r="I32" s="48"/>
    </row>
    <row r="33" spans="1:9" s="49" customFormat="1" ht="15.75">
      <c r="A33" s="50" t="s">
        <v>37</v>
      </c>
      <c r="B33" s="51">
        <v>0</v>
      </c>
      <c r="C33" s="43">
        <f>-8735328+2626836</f>
        <v>-6108492</v>
      </c>
      <c r="D33" s="43">
        <f>-8735328+2626836</f>
        <v>-6108492</v>
      </c>
      <c r="E33" s="43">
        <f>-8735328+2626836</f>
        <v>-6108492</v>
      </c>
      <c r="F33" s="52">
        <f t="shared" si="1"/>
        <v>0</v>
      </c>
      <c r="G33" s="53"/>
      <c r="H33" s="47"/>
      <c r="I33" s="48"/>
    </row>
    <row r="34" spans="1:9" s="49" customFormat="1" ht="15.75">
      <c r="A34" s="50" t="s">
        <v>38</v>
      </c>
      <c r="B34" s="51">
        <v>0</v>
      </c>
      <c r="C34" s="43">
        <v>0</v>
      </c>
      <c r="D34" s="43">
        <f>B45</f>
        <v>-1276219</v>
      </c>
      <c r="E34" s="43">
        <v>0</v>
      </c>
      <c r="F34" s="52">
        <f t="shared" si="1"/>
        <v>0</v>
      </c>
      <c r="G34" s="53"/>
      <c r="H34" s="47"/>
      <c r="I34" s="48"/>
    </row>
    <row r="35" spans="1:9" s="49" customFormat="1" ht="15.75">
      <c r="A35" s="50" t="s">
        <v>39</v>
      </c>
      <c r="B35" s="54">
        <v>0</v>
      </c>
      <c r="C35" s="43">
        <v>0</v>
      </c>
      <c r="D35" s="43">
        <f>B46</f>
        <v>-222532</v>
      </c>
      <c r="E35" s="54">
        <v>0</v>
      </c>
      <c r="F35" s="52">
        <f>E35</f>
        <v>0</v>
      </c>
      <c r="G35" s="53"/>
      <c r="H35" s="47"/>
      <c r="I35" s="48"/>
    </row>
    <row r="36" spans="1:9" s="40" customFormat="1" ht="15.75">
      <c r="A36" s="60" t="s">
        <v>40</v>
      </c>
      <c r="B36" s="61">
        <f>SUM(B25:B35)</f>
        <v>-176838888.53000003</v>
      </c>
      <c r="C36" s="61">
        <f>SUM(C25:C35)</f>
        <v>-184367348</v>
      </c>
      <c r="D36" s="61">
        <f>SUM(D25:D35)</f>
        <v>-185866099</v>
      </c>
      <c r="E36" s="61">
        <f>SUM(E25:E35)</f>
        <v>-184473468</v>
      </c>
      <c r="F36" s="62">
        <f>SUM(F25:F35)</f>
        <v>-106120</v>
      </c>
      <c r="G36" s="37"/>
      <c r="H36" s="38"/>
      <c r="I36" s="39"/>
    </row>
    <row r="37" spans="1:9" s="49" customFormat="1" ht="15.75">
      <c r="A37" s="63" t="s">
        <v>41</v>
      </c>
      <c r="B37" s="64"/>
      <c r="C37" s="65"/>
      <c r="D37" s="65"/>
      <c r="E37" s="66"/>
      <c r="F37" s="67"/>
      <c r="G37" s="68"/>
      <c r="H37" s="47"/>
      <c r="I37" s="48"/>
    </row>
    <row r="38" spans="1:9" s="49" customFormat="1" ht="15.75">
      <c r="A38" s="69" t="s">
        <v>42</v>
      </c>
      <c r="B38" s="70"/>
      <c r="C38" s="54"/>
      <c r="D38" s="54"/>
      <c r="E38" s="54"/>
      <c r="F38" s="58"/>
      <c r="G38" s="71"/>
      <c r="H38" s="47"/>
      <c r="I38" s="48"/>
    </row>
    <row r="39" spans="1:9" s="49" customFormat="1" ht="18.75">
      <c r="A39" s="50" t="s">
        <v>62</v>
      </c>
      <c r="B39" s="70">
        <v>4744636.5</v>
      </c>
      <c r="C39" s="54"/>
      <c r="D39" s="54"/>
      <c r="E39" s="54"/>
      <c r="F39" s="58"/>
      <c r="G39" s="71"/>
      <c r="H39" s="47"/>
      <c r="I39" s="48"/>
    </row>
    <row r="40" spans="1:9" s="49" customFormat="1" ht="18.75">
      <c r="A40" s="50" t="s">
        <v>63</v>
      </c>
      <c r="B40" s="70">
        <v>2300000</v>
      </c>
      <c r="C40" s="54"/>
      <c r="D40" s="54"/>
      <c r="E40" s="54"/>
      <c r="F40" s="58">
        <f>+E40-C40</f>
        <v>0</v>
      </c>
      <c r="G40" s="71"/>
      <c r="H40" s="47"/>
      <c r="I40" s="48"/>
    </row>
    <row r="41" spans="1:9" s="49" customFormat="1" ht="15.75">
      <c r="A41" s="69"/>
      <c r="B41" s="70"/>
      <c r="C41" s="54"/>
      <c r="D41" s="54"/>
      <c r="E41" s="54"/>
      <c r="F41" s="58">
        <f>+E41-C41</f>
        <v>0</v>
      </c>
      <c r="G41" s="71"/>
      <c r="H41" s="47"/>
      <c r="I41" s="48"/>
    </row>
    <row r="42" spans="1:9" s="49" customFormat="1" ht="15.75">
      <c r="A42" s="41" t="s">
        <v>43</v>
      </c>
      <c r="B42" s="70">
        <f>SUM(B39:B41)</f>
        <v>7044636.5</v>
      </c>
      <c r="C42" s="70">
        <f>SUM(C39:C41)</f>
        <v>0</v>
      </c>
      <c r="D42" s="70">
        <f>SUM(D39:D41)</f>
        <v>0</v>
      </c>
      <c r="E42" s="70">
        <f>SUM(E39:E41)</f>
        <v>0</v>
      </c>
      <c r="F42" s="70">
        <f>SUM(F40:F41)</f>
        <v>0</v>
      </c>
      <c r="G42" s="71"/>
      <c r="H42" s="47"/>
      <c r="I42" s="48"/>
    </row>
    <row r="43" spans="1:102" s="75" customFormat="1" ht="15.75">
      <c r="A43" s="32" t="s">
        <v>44</v>
      </c>
      <c r="B43" s="72">
        <f>B8+B23+B36+B42</f>
        <v>6030581.089999974</v>
      </c>
      <c r="C43" s="73">
        <f>+C8+C23+C36+C37</f>
        <v>4786443.089999974</v>
      </c>
      <c r="D43" s="73">
        <f>+D8+D23+D36+D37</f>
        <v>3287692.089999974</v>
      </c>
      <c r="E43" s="73">
        <f>+E8+E23+E36+E37</f>
        <v>4786443.089999974</v>
      </c>
      <c r="F43" s="73">
        <f>+F8+F23+F36+F37</f>
        <v>0</v>
      </c>
      <c r="G43" s="68"/>
      <c r="H43" s="47"/>
      <c r="I43" s="47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</row>
    <row r="44" spans="1:9" s="49" customFormat="1" ht="15.75">
      <c r="A44" s="69" t="s">
        <v>45</v>
      </c>
      <c r="B44" s="54"/>
      <c r="C44" s="43"/>
      <c r="D44" s="43"/>
      <c r="E44" s="76"/>
      <c r="F44" s="77"/>
      <c r="G44" s="53"/>
      <c r="H44" s="78"/>
      <c r="I44" s="48"/>
    </row>
    <row r="45" spans="1:9" s="49" customFormat="1" ht="15.75">
      <c r="A45" s="50" t="s">
        <v>46</v>
      </c>
      <c r="B45" s="54">
        <v>-1276219</v>
      </c>
      <c r="C45" s="43"/>
      <c r="D45" s="43"/>
      <c r="E45" s="76"/>
      <c r="F45" s="58">
        <f aca="true" t="shared" si="2" ref="F45:F50">+E45-C45</f>
        <v>0</v>
      </c>
      <c r="G45" s="53"/>
      <c r="H45" s="78"/>
      <c r="I45" s="48"/>
    </row>
    <row r="46" spans="1:9" s="49" customFormat="1" ht="15.75">
      <c r="A46" s="50" t="s">
        <v>47</v>
      </c>
      <c r="B46" s="54">
        <v>-222532</v>
      </c>
      <c r="C46" s="43"/>
      <c r="D46" s="43"/>
      <c r="E46" s="76"/>
      <c r="F46" s="58">
        <f t="shared" si="2"/>
        <v>0</v>
      </c>
      <c r="G46" s="53"/>
      <c r="H46" s="78"/>
      <c r="I46" s="48"/>
    </row>
    <row r="47" spans="1:9" s="49" customFormat="1" ht="15.75">
      <c r="A47" s="50" t="s">
        <v>48</v>
      </c>
      <c r="B47" s="54">
        <v>-280382.31</v>
      </c>
      <c r="C47" s="54">
        <v>-280382.31</v>
      </c>
      <c r="D47" s="54">
        <v>-280382.31</v>
      </c>
      <c r="E47" s="54">
        <v>-280382.31</v>
      </c>
      <c r="F47" s="58">
        <f t="shared" si="2"/>
        <v>0</v>
      </c>
      <c r="G47" s="53"/>
      <c r="H47" s="78"/>
      <c r="I47" s="48"/>
    </row>
    <row r="48" spans="1:9" s="49" customFormat="1" ht="18.75">
      <c r="A48" s="50" t="s">
        <v>64</v>
      </c>
      <c r="B48" s="54">
        <v>0</v>
      </c>
      <c r="C48" s="43"/>
      <c r="D48" s="43"/>
      <c r="E48" s="76"/>
      <c r="F48" s="58">
        <f t="shared" si="2"/>
        <v>0</v>
      </c>
      <c r="G48" s="53"/>
      <c r="H48" s="78"/>
      <c r="I48" s="48"/>
    </row>
    <row r="49" spans="1:9" s="49" customFormat="1" ht="15.75">
      <c r="A49" s="50" t="s">
        <v>49</v>
      </c>
      <c r="B49" s="54">
        <v>-1923560.56</v>
      </c>
      <c r="C49" s="54">
        <v>-1923560.56</v>
      </c>
      <c r="D49" s="54">
        <v>-1923560.56</v>
      </c>
      <c r="E49" s="54">
        <v>-1923560.56</v>
      </c>
      <c r="F49" s="58">
        <f t="shared" si="2"/>
        <v>0</v>
      </c>
      <c r="G49" s="53"/>
      <c r="H49" s="78"/>
      <c r="I49" s="48"/>
    </row>
    <row r="50" spans="1:9" s="49" customFormat="1" ht="15.75">
      <c r="A50" s="79"/>
      <c r="B50" s="54"/>
      <c r="C50" s="43"/>
      <c r="D50" s="43"/>
      <c r="E50" s="76"/>
      <c r="F50" s="58">
        <f t="shared" si="2"/>
        <v>0</v>
      </c>
      <c r="G50" s="53"/>
      <c r="H50" s="78"/>
      <c r="I50" s="48"/>
    </row>
    <row r="51" spans="1:9" s="40" customFormat="1" ht="15.75">
      <c r="A51" s="69" t="s">
        <v>50</v>
      </c>
      <c r="B51" s="80">
        <f>SUM(B44:B50)</f>
        <v>-3702693.87</v>
      </c>
      <c r="C51" s="81">
        <f>SUM(C44:C50)</f>
        <v>-2203942.87</v>
      </c>
      <c r="D51" s="81">
        <f>SUM(D44:D50)</f>
        <v>-2203942.87</v>
      </c>
      <c r="E51" s="61">
        <f>SUM(E44:E50)</f>
        <v>-2203942.87</v>
      </c>
      <c r="F51" s="61">
        <f>SUM(F44:F50)</f>
        <v>0</v>
      </c>
      <c r="G51" s="82"/>
      <c r="H51" s="83"/>
      <c r="I51" s="39"/>
    </row>
    <row r="52" spans="1:9" s="40" customFormat="1" ht="18.75">
      <c r="A52" s="32" t="s">
        <v>65</v>
      </c>
      <c r="B52" s="33">
        <f>+B43+B51</f>
        <v>2327887.2199999737</v>
      </c>
      <c r="C52" s="34">
        <f>+C43+C51</f>
        <v>2582500.2199999737</v>
      </c>
      <c r="D52" s="34">
        <f>+D43+D51</f>
        <v>1083749.2199999737</v>
      </c>
      <c r="E52" s="34">
        <f>+E43+E51</f>
        <v>2582500.2199999737</v>
      </c>
      <c r="F52" s="34">
        <f>+F43+F51</f>
        <v>0</v>
      </c>
      <c r="G52" s="84"/>
      <c r="H52" s="38"/>
      <c r="I52" s="39"/>
    </row>
    <row r="53" spans="1:9" s="49" customFormat="1" ht="19.5" thickBot="1">
      <c r="A53" s="63" t="s">
        <v>66</v>
      </c>
      <c r="B53" s="85">
        <v>1000000</v>
      </c>
      <c r="C53" s="86">
        <v>1000000</v>
      </c>
      <c r="D53" s="86">
        <v>1000000</v>
      </c>
      <c r="E53" s="86">
        <v>1000000</v>
      </c>
      <c r="F53" s="87"/>
      <c r="G53" s="88"/>
      <c r="H53" s="89"/>
      <c r="I53" s="48"/>
    </row>
    <row r="54" spans="1:8" s="93" customFormat="1" ht="13.5" customHeight="1">
      <c r="A54" s="90" t="s">
        <v>51</v>
      </c>
      <c r="B54" s="91"/>
      <c r="C54" s="92"/>
      <c r="D54" s="91"/>
      <c r="E54" s="91"/>
      <c r="G54" s="94"/>
      <c r="H54" s="91"/>
    </row>
    <row r="55" spans="1:8" s="93" customFormat="1" ht="13.5" customHeight="1">
      <c r="A55" s="95" t="s">
        <v>52</v>
      </c>
      <c r="B55" s="96"/>
      <c r="C55" s="97"/>
      <c r="D55" s="96"/>
      <c r="E55" s="91"/>
      <c r="F55" s="91"/>
      <c r="G55" s="98"/>
      <c r="H55" s="99"/>
    </row>
    <row r="56" spans="1:8" s="93" customFormat="1" ht="14.25" customHeight="1">
      <c r="A56" s="100" t="s">
        <v>53</v>
      </c>
      <c r="B56" s="96"/>
      <c r="C56" s="101"/>
      <c r="D56" s="96"/>
      <c r="E56" s="91"/>
      <c r="F56" s="91"/>
      <c r="G56" s="98"/>
      <c r="H56" s="99"/>
    </row>
    <row r="57" spans="1:8" s="93" customFormat="1" ht="13.5" customHeight="1">
      <c r="A57" s="95" t="s">
        <v>54</v>
      </c>
      <c r="B57" s="102"/>
      <c r="C57" s="103"/>
      <c r="D57" s="102"/>
      <c r="E57" s="91"/>
      <c r="F57" s="91"/>
      <c r="G57" s="104"/>
      <c r="H57" s="99"/>
    </row>
    <row r="58" spans="1:8" s="93" customFormat="1" ht="13.5" customHeight="1">
      <c r="A58" s="95" t="s">
        <v>55</v>
      </c>
      <c r="B58" s="102"/>
      <c r="C58" s="103"/>
      <c r="D58" s="102"/>
      <c r="E58" s="91"/>
      <c r="F58" s="91"/>
      <c r="G58" s="104"/>
      <c r="H58" s="99"/>
    </row>
    <row r="59" spans="1:8" s="93" customFormat="1" ht="13.5" customHeight="1">
      <c r="A59" s="95" t="s">
        <v>56</v>
      </c>
      <c r="B59" s="102"/>
      <c r="C59" s="103"/>
      <c r="D59" s="102"/>
      <c r="E59" s="91"/>
      <c r="F59" s="91"/>
      <c r="G59" s="104"/>
      <c r="H59" s="99"/>
    </row>
    <row r="60" spans="1:8" s="93" customFormat="1" ht="13.5" customHeight="1">
      <c r="A60" s="95" t="s">
        <v>57</v>
      </c>
      <c r="B60" s="102"/>
      <c r="C60" s="103"/>
      <c r="D60" s="102"/>
      <c r="E60" s="91"/>
      <c r="F60" s="91"/>
      <c r="G60" s="104"/>
      <c r="H60" s="99"/>
    </row>
    <row r="61" spans="1:8" s="111" customFormat="1" ht="15">
      <c r="A61" s="105" t="s">
        <v>58</v>
      </c>
      <c r="B61" s="106"/>
      <c r="C61" s="107"/>
      <c r="D61" s="108"/>
      <c r="E61" s="106"/>
      <c r="F61" s="106"/>
      <c r="G61" s="109"/>
      <c r="H61" s="110"/>
    </row>
    <row r="62" spans="1:8" s="49" customFormat="1" ht="15" customHeight="1">
      <c r="A62" s="112" t="s">
        <v>59</v>
      </c>
      <c r="B62" s="113"/>
      <c r="C62" s="114"/>
      <c r="D62" s="113"/>
      <c r="E62" s="115"/>
      <c r="F62" s="115"/>
      <c r="G62" s="94"/>
      <c r="H62" s="115"/>
    </row>
    <row r="63" spans="1:8" s="49" customFormat="1" ht="15.75">
      <c r="A63" s="116"/>
      <c r="B63" s="117"/>
      <c r="C63" s="118"/>
      <c r="D63" s="117"/>
      <c r="E63" s="117"/>
      <c r="F63" s="117"/>
      <c r="G63" s="98"/>
      <c r="H63" s="74"/>
    </row>
    <row r="64" spans="1:8" s="49" customFormat="1" ht="15.75">
      <c r="A64" s="116"/>
      <c r="B64" s="117"/>
      <c r="C64" s="118"/>
      <c r="D64" s="117"/>
      <c r="E64" s="117"/>
      <c r="F64" s="117"/>
      <c r="G64" s="98"/>
      <c r="H64" s="74"/>
    </row>
    <row r="65" spans="1:8" s="49" customFormat="1" ht="15.75">
      <c r="A65" s="116"/>
      <c r="B65" s="117"/>
      <c r="C65" s="118"/>
      <c r="D65" s="117"/>
      <c r="E65" s="117"/>
      <c r="F65" s="117"/>
      <c r="G65" s="98"/>
      <c r="H65" s="74"/>
    </row>
    <row r="66" spans="1:8" s="49" customFormat="1" ht="15.75">
      <c r="A66" s="116"/>
      <c r="B66" s="117"/>
      <c r="C66" s="118"/>
      <c r="D66" s="117"/>
      <c r="E66" s="117"/>
      <c r="F66" s="117"/>
      <c r="G66" s="98"/>
      <c r="H66" s="74"/>
    </row>
    <row r="67" spans="1:8" s="49" customFormat="1" ht="15.75">
      <c r="A67" s="116"/>
      <c r="B67" s="117"/>
      <c r="C67" s="118"/>
      <c r="D67" s="117"/>
      <c r="E67" s="117"/>
      <c r="F67" s="117"/>
      <c r="G67" s="98"/>
      <c r="H67" s="74"/>
    </row>
    <row r="68" spans="2:8" ht="15">
      <c r="B68" s="120"/>
      <c r="C68" s="121"/>
      <c r="D68" s="120"/>
      <c r="E68" s="120"/>
      <c r="F68" s="120"/>
      <c r="H68" s="122"/>
    </row>
    <row r="69" spans="2:8" ht="15">
      <c r="B69" s="120"/>
      <c r="C69" s="121"/>
      <c r="D69" s="120"/>
      <c r="E69" s="120"/>
      <c r="F69" s="120"/>
      <c r="H69" s="122"/>
    </row>
    <row r="70" spans="2:8" ht="15">
      <c r="B70" s="120"/>
      <c r="C70" s="121"/>
      <c r="D70" s="120"/>
      <c r="E70" s="120"/>
      <c r="F70" s="120"/>
      <c r="H70" s="122"/>
    </row>
    <row r="71" spans="2:8" ht="15">
      <c r="B71" s="120"/>
      <c r="C71" s="121"/>
      <c r="D71" s="120"/>
      <c r="E71" s="120"/>
      <c r="F71" s="120"/>
      <c r="H71" s="122"/>
    </row>
    <row r="72" ht="15">
      <c r="C72" s="123"/>
    </row>
    <row r="73" ht="15">
      <c r="C73" s="123"/>
    </row>
    <row r="74" ht="15">
      <c r="C74" s="123"/>
    </row>
  </sheetData>
  <mergeCells count="1">
    <mergeCell ref="A2:G2"/>
  </mergeCells>
  <printOptions horizontalCentered="1"/>
  <pageMargins left="0.2" right="0.75" top="0.17" bottom="0.17" header="0.17" footer="0.17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Janet Masuo</cp:lastModifiedBy>
  <cp:lastPrinted>2005-02-18T17:11:30Z</cp:lastPrinted>
  <dcterms:created xsi:type="dcterms:W3CDTF">2005-02-15T23:50:12Z</dcterms:created>
  <dcterms:modified xsi:type="dcterms:W3CDTF">2005-02-24T18:20:38Z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-1831041928</vt:i4>
  </property>
  <property fmtid="{D5CDD505-2E9C-101B-9397-08002B2CF9AE}" pid="3" name="_EmailSubject">
    <vt:lpwstr>operating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1614185595</vt:i4>
  </property>
  <property fmtid="{D5CDD505-2E9C-101B-9397-08002B2CF9AE}" pid="7" name="_ReviewingToolsShownOnce">
    <vt:lpwstr/>
  </property>
</Properties>
</file>