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45" windowHeight="4965" tabRatio="607" firstSheet="1" activeTab="1"/>
  </bookViews>
  <sheets>
    <sheet name="Data -CF04A009" sheetId="1" r:id="rId1"/>
    <sheet name="Form5- PTF" sheetId="2" r:id="rId2"/>
    <sheet name="Form5- Operating" sheetId="3" r:id="rId3"/>
    <sheet name="Form5- Capital" sheetId="4" r:id="rId4"/>
    <sheet name="Form5-RFRF" sheetId="5" r:id="rId5"/>
    <sheet name="Form5-CBL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_xlnm.Print_Area" localSheetId="3">'Form5- Capital'!$A$1:$K$37</definedName>
    <definedName name="_xlnm.Print_Area" localSheetId="2">'Form5- Operating'!$A$1:$K$38</definedName>
    <definedName name="_xlnm.Print_Area" localSheetId="1">'Form5- PTF'!$A$1:$K$50</definedName>
    <definedName name="_xlnm.Print_Area" localSheetId="5">'Form5-CBL'!$A$1:$K$39</definedName>
    <definedName name="_xlnm.Print_Area" localSheetId="4">'Form5-RFRF'!$A$1:$K$31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wrn.CX." localSheetId="3" hidden="1">{"cxtransfer",#N/A,FALSE,"ReorgRevisted"}</definedName>
    <definedName name="wrn.CX." localSheetId="2" hidden="1">{"cxtransfer",#N/A,FALSE,"ReorgRevisted"}</definedName>
    <definedName name="wrn.CX." localSheetId="1" hidden="1">{"cxtransfer",#N/A,FALSE,"ReorgRevisted"}</definedName>
    <definedName name="wrn.CX." localSheetId="5" hidden="1">{"cxtransfer",#N/A,FALSE,"ReorgRevisted"}</definedName>
    <definedName name="wrn.CX." localSheetId="4" hidden="1">{"cxtransfer",#N/A,FALSE,"ReorgRevisted"}</definedName>
    <definedName name="wrn.CX." hidden="1">{"cxtransfer",#N/A,FALSE,"ReorgRevisted"}</definedName>
    <definedName name="wrn.NonWholeReport." localSheetId="3" hidden="1">{"NonWhole",#N/A,FALSE,"ReorgRevisted"}</definedName>
    <definedName name="wrn.NonWholeReport." localSheetId="2" hidden="1">{"NonWhole",#N/A,FALSE,"ReorgRevisted"}</definedName>
    <definedName name="wrn.NonWholeReport." localSheetId="1" hidden="1">{"NonWhole",#N/A,FALSE,"ReorgRevisted"}</definedName>
    <definedName name="wrn.NonWholeReport." localSheetId="5" hidden="1">{"NonWhole",#N/A,FALSE,"ReorgRevisted"}</definedName>
    <definedName name="wrn.NonWholeReport." localSheetId="4" hidden="1">{"NonWhole",#N/A,FALSE,"ReorgRevisted"}</definedName>
    <definedName name="wrn.NonWholeReport." hidden="1">{"NonWhole",#N/A,FALSE,"ReorgRevisted"}</definedName>
    <definedName name="wrn.RprtDis." localSheetId="3" hidden="1">{"Dis",#N/A,FALSE,"ReorgRevisted"}</definedName>
    <definedName name="wrn.RprtDis." localSheetId="2" hidden="1">{"Dis",#N/A,FALSE,"ReorgRevisted"}</definedName>
    <definedName name="wrn.RprtDis." localSheetId="1" hidden="1">{"Dis",#N/A,FALSE,"ReorgRevisted"}</definedName>
    <definedName name="wrn.RprtDis." localSheetId="5" hidden="1">{"Dis",#N/A,FALSE,"ReorgRevisted"}</definedName>
    <definedName name="wrn.RprtDis." localSheetId="4" hidden="1">{"Dis",#N/A,FALSE,"ReorgRevisted"}</definedName>
    <definedName name="wrn.RprtDis." hidden="1">{"Dis",#N/A,FALSE,"ReorgRevisted"}</definedName>
    <definedName name="wrn.WholeReport." localSheetId="3" hidden="1">{"Whole",#N/A,FALSE,"ReorgRevisted"}</definedName>
    <definedName name="wrn.WholeReport." localSheetId="2" hidden="1">{"Whole",#N/A,FALSE,"ReorgRevisted"}</definedName>
    <definedName name="wrn.WholeReport." localSheetId="1" hidden="1">{"Whole",#N/A,FALSE,"ReorgRevisted"}</definedName>
    <definedName name="wrn.WholeReport." localSheetId="5" hidden="1">{"Whole",#N/A,FALSE,"ReorgRevisted"}</definedName>
    <definedName name="wrn.WholeReport." localSheetId="4" hidden="1">{"Whole",#N/A,FALSE,"ReorgRevisted"}</definedName>
    <definedName name="wrn.WholeReport." hidden="1">{"Whole",#N/A,FALSE,"ReorgRevisted"}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<sst xmlns="http://schemas.openxmlformats.org/spreadsheetml/2006/main" count="628" uniqueCount="218">
  <si>
    <t xml:space="preserve">Revenues </t>
  </si>
  <si>
    <t>Beginning Fund Balance</t>
  </si>
  <si>
    <t>Ending Fund Balance</t>
  </si>
  <si>
    <t>Form 5</t>
  </si>
  <si>
    <t>Other Fund Transactions</t>
  </si>
  <si>
    <t>Reserves &amp; Designations</t>
  </si>
  <si>
    <t>Total Reserves &amp; Designations</t>
  </si>
  <si>
    <t>Financial Plan Notes:</t>
  </si>
  <si>
    <t>Estimated Underexpenditures</t>
  </si>
  <si>
    <t xml:space="preserve">  Cross Border Lease (Gillig Coaches)</t>
  </si>
  <si>
    <t xml:space="preserve"> </t>
  </si>
  <si>
    <t>Financial Plan</t>
  </si>
  <si>
    <t>Total Revenues</t>
  </si>
  <si>
    <t xml:space="preserve">Expenditures </t>
  </si>
  <si>
    <t>Total Expenditures</t>
  </si>
  <si>
    <t>Total Other Fund Transactions</t>
  </si>
  <si>
    <t xml:space="preserve">* </t>
  </si>
  <si>
    <t>Ending Undesignated Fund Balance</t>
  </si>
  <si>
    <r>
      <t xml:space="preserve">1998    Actual </t>
    </r>
    <r>
      <rPr>
        <b/>
        <vertAlign val="superscript"/>
        <sz val="12"/>
        <rFont val="Times New Roman"/>
        <family val="1"/>
      </rPr>
      <t>1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</si>
  <si>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</si>
  <si>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t>Public Transportation Enterprise Fund</t>
  </si>
  <si>
    <t>Public Transportation Fund - Operating Sub-Fund</t>
  </si>
  <si>
    <t xml:space="preserve">  Fare Stabilization &amp; Operating Enhancement</t>
  </si>
  <si>
    <t>Public Transportation Fund - Capital Sub-Fund</t>
  </si>
  <si>
    <t>Public Transportation Fund - Revenue Fleet Replacement Sub-fund</t>
  </si>
  <si>
    <t>Public Transportation Fund - Cross Border Lease Sub-Fund</t>
  </si>
  <si>
    <t>Cross Border Lease Fund Balance</t>
  </si>
  <si>
    <t xml:space="preserve">  Fare Stabilization &amp; Operating Enhancement Reserve</t>
  </si>
  <si>
    <t>Misc Balance Adjustment</t>
  </si>
  <si>
    <t>Misc Balance Adjustments</t>
  </si>
  <si>
    <r>
      <t>2004 Projected</t>
    </r>
    <r>
      <rPr>
        <b/>
        <vertAlign val="superscript"/>
        <sz val="12"/>
        <rFont val="Times New Roman"/>
        <family val="1"/>
      </rPr>
      <t xml:space="preserve"> </t>
    </r>
  </si>
  <si>
    <r>
      <t>2005 Projected</t>
    </r>
    <r>
      <rPr>
        <b/>
        <vertAlign val="superscript"/>
        <sz val="12"/>
        <rFont val="Times New Roman"/>
        <family val="1"/>
      </rPr>
      <t xml:space="preserve"> </t>
    </r>
  </si>
  <si>
    <r>
      <t>2006 Projected</t>
    </r>
    <r>
      <rPr>
        <b/>
        <vertAlign val="superscript"/>
        <sz val="12"/>
        <rFont val="Times New Roman"/>
        <family val="1"/>
      </rPr>
      <t xml:space="preserve"> </t>
    </r>
  </si>
  <si>
    <t>Transfer from Capital Program</t>
  </si>
  <si>
    <t xml:space="preserve">    Capital Grants</t>
  </si>
  <si>
    <t xml:space="preserve">    Capital Program Expenditures</t>
  </si>
  <si>
    <t xml:space="preserve">    Long Term Borrowing</t>
  </si>
  <si>
    <r>
      <t>4</t>
    </r>
    <r>
      <rPr>
        <sz val="12"/>
        <rFont val="Times New Roman"/>
        <family val="1"/>
      </rPr>
      <t xml:space="preserve">   Target Fund Balance is based on formulae established in the financial policies</t>
    </r>
  </si>
  <si>
    <r>
      <t>2007 Projected</t>
    </r>
    <r>
      <rPr>
        <b/>
        <vertAlign val="superscript"/>
        <sz val="12"/>
        <rFont val="Times New Roman"/>
        <family val="1"/>
      </rPr>
      <t xml:space="preserve"> </t>
    </r>
  </si>
  <si>
    <t>2008 Projected</t>
  </si>
  <si>
    <r>
      <t>3</t>
    </r>
    <r>
      <rPr>
        <sz val="12"/>
        <rFont val="Times New Roman"/>
        <family val="0"/>
      </rPr>
      <t xml:space="preserve">   2003-2008 projections are based on future assumptions concerning service levels and the supporting CIP.</t>
    </r>
  </si>
  <si>
    <t>($ in 000)</t>
  </si>
  <si>
    <t xml:space="preserve">  Operating Program</t>
  </si>
  <si>
    <t xml:space="preserve">  Capital Program</t>
  </si>
  <si>
    <t>Total Estimated Underexpenditures</t>
  </si>
  <si>
    <r>
      <t>5</t>
    </r>
    <r>
      <rPr>
        <sz val="12"/>
        <rFont val="Times New Roman"/>
        <family val="1"/>
      </rPr>
      <t xml:space="preserve">   Ending fund balances in operating program are below target levels as a result of changes made by the King County Council to revise the timing of service increases.</t>
    </r>
  </si>
  <si>
    <r>
      <t>6</t>
    </r>
    <r>
      <rPr>
        <sz val="12"/>
        <rFont val="Times New Roman"/>
        <family val="1"/>
      </rPr>
      <t xml:space="preserve">   Ending fund balances in operating program are below target levels as a result of changes made by the King County Council to revise the timing of service increases.</t>
    </r>
  </si>
  <si>
    <r>
      <t>5</t>
    </r>
    <r>
      <rPr>
        <sz val="12"/>
        <rFont val="Times New Roman"/>
        <family val="1"/>
      </rPr>
      <t xml:space="preserve">   Short-term cash flow needs in CIP for 2005 are met via interfund loan from Revenue Fleet Replacement Fund.   Loan is repaid by 2008.</t>
    </r>
  </si>
  <si>
    <r>
      <t xml:space="preserve">  30 Day Operating Reserve</t>
    </r>
    <r>
      <rPr>
        <vertAlign val="superscript"/>
        <sz val="12"/>
        <rFont val="Times New Roman"/>
        <family val="1"/>
      </rPr>
      <t xml:space="preserve"> 5</t>
    </r>
  </si>
  <si>
    <t>* Per financial policy</t>
  </si>
  <si>
    <t xml:space="preserve">  Other</t>
  </si>
  <si>
    <r>
      <t xml:space="preserve">  30 Day Operating Reserve</t>
    </r>
    <r>
      <rPr>
        <vertAlign val="superscript"/>
        <sz val="12"/>
        <rFont val="Times New Roman"/>
        <family val="1"/>
      </rPr>
      <t>5</t>
    </r>
  </si>
  <si>
    <t>2002      Actual</t>
  </si>
  <si>
    <t>2003 Adopted</t>
  </si>
  <si>
    <t>2003   Forecast</t>
  </si>
  <si>
    <t>Prepared by Duncan Mitchell</t>
  </si>
  <si>
    <r>
      <t>1</t>
    </r>
    <r>
      <rPr>
        <sz val="12"/>
        <rFont val="Times New Roman"/>
        <family val="0"/>
      </rPr>
      <t xml:space="preserve">   2002 Actuals are from the 2002 CAFR.</t>
    </r>
  </si>
  <si>
    <t>2009 Projected</t>
  </si>
  <si>
    <r>
      <t>2</t>
    </r>
    <r>
      <rPr>
        <sz val="12"/>
        <rFont val="Times New Roman"/>
        <family val="0"/>
      </rPr>
      <t xml:space="preserve">   2003 forecast is updated based on 2002 actuals.</t>
    </r>
  </si>
  <si>
    <r>
      <t>3</t>
    </r>
    <r>
      <rPr>
        <sz val="12"/>
        <rFont val="Times New Roman"/>
        <family val="0"/>
      </rPr>
      <t xml:space="preserve">   2004-2009 projections are based on future assumptions concerning service levels and the supporting CIP.</t>
    </r>
  </si>
  <si>
    <r>
      <t>5</t>
    </r>
    <r>
      <rPr>
        <sz val="12"/>
        <rFont val="Times New Roman"/>
        <family val="1"/>
      </rPr>
      <t xml:space="preserve">   Short-term cash flow needs in CIP for 2007 are met via interfund loan from Revenue Fleet Replacement Fund.   Loan is repaid by 2012.</t>
    </r>
  </si>
  <si>
    <r>
      <t>3</t>
    </r>
    <r>
      <rPr>
        <sz val="12"/>
        <rFont val="Times New Roman"/>
        <family val="0"/>
      </rPr>
      <t xml:space="preserve">   2004-2009 projections are based on future assumptions concerning service levels and the fleet requirements/replacement schedule.</t>
    </r>
  </si>
  <si>
    <r>
      <t>6</t>
    </r>
    <r>
      <rPr>
        <sz val="12"/>
        <rFont val="Times New Roman"/>
        <family val="1"/>
      </rPr>
      <t xml:space="preserve">   Fund balance in 2002-2004 exceeds target due to changes in fleet requirements that have reduced the projected outyear expenditures - fund balance is at target levels by 2005.</t>
    </r>
  </si>
  <si>
    <r>
      <t>3</t>
    </r>
    <r>
      <rPr>
        <sz val="12"/>
        <rFont val="Times New Roman"/>
        <family val="0"/>
      </rPr>
      <t xml:space="preserve">   2004-2005 projections are based on lease financing agreements.</t>
    </r>
  </si>
  <si>
    <r>
      <t xml:space="preserve">Total Reserves &amp; Designations </t>
    </r>
    <r>
      <rPr>
        <b/>
        <vertAlign val="superscript"/>
        <sz val="12"/>
        <rFont val="Times New Roman"/>
        <family val="1"/>
      </rPr>
      <t>5,6</t>
    </r>
  </si>
  <si>
    <r>
      <t xml:space="preserve">  Revenue Fleet Replacement Fund </t>
    </r>
    <r>
      <rPr>
        <vertAlign val="superscript"/>
        <sz val="12"/>
        <rFont val="Times New Roman"/>
        <family val="1"/>
      </rPr>
      <t>6</t>
    </r>
  </si>
  <si>
    <r>
      <t>6</t>
    </r>
    <r>
      <rPr>
        <sz val="12"/>
        <rFont val="Times New Roman"/>
        <family val="1"/>
      </rPr>
      <t xml:space="preserve">  Fund balance in 2002-2004 exceeds target due to changes in fleet requirements which reduced the projected outyear expenditures - fund balance is at target levels by 2005.</t>
    </r>
  </si>
  <si>
    <t>2004 Adopted Budget</t>
  </si>
  <si>
    <t>PUBLIC TRANSPORTATION FUND-2003 Adopted Budget</t>
  </si>
  <si>
    <t>Actuals</t>
  </si>
  <si>
    <t>Adopted</t>
  </si>
  <si>
    <t>Forecast</t>
  </si>
  <si>
    <t>Estimate</t>
  </si>
  <si>
    <t>Beginning Operating Reserves</t>
  </si>
  <si>
    <t>Beginning Fare Stabilization/Operating Enhancement Reserve</t>
  </si>
  <si>
    <t>Beginning Revenue Fleet Replacement Fund</t>
  </si>
  <si>
    <t>Beginning Capital Fund Balance</t>
  </si>
  <si>
    <t>Beginning Cross Border Lease Fund Balance</t>
  </si>
  <si>
    <t>Revenue</t>
  </si>
  <si>
    <t xml:space="preserve">  Fares</t>
  </si>
  <si>
    <t xml:space="preserve">  Other Operations Revenue</t>
  </si>
  <si>
    <t xml:space="preserve">  Sales Tax </t>
  </si>
  <si>
    <t xml:space="preserve">  Motor Vehicle Excise Tax</t>
  </si>
  <si>
    <t xml:space="preserve">  State Interim Funding</t>
  </si>
  <si>
    <t xml:space="preserve">  FTA Section 9 (Operating)</t>
  </si>
  <si>
    <t xml:space="preserve">  Interest Income</t>
  </si>
  <si>
    <t xml:space="preserve">  Capital Grants</t>
  </si>
  <si>
    <t xml:space="preserve">  Payments from ST; Roads, Fleet, Airport</t>
  </si>
  <si>
    <t xml:space="preserve">  Sound Transit Payments-Capital</t>
  </si>
  <si>
    <t xml:space="preserve">  Miscellaneous</t>
  </si>
  <si>
    <t>Total Revenue</t>
  </si>
  <si>
    <t>Long Term Debt (Bonds)</t>
  </si>
  <si>
    <t>Short Term Debt (6 Years)</t>
  </si>
  <si>
    <t>CBL Sale of Gilligs</t>
  </si>
  <si>
    <t>Balance Sheet Transactions</t>
  </si>
  <si>
    <t>Expense</t>
  </si>
  <si>
    <t xml:space="preserve">    Transit Division</t>
  </si>
  <si>
    <t xml:space="preserve">    Transportation Admin Division</t>
  </si>
  <si>
    <t xml:space="preserve">    Transportation Planning Division</t>
  </si>
  <si>
    <t xml:space="preserve">  Operating Total</t>
  </si>
  <si>
    <t xml:space="preserve">  Capital</t>
  </si>
  <si>
    <t xml:space="preserve">  Operating Program Underexpenditure</t>
  </si>
  <si>
    <t xml:space="preserve">  Capital Program Underexpenditure</t>
  </si>
  <si>
    <t xml:space="preserve">  Debt Service</t>
  </si>
  <si>
    <t>Total Expense</t>
  </si>
  <si>
    <t>Change to Operating Reserve</t>
  </si>
  <si>
    <t>Change to FS/OE Reserve</t>
  </si>
  <si>
    <t>Change to RFRF</t>
  </si>
  <si>
    <t>Change to CBL</t>
  </si>
  <si>
    <t>Ending Operating Reserve</t>
  </si>
  <si>
    <t>Ending Fare Stabilization/Operating Enhancement Reserve</t>
  </si>
  <si>
    <t>Ending Revenue Fleet Replacement Fund</t>
  </si>
  <si>
    <t>Ending Capital Fund Balance</t>
  </si>
  <si>
    <t>Ending Cross Border Lease Fund Balance</t>
  </si>
  <si>
    <t xml:space="preserve">    Check Totals</t>
  </si>
  <si>
    <t>Total Starting Balances</t>
  </si>
  <si>
    <t>Total Ending Balances</t>
  </si>
  <si>
    <t>FILE: CF04P008 - 2004 Proposed with changes leading to 2004 Executive Proposed</t>
  </si>
  <si>
    <t>Adopted 2003 Budget - Revised 12/27/02</t>
  </si>
  <si>
    <t>Operating Fund Financial Plan</t>
  </si>
  <si>
    <t>===============</t>
  </si>
  <si>
    <t>Beginning Reserves Balance</t>
  </si>
  <si>
    <t xml:space="preserve">  Beginning FS/OE Reserve</t>
  </si>
  <si>
    <t xml:space="preserve">  State Interim Financing</t>
  </si>
  <si>
    <t xml:space="preserve">  Miscellaneous/Interest</t>
  </si>
  <si>
    <t>Total</t>
  </si>
  <si>
    <t>Fund Transfers</t>
  </si>
  <si>
    <t xml:space="preserve">  CIP Transfer to Operating</t>
  </si>
  <si>
    <t xml:space="preserve">  FS/OE Transfer to Operating</t>
  </si>
  <si>
    <t>Total Transfers</t>
  </si>
  <si>
    <t>Miscellaneous Fund Adj.</t>
  </si>
  <si>
    <t>Total Additional Operating Funds</t>
  </si>
  <si>
    <t xml:space="preserve">  Transit </t>
  </si>
  <si>
    <t xml:space="preserve">  Transportation Administration</t>
  </si>
  <si>
    <t xml:space="preserve">  Transportation Planning</t>
  </si>
  <si>
    <t xml:space="preserve">  Metro Non-Transit  Dept Total</t>
  </si>
  <si>
    <t xml:space="preserve">  Capital Proj Op Costs</t>
  </si>
  <si>
    <t xml:space="preserve">  Misc/Cuts</t>
  </si>
  <si>
    <t>Total Operating Expense</t>
  </si>
  <si>
    <t>Balance on Operations</t>
  </si>
  <si>
    <t>Contribution to/(Use of) Reserves</t>
  </si>
  <si>
    <t>Contribution to/(Use of) FS/OE Reserve</t>
  </si>
  <si>
    <t>Contribution to Capital</t>
  </si>
  <si>
    <t xml:space="preserve">  Ending RS/OE Reserve</t>
  </si>
  <si>
    <t>Ending Reserves</t>
  </si>
  <si>
    <t xml:space="preserve">  Reserves % of operating costs</t>
  </si>
  <si>
    <t>Performance Indicators</t>
  </si>
  <si>
    <t>=</t>
  </si>
  <si>
    <t xml:space="preserve">  Passengers (000s) </t>
  </si>
  <si>
    <t xml:space="preserve">  %  Ridership Change </t>
  </si>
  <si>
    <t xml:space="preserve">  Hours of Bus Service (000s)</t>
  </si>
  <si>
    <t xml:space="preserve">  Passengers/Hour</t>
  </si>
  <si>
    <t xml:space="preserve">  Paratransit Hours (000s)</t>
  </si>
  <si>
    <t xml:space="preserve">  Vanpools in Operation</t>
  </si>
  <si>
    <t>Operations Revenue/Expenditures</t>
  </si>
  <si>
    <t xml:space="preserve">  OR/OE - Bus + Vanpool</t>
  </si>
  <si>
    <t xml:space="preserve">  OR/OE - Bus Only</t>
  </si>
  <si>
    <t xml:space="preserve">Operating Expend./Hour </t>
  </si>
  <si>
    <t xml:space="preserve">  % Change in Op Exp/Hour </t>
  </si>
  <si>
    <t>Bus Operations Revenue/Passenger</t>
  </si>
  <si>
    <t>Bus Oper. Exp./Passenger</t>
  </si>
  <si>
    <t>Capital Fund Financial Plan</t>
  </si>
  <si>
    <t>Beginning Balance</t>
  </si>
  <si>
    <t xml:space="preserve">  Revenue</t>
  </si>
  <si>
    <t xml:space="preserve">    Sales Tax </t>
  </si>
  <si>
    <t xml:space="preserve">    Interest Income</t>
  </si>
  <si>
    <t xml:space="preserve">    Miscellaneous</t>
  </si>
  <si>
    <t xml:space="preserve">    Sound Transit Payments</t>
  </si>
  <si>
    <t xml:space="preserve">    LID Revenues</t>
  </si>
  <si>
    <t xml:space="preserve">  Sub-Total</t>
  </si>
  <si>
    <t xml:space="preserve">  Grants</t>
  </si>
  <si>
    <t xml:space="preserve">    FTA Section 9 (Operating)</t>
  </si>
  <si>
    <t xml:space="preserve">    Other Grants (Capital)</t>
  </si>
  <si>
    <t xml:space="preserve">  Fund Transfers</t>
  </si>
  <si>
    <t xml:space="preserve">    Miscellaneous Fund Balance Adj.</t>
  </si>
  <si>
    <t xml:space="preserve">    KC Risk/Workers Comp</t>
  </si>
  <si>
    <t xml:space="preserve">    RFRF Funding from Operating Fund</t>
  </si>
  <si>
    <t xml:space="preserve">    RFRF Funds for Fleet Rep.</t>
  </si>
  <si>
    <t xml:space="preserve">    Transfer to Operating Fund</t>
  </si>
  <si>
    <t xml:space="preserve">    Lease and Prepaid Lease Offset</t>
  </si>
  <si>
    <t xml:space="preserve">    Funds from Operations</t>
  </si>
  <si>
    <t xml:space="preserve">  Borrowing</t>
  </si>
  <si>
    <t xml:space="preserve">  Short Term RFRF Loan</t>
  </si>
  <si>
    <t xml:space="preserve">  RFRF Loan Repayment</t>
  </si>
  <si>
    <t>Total Available Funds</t>
  </si>
  <si>
    <t xml:space="preserve">  Capital Program Expend.</t>
  </si>
  <si>
    <t xml:space="preserve">   Estimated Underexpenditures</t>
  </si>
  <si>
    <t xml:space="preserve">  Debt Service/Refin.</t>
  </si>
  <si>
    <t>Ending Balance</t>
  </si>
  <si>
    <t>=======</t>
  </si>
  <si>
    <t>Cumulative Long Term Debt</t>
  </si>
  <si>
    <t xml:space="preserve">Debt Service Coverage </t>
  </si>
  <si>
    <t xml:space="preserve">   (.15% Sales Tax after '93)</t>
  </si>
  <si>
    <t>Minimum Ending Fund Balance</t>
  </si>
  <si>
    <t>Funds in Excess of Minimum Bal</t>
  </si>
  <si>
    <t>Annual Growth of Excess Funds</t>
  </si>
  <si>
    <t>Check Total</t>
  </si>
  <si>
    <t>~</t>
  </si>
  <si>
    <t>Revenue Fleet Replacement Fund Financial Plan- 100% Funding</t>
  </si>
  <si>
    <t xml:space="preserve">  Operating Fund Transfer</t>
  </si>
  <si>
    <t xml:space="preserve">   Cross Border Lease Fund Transfer</t>
  </si>
  <si>
    <t xml:space="preserve">   Capital Fund Transfer</t>
  </si>
  <si>
    <t xml:space="preserve">  Sales Tax Distribution</t>
  </si>
  <si>
    <t xml:space="preserve">   Interest</t>
  </si>
  <si>
    <t xml:space="preserve">   Grants: Section 5307 Preventive Maintenance</t>
  </si>
  <si>
    <t xml:space="preserve">  Other Income </t>
  </si>
  <si>
    <t>Fleet Replacement Transfer</t>
  </si>
  <si>
    <t>Balance Sheet Adj.</t>
  </si>
  <si>
    <t>Short Term Loan to CIP</t>
  </si>
  <si>
    <t>Short Term Loan to CIP Repayment</t>
  </si>
  <si>
    <t>Desired Ending Fund Balance</t>
  </si>
  <si>
    <t>GILLIG CROSS BORDER LEASE FUND</t>
  </si>
  <si>
    <t xml:space="preserve">  Proceeds of Sale</t>
  </si>
  <si>
    <t xml:space="preserve">  Interest (US &amp; Yen)</t>
  </si>
  <si>
    <t xml:space="preserve">  Transaction Costs</t>
  </si>
  <si>
    <t xml:space="preserve">  Lease Payments</t>
  </si>
  <si>
    <t xml:space="preserve">  Transfer to RFRF</t>
  </si>
  <si>
    <t xml:space="preserve">        Ending Fund Balance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</si>
</sst>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_)"/>
    <numFmt numFmtId="166" formatCode="dd\-mmm\-yy_)"/>
    <numFmt numFmtId="167" formatCode="#,##0.000_);\(#,##0.000\)"/>
    <numFmt numFmtId="168" formatCode="0.0%"/>
    <numFmt numFmtId="169" formatCode="0.0_)"/>
    <numFmt numFmtId="170" formatCode="#,##0.0_);\(#,##0.0\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_(&quot;$&quot;* #,##0.000000_);_(&quot;$&quot;* \(#,##0.000000\);_(&quot;$&quot;* &quot;-&quot;??_);_(@_)"/>
    <numFmt numFmtId="179" formatCode="_(&quot;$&quot;* #,##0.0000000_);_(&quot;$&quot;* \(#,##0.0000000\);_(&quot;$&quot;* &quot;-&quot;??_);_(@_)"/>
    <numFmt numFmtId="180" formatCode="_(&quot;$&quot;* #,##0.00000000_);_(&quot;$&quot;* \(#,##0.00000000\);_(&quot;$&quot;* &quot;-&quot;??_);_(@_)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&quot;$&quot;* #,##0.000000000_);_(&quot;$&quot;* \(#,##0.000000000\);_(&quot;$&quot;* &quot;-&quot;??_);_(@_)"/>
    <numFmt numFmtId="192" formatCode="#,##0.0"/>
    <numFmt numFmtId="193" formatCode="0.000"/>
    <numFmt numFmtId="194" formatCode="0.00\(###0.00\)"/>
    <numFmt numFmtId="195" formatCode="#,##0.0_);[Red]\(#,##0.0\)"/>
    <numFmt numFmtId="196" formatCode="#,##0.000"/>
    <numFmt numFmtId="197" formatCode="#,##0.0000"/>
    <numFmt numFmtId="198" formatCode="0%;[Red]\(0%\)"/>
    <numFmt numFmtId="199" formatCode="###,##0;\(###,##0\)"/>
    <numFmt numFmtId="200" formatCode="0.000%"/>
    <numFmt numFmtId="201" formatCode="#,###_);\(#,###\)"/>
    <numFmt numFmtId="202" formatCode="#,###,_);\(#,###,\)"/>
    <numFmt numFmtId="203" formatCode="#,###,_);[Red]\(#,###,\)"/>
    <numFmt numFmtId="204" formatCode="0.00%;\(0.00%\)"/>
    <numFmt numFmtId="205" formatCode="#,##0.0,_);[Red]\(#,##0.0,\)"/>
    <numFmt numFmtId="206" formatCode="0.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0_);[Red]\(0\)"/>
    <numFmt numFmtId="211" formatCode="0000"/>
    <numFmt numFmtId="212" formatCode="#,##0.00000_);[Red]\(#,##0.00000\)"/>
  </numFmts>
  <fonts count="16">
    <font>
      <sz val="7"/>
      <name val="Courier New"/>
      <family val="0"/>
    </font>
    <font>
      <b/>
      <sz val="7"/>
      <name val="Courier New"/>
      <family val="0"/>
    </font>
    <font>
      <i/>
      <sz val="7"/>
      <name val="Courier New"/>
      <family val="0"/>
    </font>
    <font>
      <b/>
      <i/>
      <sz val="7"/>
      <name val="Courier New"/>
      <family val="0"/>
    </font>
    <font>
      <sz val="10"/>
      <color indexed="8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9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MS Sans Serif"/>
      <family val="0"/>
    </font>
    <font>
      <vertAlign val="superscript"/>
      <sz val="12"/>
      <name val="Times New Roman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8" fillId="0" borderId="0" xfId="20" applyFont="1" applyBorder="1" applyAlignment="1">
      <alignment horizontal="centerContinuous" wrapText="1"/>
      <protection/>
    </xf>
    <xf numFmtId="172" fontId="6" fillId="0" borderId="1" xfId="15" applyNumberFormat="1" applyFont="1" applyBorder="1" applyAlignment="1">
      <alignment/>
    </xf>
    <xf numFmtId="37" fontId="9" fillId="0" borderId="2" xfId="20" applyFont="1" applyBorder="1" applyAlignment="1" quotePrefix="1">
      <alignment horizontal="left"/>
      <protection/>
    </xf>
    <xf numFmtId="37" fontId="9" fillId="0" borderId="1" xfId="20" applyFont="1" applyBorder="1" applyAlignment="1" quotePrefix="1">
      <alignment horizontal="left"/>
      <protection/>
    </xf>
    <xf numFmtId="37" fontId="6" fillId="0" borderId="2" xfId="20" applyFont="1" applyBorder="1" applyAlignment="1">
      <alignment horizontal="left"/>
      <protection/>
    </xf>
    <xf numFmtId="37" fontId="6" fillId="0" borderId="0" xfId="20" applyFont="1">
      <alignment/>
      <protection/>
    </xf>
    <xf numFmtId="37" fontId="9" fillId="0" borderId="0" xfId="20" applyFont="1" applyAlignment="1">
      <alignment horizontal="left"/>
      <protection/>
    </xf>
    <xf numFmtId="37" fontId="9" fillId="0" borderId="1" xfId="20" applyFont="1" applyBorder="1" applyAlignment="1">
      <alignment horizontal="left"/>
      <protection/>
    </xf>
    <xf numFmtId="37" fontId="6" fillId="0" borderId="0" xfId="20" applyFont="1" applyBorder="1" applyAlignment="1">
      <alignment horizontal="left"/>
      <protection/>
    </xf>
    <xf numFmtId="37" fontId="0" fillId="0" borderId="0" xfId="0" applyNumberFormat="1" applyAlignment="1">
      <alignment/>
    </xf>
    <xf numFmtId="37" fontId="9" fillId="0" borderId="0" xfId="20" applyFont="1" applyBorder="1" applyAlignment="1">
      <alignment horizontal="centerContinuous" wrapText="1"/>
      <protection/>
    </xf>
    <xf numFmtId="38" fontId="6" fillId="0" borderId="0" xfId="20" applyNumberFormat="1" applyFont="1" applyBorder="1" applyAlignment="1">
      <alignment horizontal="centerContinuous" wrapText="1"/>
      <protection/>
    </xf>
    <xf numFmtId="38" fontId="9" fillId="0" borderId="0" xfId="20" applyNumberFormat="1" applyFont="1" applyBorder="1" applyAlignment="1">
      <alignment horizontal="centerContinuous" wrapText="1"/>
      <protection/>
    </xf>
    <xf numFmtId="0" fontId="6" fillId="0" borderId="0" xfId="19" applyFont="1" applyBorder="1">
      <alignment/>
      <protection/>
    </xf>
    <xf numFmtId="38" fontId="6" fillId="0" borderId="0" xfId="20" applyNumberFormat="1" applyFont="1">
      <alignment/>
      <protection/>
    </xf>
    <xf numFmtId="0" fontId="6" fillId="0" borderId="0" xfId="19" applyFont="1">
      <alignment/>
      <protection/>
    </xf>
    <xf numFmtId="38" fontId="9" fillId="0" borderId="3" xfId="20" applyNumberFormat="1" applyFont="1" applyFill="1" applyBorder="1" applyAlignment="1">
      <alignment horizontal="centerContinuous" wrapText="1"/>
      <protection/>
    </xf>
    <xf numFmtId="0" fontId="6" fillId="0" borderId="0" xfId="19" applyFont="1" applyFill="1">
      <alignment/>
      <protection/>
    </xf>
    <xf numFmtId="38" fontId="6" fillId="0" borderId="1" xfId="15" applyNumberFormat="1" applyFont="1" applyBorder="1" applyAlignment="1">
      <alignment/>
    </xf>
    <xf numFmtId="38" fontId="6" fillId="0" borderId="4" xfId="15" applyNumberFormat="1" applyFont="1" applyBorder="1" applyAlignment="1">
      <alignment/>
    </xf>
    <xf numFmtId="38" fontId="6" fillId="0" borderId="2" xfId="15" applyNumberFormat="1" applyFont="1" applyBorder="1" applyAlignment="1">
      <alignment/>
    </xf>
    <xf numFmtId="37" fontId="9" fillId="0" borderId="1" xfId="20" applyFont="1" applyBorder="1" applyAlignment="1">
      <alignment horizontal="left"/>
      <protection/>
    </xf>
    <xf numFmtId="38" fontId="6" fillId="0" borderId="1" xfId="15" applyNumberFormat="1" applyFont="1" applyBorder="1" applyAlignment="1">
      <alignment/>
    </xf>
    <xf numFmtId="38" fontId="6" fillId="0" borderId="5" xfId="15" applyNumberFormat="1" applyFont="1" applyBorder="1" applyAlignment="1">
      <alignment/>
    </xf>
    <xf numFmtId="0" fontId="9" fillId="0" borderId="6" xfId="19" applyFont="1" applyBorder="1">
      <alignment/>
      <protection/>
    </xf>
    <xf numFmtId="38" fontId="6" fillId="2" borderId="1" xfId="15" applyNumberFormat="1" applyFont="1" applyFill="1" applyBorder="1" applyAlignment="1">
      <alignment/>
    </xf>
    <xf numFmtId="38" fontId="6" fillId="0" borderId="3" xfId="15" applyNumberFormat="1" applyFont="1" applyFill="1" applyBorder="1" applyAlignment="1">
      <alignment/>
    </xf>
    <xf numFmtId="37" fontId="9" fillId="0" borderId="7" xfId="20" applyFont="1" applyBorder="1" applyAlignment="1">
      <alignment horizontal="left"/>
      <protection/>
    </xf>
    <xf numFmtId="38" fontId="6" fillId="0" borderId="2" xfId="15" applyNumberFormat="1" applyFont="1" applyFill="1" applyBorder="1" applyAlignment="1">
      <alignment/>
    </xf>
    <xf numFmtId="38" fontId="6" fillId="0" borderId="7" xfId="15" applyNumberFormat="1" applyFont="1" applyBorder="1" applyAlignment="1">
      <alignment/>
    </xf>
    <xf numFmtId="37" fontId="9" fillId="0" borderId="6" xfId="20" applyFont="1" applyBorder="1" applyAlignment="1" quotePrefix="1">
      <alignment horizontal="left"/>
      <protection/>
    </xf>
    <xf numFmtId="38" fontId="6" fillId="0" borderId="1" xfId="19" applyNumberFormat="1" applyFont="1" applyBorder="1">
      <alignment/>
      <protection/>
    </xf>
    <xf numFmtId="37" fontId="9" fillId="0" borderId="6" xfId="20" applyFont="1" applyBorder="1" applyAlignment="1" quotePrefix="1">
      <alignment horizontal="left"/>
      <protection/>
    </xf>
    <xf numFmtId="172" fontId="6" fillId="0" borderId="5" xfId="15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37" fontId="9" fillId="0" borderId="8" xfId="20" applyFont="1" applyBorder="1" applyAlignment="1" quotePrefix="1">
      <alignment horizontal="left"/>
      <protection/>
    </xf>
    <xf numFmtId="38" fontId="9" fillId="0" borderId="3" xfId="15" applyNumberFormat="1" applyFont="1" applyBorder="1" applyAlignment="1">
      <alignment horizontal="right"/>
    </xf>
    <xf numFmtId="0" fontId="9" fillId="0" borderId="0" xfId="19" applyFont="1">
      <alignment/>
      <protection/>
    </xf>
    <xf numFmtId="37" fontId="12" fillId="0" borderId="0" xfId="20" applyFont="1" applyBorder="1" applyAlignment="1" quotePrefix="1">
      <alignment horizontal="left"/>
      <protection/>
    </xf>
    <xf numFmtId="38" fontId="6" fillId="0" borderId="0" xfId="20" applyNumberFormat="1" applyFont="1" applyBorder="1">
      <alignment/>
      <protection/>
    </xf>
    <xf numFmtId="38" fontId="6" fillId="0" borderId="0" xfId="19" applyNumberFormat="1" applyFont="1">
      <alignment/>
      <protection/>
    </xf>
    <xf numFmtId="38" fontId="6" fillId="0" borderId="0" xfId="19" applyNumberFormat="1" applyFont="1" applyAlignment="1">
      <alignment horizontal="centerContinuous" wrapText="1"/>
      <protection/>
    </xf>
    <xf numFmtId="38" fontId="6" fillId="0" borderId="0" xfId="20" applyNumberFormat="1" applyFont="1" applyBorder="1" applyAlignment="1">
      <alignment horizontal="left" vertical="top"/>
      <protection/>
    </xf>
    <xf numFmtId="0" fontId="6" fillId="0" borderId="0" xfId="19" applyFont="1" applyAlignment="1">
      <alignment horizontal="right"/>
      <protection/>
    </xf>
    <xf numFmtId="38" fontId="6" fillId="0" borderId="0" xfId="19" applyNumberFormat="1" applyFont="1" applyAlignment="1">
      <alignment horizontal="right"/>
      <protection/>
    </xf>
    <xf numFmtId="38" fontId="6" fillId="0" borderId="0" xfId="19" applyNumberFormat="1" applyFont="1" applyAlignment="1">
      <alignment horizontal="center"/>
      <protection/>
    </xf>
    <xf numFmtId="38" fontId="13" fillId="0" borderId="0" xfId="20" applyNumberFormat="1" applyFont="1" applyBorder="1" applyAlignment="1">
      <alignment horizontal="centerContinuous" wrapText="1"/>
      <protection/>
    </xf>
    <xf numFmtId="38" fontId="8" fillId="0" borderId="0" xfId="20" applyNumberFormat="1" applyFont="1" applyBorder="1" applyAlignment="1">
      <alignment horizontal="centerContinuous" wrapText="1"/>
      <protection/>
    </xf>
    <xf numFmtId="0" fontId="13" fillId="0" borderId="0" xfId="19" applyFont="1" applyBorder="1">
      <alignment/>
      <protection/>
    </xf>
    <xf numFmtId="37" fontId="12" fillId="0" borderId="0" xfId="20" applyFont="1" applyBorder="1" applyAlignment="1" quotePrefix="1">
      <alignment horizontal="left" vertical="top"/>
      <protection/>
    </xf>
    <xf numFmtId="0" fontId="12" fillId="0" borderId="0" xfId="19" applyFont="1" applyAlignment="1" quotePrefix="1">
      <alignment horizontal="left"/>
      <protection/>
    </xf>
    <xf numFmtId="37" fontId="6" fillId="0" borderId="5" xfId="19" applyNumberFormat="1" applyFont="1" applyBorder="1">
      <alignment/>
      <protection/>
    </xf>
    <xf numFmtId="37" fontId="8" fillId="0" borderId="0" xfId="20" applyFont="1" applyBorder="1" applyAlignment="1">
      <alignment horizontal="right" wrapText="1"/>
      <protection/>
    </xf>
    <xf numFmtId="37" fontId="14" fillId="0" borderId="0" xfId="20" applyFont="1" applyBorder="1" applyAlignment="1">
      <alignment horizontal="right" wrapText="1"/>
      <protection/>
    </xf>
    <xf numFmtId="37" fontId="6" fillId="0" borderId="2" xfId="20" applyFont="1" applyBorder="1" applyAlignment="1">
      <alignment horizontal="right"/>
      <protection/>
    </xf>
    <xf numFmtId="37" fontId="6" fillId="0" borderId="7" xfId="20" applyFont="1" applyBorder="1" applyAlignment="1">
      <alignment horizontal="left"/>
      <protection/>
    </xf>
    <xf numFmtId="37" fontId="6" fillId="0" borderId="7" xfId="20" applyFont="1" applyBorder="1" applyAlignment="1">
      <alignment/>
      <protection/>
    </xf>
    <xf numFmtId="37" fontId="6" fillId="0" borderId="1" xfId="20" applyFont="1" applyBorder="1" applyAlignment="1">
      <alignment horizontal="right"/>
      <protection/>
    </xf>
    <xf numFmtId="0" fontId="6" fillId="0" borderId="0" xfId="19" applyFont="1" applyAlignment="1">
      <alignment horizontal="left"/>
      <protection/>
    </xf>
    <xf numFmtId="0" fontId="12" fillId="0" borderId="0" xfId="19" applyFont="1" applyAlignment="1">
      <alignment horizontal="left"/>
      <protection/>
    </xf>
    <xf numFmtId="172" fontId="6" fillId="0" borderId="2" xfId="15" applyNumberFormat="1" applyFont="1" applyBorder="1" applyAlignment="1">
      <alignment/>
    </xf>
    <xf numFmtId="38" fontId="6" fillId="0" borderId="4" xfId="15" applyNumberFormat="1" applyFont="1" applyFill="1" applyBorder="1" applyAlignment="1">
      <alignment/>
    </xf>
    <xf numFmtId="37" fontId="9" fillId="0" borderId="3" xfId="20" applyFont="1" applyFill="1" applyBorder="1" applyAlignment="1" quotePrefix="1">
      <alignment horizontal="center" wrapText="1"/>
      <protection/>
    </xf>
    <xf numFmtId="38" fontId="6" fillId="2" borderId="2" xfId="15" applyNumberFormat="1" applyFont="1" applyFill="1" applyBorder="1" applyAlignment="1">
      <alignment/>
    </xf>
    <xf numFmtId="0" fontId="9" fillId="0" borderId="9" xfId="19" applyFont="1" applyBorder="1">
      <alignment/>
      <protection/>
    </xf>
    <xf numFmtId="38" fontId="6" fillId="2" borderId="4" xfId="15" applyNumberFormat="1" applyFont="1" applyFill="1" applyBorder="1" applyAlignment="1">
      <alignment/>
    </xf>
    <xf numFmtId="0" fontId="6" fillId="0" borderId="7" xfId="19" applyFont="1" applyBorder="1">
      <alignment/>
      <protection/>
    </xf>
    <xf numFmtId="38" fontId="6" fillId="0" borderId="1" xfId="15" applyNumberFormat="1" applyFont="1" applyFill="1" applyBorder="1" applyAlignment="1">
      <alignment/>
    </xf>
    <xf numFmtId="37" fontId="6" fillId="0" borderId="7" xfId="20" applyFont="1" applyBorder="1" applyAlignment="1">
      <alignment horizontal="right"/>
      <protection/>
    </xf>
    <xf numFmtId="37" fontId="8" fillId="0" borderId="0" xfId="20" applyFont="1" applyFill="1" applyBorder="1" applyAlignment="1">
      <alignment horizontal="centerContinuous" wrapText="1"/>
      <protection/>
    </xf>
    <xf numFmtId="38" fontId="13" fillId="0" borderId="0" xfId="20" applyNumberFormat="1" applyFont="1" applyFill="1" applyBorder="1" applyAlignment="1">
      <alignment horizontal="centerContinuous" wrapText="1"/>
      <protection/>
    </xf>
    <xf numFmtId="38" fontId="8" fillId="0" borderId="0" xfId="20" applyNumberFormat="1" applyFont="1" applyFill="1" applyBorder="1" applyAlignment="1">
      <alignment horizontal="centerContinuous" wrapText="1"/>
      <protection/>
    </xf>
    <xf numFmtId="0" fontId="13" fillId="0" borderId="0" xfId="19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000budforms" xfId="19"/>
    <cellStyle name="Normal_AIRPLAN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1"/>
  <sheetViews>
    <sheetView workbookViewId="0" topLeftCell="A1">
      <selection activeCell="A1" sqref="A1:IV16384"/>
    </sheetView>
  </sheetViews>
  <sheetFormatPr defaultColWidth="9.59765625" defaultRowHeight="9.75"/>
  <cols>
    <col min="1" max="1" width="37.3984375" style="0" customWidth="1"/>
    <col min="2" max="2" width="5.19921875" style="0" customWidth="1"/>
    <col min="3" max="4" width="12" style="0" customWidth="1"/>
    <col min="5" max="5" width="11.19921875" style="0" customWidth="1"/>
    <col min="6" max="35" width="10.3984375" style="0" customWidth="1"/>
    <col min="36" max="37" width="15.3984375" style="0" customWidth="1"/>
    <col min="38" max="38" width="16.59765625" style="0" customWidth="1"/>
    <col min="39" max="39" width="14.59765625" style="0" customWidth="1"/>
  </cols>
  <sheetData>
    <row r="1" spans="1:39" ht="12.75">
      <c r="A1" s="11" t="s">
        <v>68</v>
      </c>
      <c r="B1" s="11">
        <v>0</v>
      </c>
      <c r="C1" s="11">
        <v>0</v>
      </c>
      <c r="D1" s="11">
        <v>0</v>
      </c>
      <c r="E1" s="11">
        <v>0</v>
      </c>
      <c r="F1" s="11">
        <v>0</v>
      </c>
      <c r="G1" s="11">
        <v>0</v>
      </c>
      <c r="H1" s="11">
        <v>0</v>
      </c>
      <c r="I1" s="11">
        <v>0</v>
      </c>
      <c r="J1" s="11">
        <v>0</v>
      </c>
      <c r="K1" s="11">
        <v>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"/>
      <c r="AK1" s="1"/>
      <c r="AL1" s="1"/>
      <c r="AM1" s="1"/>
    </row>
    <row r="2" spans="1:39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"/>
      <c r="AK2" s="1"/>
      <c r="AL2" s="1"/>
      <c r="AM2" s="1"/>
    </row>
    <row r="3" spans="1:39" ht="12.75">
      <c r="A3" s="11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"/>
      <c r="AK3" s="1"/>
      <c r="AL3" s="1"/>
      <c r="AM3" s="1"/>
    </row>
    <row r="4" spans="1:39" ht="12.75">
      <c r="A4" s="11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"/>
      <c r="AK4" s="1"/>
      <c r="AL4" s="1"/>
      <c r="AM4" s="1"/>
    </row>
    <row r="5" spans="1:39" ht="12.75">
      <c r="A5" s="11">
        <v>0</v>
      </c>
      <c r="B5" s="11"/>
      <c r="C5" s="11">
        <v>2002</v>
      </c>
      <c r="D5" s="11">
        <v>2003</v>
      </c>
      <c r="E5" s="11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"/>
      <c r="AK5" s="1"/>
      <c r="AL5" s="1"/>
      <c r="AM5" s="1"/>
    </row>
    <row r="6" spans="1:39" ht="12.75">
      <c r="A6" s="11">
        <v>0</v>
      </c>
      <c r="B6" s="11"/>
      <c r="C6" s="11" t="s">
        <v>69</v>
      </c>
      <c r="D6" s="11" t="s">
        <v>70</v>
      </c>
      <c r="E6" s="11" t="s">
        <v>71</v>
      </c>
      <c r="F6" s="11" t="s">
        <v>72</v>
      </c>
      <c r="G6" s="11" t="s">
        <v>72</v>
      </c>
      <c r="H6" s="11" t="s">
        <v>72</v>
      </c>
      <c r="I6" s="11" t="s">
        <v>72</v>
      </c>
      <c r="J6" s="11" t="s">
        <v>72</v>
      </c>
      <c r="K6" s="11" t="s">
        <v>72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"/>
      <c r="AK6" s="1"/>
      <c r="AL6" s="1"/>
      <c r="AM6" s="1"/>
    </row>
    <row r="7" spans="1:39" ht="12.75">
      <c r="A7" s="11">
        <v>0</v>
      </c>
      <c r="B7" s="11"/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"/>
      <c r="AK7" s="1"/>
      <c r="AL7" s="1"/>
      <c r="AM7" s="1"/>
    </row>
    <row r="8" spans="1:39" ht="12.75">
      <c r="A8" s="11" t="s">
        <v>73</v>
      </c>
      <c r="B8" s="11"/>
      <c r="C8" s="11">
        <v>57782.351989999865</v>
      </c>
      <c r="D8" s="11">
        <v>20754.46124223694</v>
      </c>
      <c r="E8" s="11">
        <v>26418.414469999872</v>
      </c>
      <c r="F8" s="11">
        <v>28869.733491590625</v>
      </c>
      <c r="G8" s="11">
        <v>33445.09947663601</v>
      </c>
      <c r="H8" s="11">
        <v>35395.70384431028</v>
      </c>
      <c r="I8" s="11">
        <v>37118.62872467129</v>
      </c>
      <c r="J8" s="11">
        <v>38476.905239116546</v>
      </c>
      <c r="K8" s="11">
        <v>40297.73977185981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"/>
      <c r="AK8" s="1"/>
      <c r="AL8" s="1"/>
      <c r="AM8" s="1"/>
    </row>
    <row r="9" spans="1:39" ht="12.75">
      <c r="A9" s="11" t="s">
        <v>74</v>
      </c>
      <c r="B9" s="11"/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"/>
      <c r="AK9" s="1"/>
      <c r="AL9" s="1"/>
      <c r="AM9" s="1"/>
    </row>
    <row r="10" spans="1:39" ht="12.75">
      <c r="A10" s="11" t="s">
        <v>75</v>
      </c>
      <c r="B10" s="11"/>
      <c r="C10" s="11">
        <v>65018.96414596573</v>
      </c>
      <c r="D10" s="11">
        <v>75125.53111484335</v>
      </c>
      <c r="E10" s="11">
        <v>80042.3141459657</v>
      </c>
      <c r="F10" s="11">
        <v>98203.17764493037</v>
      </c>
      <c r="G10" s="11">
        <v>102945.41496361024</v>
      </c>
      <c r="H10" s="11">
        <v>25647.784632506256</v>
      </c>
      <c r="I10" s="11">
        <v>42304.21458570918</v>
      </c>
      <c r="J10" s="11">
        <v>41243.86714205842</v>
      </c>
      <c r="K10" s="11">
        <v>62600.41673755902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"/>
      <c r="AK10" s="1"/>
      <c r="AL10" s="1"/>
      <c r="AM10" s="1"/>
    </row>
    <row r="11" spans="1:39" ht="12.75">
      <c r="A11" s="11" t="s">
        <v>76</v>
      </c>
      <c r="B11" s="11"/>
      <c r="C11" s="11">
        <v>155143.58440066356</v>
      </c>
      <c r="D11" s="11">
        <v>161199.5614818895</v>
      </c>
      <c r="E11" s="11">
        <v>157663.5541206635</v>
      </c>
      <c r="F11" s="11">
        <v>104887.86889056119</v>
      </c>
      <c r="G11" s="11">
        <v>101457.7206227324</v>
      </c>
      <c r="H11" s="11">
        <v>44857.70073929802</v>
      </c>
      <c r="I11" s="11">
        <v>3778.786476654932</v>
      </c>
      <c r="J11" s="11">
        <v>1014.5191965629092</v>
      </c>
      <c r="K11" s="11">
        <v>1238.986958914009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"/>
      <c r="AK11" s="1"/>
      <c r="AL11" s="1"/>
      <c r="AM11" s="1"/>
    </row>
    <row r="12" spans="1:39" ht="12.75">
      <c r="A12" s="11" t="s">
        <v>77</v>
      </c>
      <c r="B12" s="11"/>
      <c r="C12" s="11">
        <v>45804.83609896468</v>
      </c>
      <c r="D12" s="11">
        <v>35437.22471459881</v>
      </c>
      <c r="E12" s="11">
        <v>37052.18856459881</v>
      </c>
      <c r="F12" s="11">
        <v>24315.65729490699</v>
      </c>
      <c r="G12" s="11">
        <v>9620.80165896667</v>
      </c>
      <c r="H12" s="11">
        <v>-7.275957614183426E-12</v>
      </c>
      <c r="I12" s="11">
        <v>-7.275957614183426E-12</v>
      </c>
      <c r="J12" s="11">
        <v>-7.275957614183426E-12</v>
      </c>
      <c r="K12" s="11">
        <v>-7.275957614183426E-12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"/>
      <c r="AK12" s="1"/>
      <c r="AL12" s="1"/>
      <c r="AM12" s="1"/>
    </row>
    <row r="13" spans="1:39" ht="12.75">
      <c r="A13" s="11">
        <v>0</v>
      </c>
      <c r="B13" s="11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"/>
      <c r="AK13" s="1"/>
      <c r="AL13" s="1"/>
      <c r="AM13" s="1"/>
    </row>
    <row r="14" spans="1:39" ht="12.75">
      <c r="A14" s="11" t="s">
        <v>78</v>
      </c>
      <c r="B14" s="11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"/>
      <c r="AK14" s="1"/>
      <c r="AL14" s="1"/>
      <c r="AM14" s="1"/>
    </row>
    <row r="15" spans="1:39" ht="12.75">
      <c r="A15" s="11" t="s">
        <v>79</v>
      </c>
      <c r="B15" s="11"/>
      <c r="C15" s="11">
        <v>72813.20188</v>
      </c>
      <c r="D15" s="11">
        <v>73045.1824209</v>
      </c>
      <c r="E15" s="11">
        <v>70363.48120000001</v>
      </c>
      <c r="F15" s="11">
        <v>71156.774</v>
      </c>
      <c r="G15" s="11">
        <v>72008.944</v>
      </c>
      <c r="H15" s="11">
        <v>72943.2322</v>
      </c>
      <c r="I15" s="11">
        <v>78947.95671</v>
      </c>
      <c r="J15" s="11">
        <v>87857.99412</v>
      </c>
      <c r="K15" s="11">
        <v>88974.68682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"/>
      <c r="AK15" s="1"/>
      <c r="AL15" s="1"/>
      <c r="AM15" s="1"/>
    </row>
    <row r="16" spans="1:39" ht="12.75">
      <c r="A16" s="11" t="s">
        <v>80</v>
      </c>
      <c r="B16" s="11"/>
      <c r="C16" s="11">
        <v>13653.575699999998</v>
      </c>
      <c r="D16" s="11">
        <v>10744.749928</v>
      </c>
      <c r="E16" s="11">
        <v>10671.317679845786</v>
      </c>
      <c r="F16" s="11">
        <v>11302.347153123845</v>
      </c>
      <c r="G16" s="11">
        <v>12987.330532496377</v>
      </c>
      <c r="H16" s="11">
        <v>13870.32175031677</v>
      </c>
      <c r="I16" s="11">
        <v>12265.257044782807</v>
      </c>
      <c r="J16" s="11">
        <v>13132.826421416004</v>
      </c>
      <c r="K16" s="11">
        <v>13467.214827801454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"/>
      <c r="AK16" s="1"/>
      <c r="AL16" s="1"/>
      <c r="AM16" s="1"/>
    </row>
    <row r="17" spans="1:39" ht="12.75">
      <c r="A17" s="11" t="s">
        <v>81</v>
      </c>
      <c r="B17" s="11"/>
      <c r="C17" s="11">
        <v>297136.3024</v>
      </c>
      <c r="D17" s="11">
        <v>302198.93139605556</v>
      </c>
      <c r="E17" s="11">
        <v>298027.7113072</v>
      </c>
      <c r="F17" s="11">
        <v>308041.442407122</v>
      </c>
      <c r="G17" s="11">
        <v>323197.08137355244</v>
      </c>
      <c r="H17" s="11">
        <v>343558.4975000862</v>
      </c>
      <c r="I17" s="11">
        <v>366095.9349360918</v>
      </c>
      <c r="J17" s="11">
        <v>388684.0541216488</v>
      </c>
      <c r="K17" s="11">
        <v>409012.23015221104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"/>
      <c r="AK17" s="1"/>
      <c r="AL17" s="1"/>
      <c r="AM17" s="1"/>
    </row>
    <row r="18" spans="1:39" ht="12.75">
      <c r="A18" s="11" t="s">
        <v>82</v>
      </c>
      <c r="B18" s="11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"/>
      <c r="AK18" s="1"/>
      <c r="AL18" s="1"/>
      <c r="AM18" s="1"/>
    </row>
    <row r="19" spans="1:39" ht="12.75">
      <c r="A19" s="11" t="s">
        <v>83</v>
      </c>
      <c r="B19" s="11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"/>
      <c r="AK19" s="1"/>
      <c r="AL19" s="1"/>
      <c r="AM19" s="1"/>
    </row>
    <row r="20" spans="1:39" ht="12.75">
      <c r="A20" s="11" t="s">
        <v>84</v>
      </c>
      <c r="B20" s="11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"/>
      <c r="AK20" s="1"/>
      <c r="AL20" s="1"/>
      <c r="AM20" s="1"/>
    </row>
    <row r="21" spans="1:39" ht="12.75">
      <c r="A21" s="11" t="s">
        <v>85</v>
      </c>
      <c r="B21" s="11"/>
      <c r="C21" s="11">
        <v>14657.74757</v>
      </c>
      <c r="D21" s="11">
        <v>12545.94061690681</v>
      </c>
      <c r="E21" s="11">
        <v>7129.156931062614</v>
      </c>
      <c r="F21" s="11">
        <v>5610.0688518915085</v>
      </c>
      <c r="G21" s="11">
        <v>6706.060419120364</v>
      </c>
      <c r="H21" s="11">
        <v>3289.0701926204224</v>
      </c>
      <c r="I21" s="11">
        <v>3414.161314848635</v>
      </c>
      <c r="J21" s="11">
        <v>3842.3759655371696</v>
      </c>
      <c r="K21" s="11">
        <v>4953.601215989175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"/>
      <c r="AK21" s="1"/>
      <c r="AL21" s="1"/>
      <c r="AM21" s="1"/>
    </row>
    <row r="22" spans="1:39" ht="12.75">
      <c r="A22" s="11" t="s">
        <v>86</v>
      </c>
      <c r="B22" s="11"/>
      <c r="C22" s="11">
        <v>63702.826</v>
      </c>
      <c r="D22" s="11">
        <v>85378.89020313599</v>
      </c>
      <c r="E22" s="11">
        <v>58104.934</v>
      </c>
      <c r="F22" s="11">
        <v>81838.19514822401</v>
      </c>
      <c r="G22" s="11">
        <v>69417.43586891063</v>
      </c>
      <c r="H22" s="11">
        <v>26208.485999999997</v>
      </c>
      <c r="I22" s="11">
        <v>21734.97362191502</v>
      </c>
      <c r="J22" s="11">
        <v>18500</v>
      </c>
      <c r="K22" s="11">
        <v>16000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"/>
      <c r="AK22" s="1"/>
      <c r="AL22" s="1"/>
      <c r="AM22" s="1"/>
    </row>
    <row r="23" spans="1:39" ht="12.75">
      <c r="A23" s="11" t="s">
        <v>87</v>
      </c>
      <c r="B23" s="11"/>
      <c r="C23" s="11">
        <v>19213.822689999994</v>
      </c>
      <c r="D23" s="11">
        <v>22455.4269</v>
      </c>
      <c r="E23" s="11">
        <v>22567.468900000003</v>
      </c>
      <c r="F23" s="11">
        <v>25170.099899999997</v>
      </c>
      <c r="G23" s="11">
        <v>26683.455033999995</v>
      </c>
      <c r="H23" s="11">
        <v>29287.319866352005</v>
      </c>
      <c r="I23" s="11">
        <v>30285.41159460986</v>
      </c>
      <c r="J23" s="11">
        <v>31170.215611767573</v>
      </c>
      <c r="K23" s="11">
        <v>32714.225792649504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"/>
      <c r="AK23" s="1"/>
      <c r="AL23" s="1"/>
      <c r="AM23" s="1"/>
    </row>
    <row r="24" spans="1:39" ht="12.75">
      <c r="A24" s="11" t="s">
        <v>88</v>
      </c>
      <c r="B24" s="11"/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"/>
      <c r="AK24" s="1"/>
      <c r="AL24" s="1"/>
      <c r="AM24" s="1"/>
    </row>
    <row r="25" spans="1:39" ht="12.75">
      <c r="A25" s="11" t="s">
        <v>89</v>
      </c>
      <c r="B25" s="11"/>
      <c r="C25" s="11">
        <v>7624.162289999999</v>
      </c>
      <c r="D25" s="11">
        <v>16214.627668805606</v>
      </c>
      <c r="E25" s="11">
        <v>12986.483546280178</v>
      </c>
      <c r="F25" s="11">
        <v>26977.867773891954</v>
      </c>
      <c r="G25" s="11">
        <v>20633.682877803614</v>
      </c>
      <c r="H25" s="11">
        <v>11936.993148302514</v>
      </c>
      <c r="I25" s="11">
        <v>10436.51142411905</v>
      </c>
      <c r="J25" s="11">
        <v>10721.639562690256</v>
      </c>
      <c r="K25" s="11">
        <v>10983.120699635623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"/>
      <c r="AK25" s="1"/>
      <c r="AL25" s="1"/>
      <c r="AM25" s="1"/>
    </row>
    <row r="26" spans="1:39" ht="12.75">
      <c r="A26" s="11" t="s">
        <v>90</v>
      </c>
      <c r="B26" s="11"/>
      <c r="C26" s="11">
        <v>488801.63853</v>
      </c>
      <c r="D26" s="11">
        <v>522583.749133804</v>
      </c>
      <c r="E26" s="11">
        <v>479850.5535643886</v>
      </c>
      <c r="F26" s="11">
        <v>530096.7952342533</v>
      </c>
      <c r="G26" s="11">
        <v>531633.9901058833</v>
      </c>
      <c r="H26" s="11">
        <v>501093.9206576779</v>
      </c>
      <c r="I26" s="11">
        <v>523180.2066463672</v>
      </c>
      <c r="J26" s="11">
        <v>553909.1058030598</v>
      </c>
      <c r="K26" s="11">
        <v>576105.0795082868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"/>
      <c r="AK26" s="1"/>
      <c r="AL26" s="1"/>
      <c r="AM26" s="1"/>
    </row>
    <row r="27" spans="1:39" ht="12.75">
      <c r="A27" s="11">
        <v>0</v>
      </c>
      <c r="B27" s="11"/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"/>
      <c r="AK27" s="1"/>
      <c r="AL27" s="1"/>
      <c r="AM27" s="1"/>
    </row>
    <row r="28" spans="1:39" ht="12.75">
      <c r="A28" s="11" t="s">
        <v>91</v>
      </c>
      <c r="B28" s="11"/>
      <c r="C28" s="11">
        <v>0</v>
      </c>
      <c r="D28" s="11">
        <v>24000</v>
      </c>
      <c r="E28" s="11">
        <v>0</v>
      </c>
      <c r="F28" s="11">
        <v>50000</v>
      </c>
      <c r="G28" s="11">
        <v>26500</v>
      </c>
      <c r="H28" s="11">
        <v>10500</v>
      </c>
      <c r="I28" s="11">
        <v>4000</v>
      </c>
      <c r="J28" s="11">
        <v>18000</v>
      </c>
      <c r="K28" s="11">
        <v>33500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"/>
      <c r="AK28" s="1"/>
      <c r="AL28" s="1"/>
      <c r="AM28" s="1"/>
    </row>
    <row r="29" spans="1:39" ht="12.75">
      <c r="A29" s="11" t="s">
        <v>92</v>
      </c>
      <c r="B29" s="11"/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"/>
      <c r="AK29" s="1"/>
      <c r="AL29" s="1"/>
      <c r="AM29" s="1"/>
    </row>
    <row r="30" spans="1:39" ht="12.75">
      <c r="A30" s="11">
        <v>0</v>
      </c>
      <c r="B30" s="11"/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"/>
      <c r="AK30" s="1"/>
      <c r="AL30" s="1"/>
      <c r="AM30" s="1"/>
    </row>
    <row r="31" spans="1:39" ht="12.75">
      <c r="A31" s="11" t="s">
        <v>93</v>
      </c>
      <c r="B31" s="11"/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"/>
      <c r="AK31" s="1"/>
      <c r="AL31" s="1"/>
      <c r="AM31" s="1"/>
    </row>
    <row r="32" spans="1:39" ht="12.75">
      <c r="A32" s="11" t="s">
        <v>94</v>
      </c>
      <c r="B32" s="11"/>
      <c r="C32" s="11">
        <v>-3462.7981599999976</v>
      </c>
      <c r="D32" s="11">
        <v>1526.8364103999993</v>
      </c>
      <c r="E32" s="11">
        <v>9614.712187100005</v>
      </c>
      <c r="F32" s="11">
        <v>1983.9145356126246</v>
      </c>
      <c r="G32" s="11">
        <v>2666.6968133650516</v>
      </c>
      <c r="H32" s="11">
        <v>2224.8008627449162</v>
      </c>
      <c r="I32" s="11">
        <v>1839.020456052851</v>
      </c>
      <c r="J32" s="11">
        <v>1292.4362507188125</v>
      </c>
      <c r="K32" s="11">
        <v>1313.583486386844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"/>
      <c r="AK32" s="1"/>
      <c r="AL32" s="1"/>
      <c r="AM32" s="1"/>
    </row>
    <row r="33" spans="1:39" ht="12.75">
      <c r="A33" s="11">
        <v>0</v>
      </c>
      <c r="B33" s="11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"/>
      <c r="AK33" s="1"/>
      <c r="AL33" s="1"/>
      <c r="AM33" s="1"/>
    </row>
    <row r="34" spans="1:39" ht="12.75">
      <c r="A34" s="11" t="s">
        <v>95</v>
      </c>
      <c r="B34" s="11"/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"/>
      <c r="AK34" s="1"/>
      <c r="AL34" s="1"/>
      <c r="AM34" s="1"/>
    </row>
    <row r="35" spans="1:39" ht="12.75">
      <c r="A35" s="11" t="s">
        <v>96</v>
      </c>
      <c r="B35" s="11"/>
      <c r="C35" s="11">
        <v>-366687.78822</v>
      </c>
      <c r="D35" s="11">
        <v>-387571.17300000007</v>
      </c>
      <c r="E35" s="11">
        <v>-387805.8950000001</v>
      </c>
      <c r="F35" s="11">
        <v>-405237.97</v>
      </c>
      <c r="G35" s="11">
        <v>-427343.39790014457</v>
      </c>
      <c r="H35" s="11">
        <v>-448218.5709659175</v>
      </c>
      <c r="I35" s="11">
        <v>-464656.3710730246</v>
      </c>
      <c r="J35" s="11">
        <v>-485517.01322269806</v>
      </c>
      <c r="K35" s="11">
        <v>-503784.7271200016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"/>
      <c r="AK35" s="1"/>
      <c r="AL35" s="1"/>
      <c r="AM35" s="1"/>
    </row>
    <row r="36" spans="1:39" ht="12.75">
      <c r="A36" s="11" t="s">
        <v>97</v>
      </c>
      <c r="B36" s="11"/>
      <c r="C36" s="11">
        <v>-3759.42995</v>
      </c>
      <c r="D36" s="11">
        <v>-4392.835</v>
      </c>
      <c r="E36" s="11">
        <v>-4392.835</v>
      </c>
      <c r="F36" s="11">
        <v>-4393.674999999999</v>
      </c>
      <c r="G36" s="11">
        <v>-4311.0979</v>
      </c>
      <c r="H36" s="11">
        <v>-4431.8086412</v>
      </c>
      <c r="I36" s="11">
        <v>-4555.899283153601</v>
      </c>
      <c r="J36" s="11">
        <v>-4683.464463081901</v>
      </c>
      <c r="K36" s="11">
        <v>-4814.601468048195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"/>
      <c r="AK36" s="1"/>
      <c r="AL36" s="1"/>
      <c r="AM36" s="1"/>
    </row>
    <row r="37" spans="1:39" ht="12.75">
      <c r="A37" s="11" t="s">
        <v>98</v>
      </c>
      <c r="B37" s="11"/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"/>
      <c r="AK37" s="1"/>
      <c r="AL37" s="1"/>
      <c r="AM37" s="1"/>
    </row>
    <row r="38" spans="1:39" ht="12.75">
      <c r="A38" s="11" t="s">
        <v>99</v>
      </c>
      <c r="B38" s="11"/>
      <c r="C38" s="11">
        <v>-370447.21817</v>
      </c>
      <c r="D38" s="11">
        <v>-391964.0080000001</v>
      </c>
      <c r="E38" s="11">
        <v>-392198.73</v>
      </c>
      <c r="F38" s="11">
        <v>-409631.64499999996</v>
      </c>
      <c r="G38" s="11">
        <v>-431654.49580014456</v>
      </c>
      <c r="H38" s="11">
        <v>-452650.3796071175</v>
      </c>
      <c r="I38" s="11">
        <v>-469212.27035617817</v>
      </c>
      <c r="J38" s="11">
        <v>-490200.47768578</v>
      </c>
      <c r="K38" s="11">
        <v>-508599.3285880498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"/>
      <c r="AK38" s="1"/>
      <c r="AL38" s="1"/>
      <c r="AM38" s="1"/>
    </row>
    <row r="39" spans="1:39" ht="12.75">
      <c r="A39" s="11" t="s">
        <v>100</v>
      </c>
      <c r="B39" s="11"/>
      <c r="C39" s="11">
        <v>-162848.654</v>
      </c>
      <c r="D39" s="11">
        <v>-152346.1</v>
      </c>
      <c r="E39" s="11">
        <v>-135064.452</v>
      </c>
      <c r="F39" s="11">
        <v>-164554.856</v>
      </c>
      <c r="G39" s="11">
        <v>-252067.985</v>
      </c>
      <c r="H39" s="11">
        <v>-87200.148</v>
      </c>
      <c r="I39" s="11">
        <v>-53434.406</v>
      </c>
      <c r="J39" s="11">
        <v>-38187.29</v>
      </c>
      <c r="K39" s="11">
        <v>-63950.718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"/>
      <c r="AK39" s="1"/>
      <c r="AL39" s="1"/>
      <c r="AM39" s="1"/>
    </row>
    <row r="40" spans="1:39" ht="12.75">
      <c r="A40" s="11" t="s">
        <v>101</v>
      </c>
      <c r="B40" s="11"/>
      <c r="C40" s="11">
        <v>0</v>
      </c>
      <c r="D40" s="11">
        <v>3919.640080000001</v>
      </c>
      <c r="E40" s="11">
        <v>3921.987300000001</v>
      </c>
      <c r="F40" s="11">
        <v>4096.316449999999</v>
      </c>
      <c r="G40" s="11">
        <v>4316.544958001446</v>
      </c>
      <c r="H40" s="11">
        <v>4526.503796071175</v>
      </c>
      <c r="I40" s="11">
        <v>4692.122703561782</v>
      </c>
      <c r="J40" s="11">
        <v>4902.0047768578</v>
      </c>
      <c r="K40" s="11">
        <v>5085.993285880498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"/>
      <c r="AK40" s="1"/>
      <c r="AL40" s="1"/>
      <c r="AM40" s="1"/>
    </row>
    <row r="41" spans="1:39" ht="12.75">
      <c r="A41" s="11" t="s">
        <v>102</v>
      </c>
      <c r="B41" s="11"/>
      <c r="C41" s="11">
        <v>50824.736000000004</v>
      </c>
      <c r="D41" s="11">
        <v>3662.418</v>
      </c>
      <c r="E41" s="11">
        <v>13470.586</v>
      </c>
      <c r="F41" s="11">
        <v>10674.003800000011</v>
      </c>
      <c r="G41" s="11">
        <v>-620.876599999994</v>
      </c>
      <c r="H41" s="11">
        <v>4696.2085</v>
      </c>
      <c r="I41" s="11">
        <v>-3919.8542000000034</v>
      </c>
      <c r="J41" s="11">
        <v>-10063.8196</v>
      </c>
      <c r="K41" s="11">
        <v>-196.8365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"/>
      <c r="AK41" s="1"/>
      <c r="AL41" s="1"/>
      <c r="AM41" s="1"/>
    </row>
    <row r="42" spans="1:39" ht="12.75">
      <c r="A42" s="11" t="s">
        <v>9</v>
      </c>
      <c r="B42" s="11"/>
      <c r="C42" s="11">
        <v>-13189.00253436588</v>
      </c>
      <c r="D42" s="11">
        <v>-11880.302888736249</v>
      </c>
      <c r="E42" s="11">
        <v>-12614.305770727125</v>
      </c>
      <c r="F42" s="11">
        <v>-15652.728635940319</v>
      </c>
      <c r="G42" s="11">
        <v>-9893.606658966677</v>
      </c>
      <c r="H42" s="11">
        <v>0</v>
      </c>
      <c r="I42" s="11">
        <v>0</v>
      </c>
      <c r="J42" s="11">
        <v>0</v>
      </c>
      <c r="K42" s="11"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"/>
      <c r="AK42" s="1"/>
      <c r="AL42" s="1"/>
      <c r="AM42" s="1"/>
    </row>
    <row r="43" spans="1:39" ht="12.75">
      <c r="A43" s="11" t="s">
        <v>103</v>
      </c>
      <c r="B43" s="11"/>
      <c r="C43" s="11">
        <v>-12251.967</v>
      </c>
      <c r="D43" s="11">
        <v>-13185.005</v>
      </c>
      <c r="E43" s="11">
        <v>-11880.38526</v>
      </c>
      <c r="F43" s="11">
        <v>-15819.200983969478</v>
      </c>
      <c r="G43" s="11">
        <v>-12448.115323969478</v>
      </c>
      <c r="H43" s="11">
        <v>-5890.465638455731</v>
      </c>
      <c r="I43" s="11">
        <v>-9611.157459101229</v>
      </c>
      <c r="J43" s="11">
        <v>-16250.107654261416</v>
      </c>
      <c r="K43" s="11">
        <v>-16519.63276188226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"/>
      <c r="AK43" s="1"/>
      <c r="AL43" s="1"/>
      <c r="AM43" s="1"/>
    </row>
    <row r="44" spans="1:39" ht="12.75">
      <c r="A44" s="11" t="s">
        <v>104</v>
      </c>
      <c r="B44" s="11"/>
      <c r="C44" s="11">
        <v>-507912.1057043658</v>
      </c>
      <c r="D44" s="11">
        <v>-561793.3578087364</v>
      </c>
      <c r="E44" s="11">
        <v>-534365.2997307271</v>
      </c>
      <c r="F44" s="11">
        <v>-590888.1103699097</v>
      </c>
      <c r="G44" s="11">
        <v>-702368.5344250792</v>
      </c>
      <c r="H44" s="11">
        <v>-536518.2809495021</v>
      </c>
      <c r="I44" s="11">
        <v>-531485.5653117176</v>
      </c>
      <c r="J44" s="11">
        <v>-549799.6901631836</v>
      </c>
      <c r="K44" s="11">
        <v>-584180.5225640516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"/>
      <c r="AK44" s="1"/>
      <c r="AL44" s="1"/>
      <c r="AM44" s="1"/>
    </row>
    <row r="45" spans="1:39" ht="12.75">
      <c r="A45" s="11">
        <v>0</v>
      </c>
      <c r="B45" s="11"/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"/>
      <c r="AK45" s="1"/>
      <c r="AL45" s="1"/>
      <c r="AM45" s="1"/>
    </row>
    <row r="46" spans="1:39" ht="12.75">
      <c r="A46" s="11">
        <v>0</v>
      </c>
      <c r="B46" s="11"/>
      <c r="C46" s="11">
        <v>2002</v>
      </c>
      <c r="D46" s="11">
        <v>2003</v>
      </c>
      <c r="E46" s="11">
        <v>2003</v>
      </c>
      <c r="F46" s="11">
        <v>2004</v>
      </c>
      <c r="G46" s="11">
        <v>2005</v>
      </c>
      <c r="H46" s="11">
        <v>2006</v>
      </c>
      <c r="I46" s="11">
        <v>2007</v>
      </c>
      <c r="J46" s="11">
        <v>2008</v>
      </c>
      <c r="K46" s="11">
        <v>2009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"/>
      <c r="AK46" s="1"/>
      <c r="AL46" s="1"/>
      <c r="AM46" s="1"/>
    </row>
    <row r="47" spans="1:39" ht="12.75">
      <c r="A47" s="11">
        <v>0</v>
      </c>
      <c r="B47" s="11"/>
      <c r="C47" s="11" t="s">
        <v>69</v>
      </c>
      <c r="D47" s="11" t="s">
        <v>70</v>
      </c>
      <c r="E47" s="11" t="s">
        <v>71</v>
      </c>
      <c r="F47" s="11" t="s">
        <v>72</v>
      </c>
      <c r="G47" s="11" t="s">
        <v>72</v>
      </c>
      <c r="H47" s="11" t="s">
        <v>72</v>
      </c>
      <c r="I47" s="11" t="s">
        <v>72</v>
      </c>
      <c r="J47" s="11" t="s">
        <v>72</v>
      </c>
      <c r="K47" s="11" t="s">
        <v>72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"/>
      <c r="AK47" s="1"/>
      <c r="AL47" s="1"/>
      <c r="AM47" s="1"/>
    </row>
    <row r="48" spans="1:39" ht="12.75">
      <c r="A48" s="11">
        <v>0</v>
      </c>
      <c r="B48" s="11"/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"/>
      <c r="AK48" s="1"/>
      <c r="AL48" s="1"/>
      <c r="AM48" s="1"/>
    </row>
    <row r="49" spans="1:39" ht="12.75">
      <c r="A49" s="11" t="s">
        <v>105</v>
      </c>
      <c r="B49" s="11"/>
      <c r="C49" s="11">
        <v>-31363.937519999992</v>
      </c>
      <c r="D49" s="11">
        <v>10624.751543858554</v>
      </c>
      <c r="E49" s="11">
        <v>2451.3190215907525</v>
      </c>
      <c r="F49" s="11">
        <v>4575.365985045384</v>
      </c>
      <c r="G49" s="11">
        <v>1950.6043676742702</v>
      </c>
      <c r="H49" s="11">
        <v>1722.9248803610099</v>
      </c>
      <c r="I49" s="11">
        <v>1358.276514445257</v>
      </c>
      <c r="J49" s="11">
        <v>1820.8345327432617</v>
      </c>
      <c r="K49" s="11">
        <v>1494.9488661763025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"/>
      <c r="AK49" s="1"/>
      <c r="AL49" s="1"/>
      <c r="AM49" s="1"/>
    </row>
    <row r="50" spans="1:39" ht="12.75">
      <c r="A50" s="11" t="s">
        <v>106</v>
      </c>
      <c r="B50" s="11"/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"/>
      <c r="AK50" s="1"/>
      <c r="AL50" s="1"/>
      <c r="AM50" s="1"/>
    </row>
    <row r="51" spans="1:39" ht="12.75">
      <c r="A51" s="11" t="s">
        <v>107</v>
      </c>
      <c r="B51" s="11"/>
      <c r="C51" s="11">
        <v>15023.35</v>
      </c>
      <c r="D51" s="11">
        <v>14954.86590479876</v>
      </c>
      <c r="E51" s="11">
        <v>18160.863498964667</v>
      </c>
      <c r="F51" s="11">
        <v>4742.237318679865</v>
      </c>
      <c r="G51" s="11">
        <v>-77297.63033110398</v>
      </c>
      <c r="H51" s="11">
        <v>16656.429953202925</v>
      </c>
      <c r="I51" s="11">
        <v>-1060.3474436507604</v>
      </c>
      <c r="J51" s="11">
        <v>21356.549595500597</v>
      </c>
      <c r="K51" s="11">
        <v>25877.47330592932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"/>
      <c r="AK51" s="1"/>
      <c r="AL51" s="1"/>
      <c r="AM51" s="1"/>
    </row>
    <row r="52" spans="1:39" ht="12.75">
      <c r="A52" s="11" t="s">
        <v>108</v>
      </c>
      <c r="B52" s="11"/>
      <c r="C52" s="11">
        <v>-8752.647534365875</v>
      </c>
      <c r="D52" s="11">
        <v>-12601.636537700942</v>
      </c>
      <c r="E52" s="11">
        <v>-12736.531269691819</v>
      </c>
      <c r="F52" s="11">
        <v>-14694.85563594032</v>
      </c>
      <c r="G52" s="11">
        <v>-9620.801658966677</v>
      </c>
      <c r="H52" s="11">
        <v>0</v>
      </c>
      <c r="I52" s="11">
        <v>0</v>
      </c>
      <c r="J52" s="11">
        <v>0</v>
      </c>
      <c r="K52" s="11">
        <v>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"/>
      <c r="AK52" s="1"/>
      <c r="AL52" s="1"/>
      <c r="AM52" s="1"/>
    </row>
    <row r="53" spans="1:39" ht="12.75">
      <c r="A53" s="11">
        <v>0</v>
      </c>
      <c r="B53" s="11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"/>
      <c r="AK53" s="1"/>
      <c r="AL53" s="1"/>
      <c r="AM53" s="1"/>
    </row>
    <row r="54" spans="1:39" ht="12.75">
      <c r="A54" s="11" t="s">
        <v>109</v>
      </c>
      <c r="B54" s="11"/>
      <c r="C54" s="11">
        <v>26418.414469999872</v>
      </c>
      <c r="D54" s="11">
        <v>31379.212786095493</v>
      </c>
      <c r="E54" s="11">
        <v>28869.733491590625</v>
      </c>
      <c r="F54" s="11">
        <v>33445.09947663601</v>
      </c>
      <c r="G54" s="11">
        <v>35395.70384431028</v>
      </c>
      <c r="H54" s="11">
        <v>37118.62872467129</v>
      </c>
      <c r="I54" s="11">
        <v>38476.905239116546</v>
      </c>
      <c r="J54" s="11">
        <v>40297.73977185981</v>
      </c>
      <c r="K54" s="11">
        <v>41792.68863803611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"/>
      <c r="AK54" s="1"/>
      <c r="AL54" s="1"/>
      <c r="AM54" s="1"/>
    </row>
    <row r="55" spans="1:39" ht="12.75">
      <c r="A55" s="11" t="s">
        <v>110</v>
      </c>
      <c r="B55" s="11"/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"/>
      <c r="AK55" s="1"/>
      <c r="AL55" s="1"/>
      <c r="AM55" s="1"/>
    </row>
    <row r="56" spans="1:39" ht="12.75">
      <c r="A56" s="11" t="s">
        <v>111</v>
      </c>
      <c r="B56" s="11"/>
      <c r="C56" s="11">
        <v>80042.3141459657</v>
      </c>
      <c r="D56" s="11">
        <v>90080.39701964211</v>
      </c>
      <c r="E56" s="11">
        <v>98203.17764493037</v>
      </c>
      <c r="F56" s="11">
        <v>102945.41496361024</v>
      </c>
      <c r="G56" s="11">
        <v>25647.784632506256</v>
      </c>
      <c r="H56" s="11">
        <v>42304.21458570918</v>
      </c>
      <c r="I56" s="11">
        <v>41243.86714205842</v>
      </c>
      <c r="J56" s="11">
        <v>62600.41673755902</v>
      </c>
      <c r="K56" s="11">
        <v>88477.89004348834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"/>
      <c r="AK56" s="1"/>
      <c r="AL56" s="1"/>
      <c r="AM56" s="1"/>
    </row>
    <row r="57" spans="1:39" ht="12.75">
      <c r="A57" s="11" t="s">
        <v>112</v>
      </c>
      <c r="B57" s="11"/>
      <c r="C57" s="11">
        <v>157663.5541206635</v>
      </c>
      <c r="D57" s="11">
        <v>134538.8083064008</v>
      </c>
      <c r="E57" s="11">
        <v>104887.86889056119</v>
      </c>
      <c r="F57" s="11">
        <v>101457.7206227324</v>
      </c>
      <c r="G57" s="11">
        <v>44857.70073929802</v>
      </c>
      <c r="H57" s="11">
        <v>3778.786476654932</v>
      </c>
      <c r="I57" s="11">
        <v>1014.5191965629092</v>
      </c>
      <c r="J57" s="11">
        <v>1238.986958914009</v>
      </c>
      <c r="K57" s="11">
        <v>604.7052174304918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"/>
      <c r="AK57" s="1"/>
      <c r="AL57" s="1"/>
      <c r="AM57" s="1"/>
    </row>
    <row r="58" spans="1:39" ht="12.75">
      <c r="A58" s="11" t="s">
        <v>113</v>
      </c>
      <c r="B58" s="11"/>
      <c r="C58" s="11">
        <v>37052.18856459881</v>
      </c>
      <c r="D58" s="11">
        <v>22835.588176897865</v>
      </c>
      <c r="E58" s="11">
        <v>24315.65729490699</v>
      </c>
      <c r="F58" s="11">
        <v>9620.80165896667</v>
      </c>
      <c r="G58" s="11">
        <v>-7.275957614183426E-12</v>
      </c>
      <c r="H58" s="11">
        <v>-7.275957614183426E-12</v>
      </c>
      <c r="I58" s="11">
        <v>-7.275957614183426E-12</v>
      </c>
      <c r="J58" s="11">
        <v>-7.275957614183426E-12</v>
      </c>
      <c r="K58" s="11">
        <v>-7.275957614183426E-12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"/>
      <c r="AK58" s="1"/>
      <c r="AL58" s="1"/>
      <c r="AM58" s="1"/>
    </row>
    <row r="59" spans="1:39" ht="12.75">
      <c r="A59" s="11">
        <v>0</v>
      </c>
      <c r="B59" s="11"/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"/>
      <c r="AK59" s="1"/>
      <c r="AL59" s="1"/>
      <c r="AM59" s="1"/>
    </row>
    <row r="60" spans="1:39" ht="12.75">
      <c r="A60" s="11" t="s">
        <v>114</v>
      </c>
      <c r="B60" s="11"/>
      <c r="C60" s="11">
        <v>26418.414469999872</v>
      </c>
      <c r="D60" s="11">
        <v>31379.212786095493</v>
      </c>
      <c r="E60" s="11">
        <v>28869.733491590625</v>
      </c>
      <c r="F60" s="11">
        <v>33445.09947663601</v>
      </c>
      <c r="G60" s="11">
        <v>35395.70384431028</v>
      </c>
      <c r="H60" s="11">
        <v>37118.62872467129</v>
      </c>
      <c r="I60" s="11">
        <v>38476.905239116546</v>
      </c>
      <c r="J60" s="11">
        <v>40297.73977185981</v>
      </c>
      <c r="K60" s="11">
        <v>41792.68863803611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"/>
      <c r="AK60" s="1"/>
      <c r="AL60" s="1"/>
      <c r="AM60" s="1"/>
    </row>
    <row r="61" spans="1:39" ht="12.75">
      <c r="A61" s="11" t="s">
        <v>114</v>
      </c>
      <c r="B61" s="11"/>
      <c r="C61" s="11">
        <v>157663.5541206636</v>
      </c>
      <c r="D61" s="11">
        <v>134538.80830640072</v>
      </c>
      <c r="E61" s="11">
        <v>104887.8688905614</v>
      </c>
      <c r="F61" s="11">
        <v>101457.72062273245</v>
      </c>
      <c r="G61" s="11">
        <v>44857.700739298</v>
      </c>
      <c r="H61" s="11">
        <v>3778.7864766548228</v>
      </c>
      <c r="I61" s="11">
        <v>1014.5191965629347</v>
      </c>
      <c r="J61" s="11">
        <v>1238.9869589139453</v>
      </c>
      <c r="K61" s="11">
        <v>604.7052174304063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"/>
      <c r="AK61" s="1"/>
      <c r="AL61" s="1"/>
      <c r="AM61" s="1"/>
    </row>
    <row r="62" spans="1:39" ht="12.75">
      <c r="A62" s="11" t="s">
        <v>115</v>
      </c>
      <c r="B62" s="11"/>
      <c r="C62" s="11">
        <v>323749.7366355938</v>
      </c>
      <c r="D62" s="11">
        <v>292516.7785535686</v>
      </c>
      <c r="E62" s="11">
        <v>301176.47130122787</v>
      </c>
      <c r="F62" s="11">
        <v>256276.4373219892</v>
      </c>
      <c r="G62" s="11">
        <v>247469.0367219453</v>
      </c>
      <c r="H62" s="11">
        <v>105901.18921611455</v>
      </c>
      <c r="I62" s="11">
        <v>83201.6297870354</v>
      </c>
      <c r="J62" s="11">
        <v>80735.29157773787</v>
      </c>
      <c r="K62" s="11">
        <v>104137.14346833283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"/>
      <c r="AK62" s="1"/>
      <c r="AL62" s="1"/>
      <c r="AM62" s="1"/>
    </row>
    <row r="63" spans="1:39" ht="12.75">
      <c r="A63" s="11" t="s">
        <v>116</v>
      </c>
      <c r="B63" s="11"/>
      <c r="C63" s="11">
        <v>301176.47130122787</v>
      </c>
      <c r="D63" s="11">
        <v>278834.00628903625</v>
      </c>
      <c r="E63" s="11">
        <v>256276.4373219892</v>
      </c>
      <c r="F63" s="11">
        <v>247469.0367219453</v>
      </c>
      <c r="G63" s="11">
        <v>105901.18921611455</v>
      </c>
      <c r="H63" s="11">
        <v>83201.6297870354</v>
      </c>
      <c r="I63" s="11">
        <v>80735.29157773787</v>
      </c>
      <c r="J63" s="11">
        <v>104137.14346833283</v>
      </c>
      <c r="K63" s="11">
        <v>130875.28389895495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"/>
      <c r="AK63" s="1"/>
      <c r="AL63" s="1"/>
      <c r="AM63" s="1"/>
    </row>
    <row r="64" spans="1:39" ht="12.75">
      <c r="A64" s="11">
        <v>0</v>
      </c>
      <c r="B64" s="11"/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"/>
      <c r="AK64" s="1"/>
      <c r="AL64" s="1"/>
      <c r="AM64" s="1"/>
    </row>
    <row r="65" spans="1:39" ht="12.75">
      <c r="A65" s="11">
        <v>0</v>
      </c>
      <c r="B65" s="11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"/>
      <c r="AK65" s="1"/>
      <c r="AL65" s="1"/>
      <c r="AM65" s="1"/>
    </row>
    <row r="66" spans="1:39" ht="12.75">
      <c r="A66" s="11">
        <v>0</v>
      </c>
      <c r="B66" s="11"/>
      <c r="C66" s="11">
        <v>26418.414469999872</v>
      </c>
      <c r="D66" s="11">
        <v>31379.212786095493</v>
      </c>
      <c r="E66" s="11">
        <v>28869.733491590625</v>
      </c>
      <c r="F66" s="11">
        <v>33445.09947663601</v>
      </c>
      <c r="G66" s="11">
        <v>35395.70384431028</v>
      </c>
      <c r="H66" s="11">
        <v>37118.62872467129</v>
      </c>
      <c r="I66" s="11">
        <v>0</v>
      </c>
      <c r="J66" s="11">
        <v>0</v>
      </c>
      <c r="K66" s="11">
        <v>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"/>
      <c r="AK66" s="1"/>
      <c r="AL66" s="1"/>
      <c r="AM66" s="1"/>
    </row>
    <row r="67" spans="1:39" ht="12.75">
      <c r="A67" s="11">
        <v>0</v>
      </c>
      <c r="B67" s="11"/>
      <c r="C67" s="11">
        <v>157663.5541206635</v>
      </c>
      <c r="D67" s="11">
        <v>134538.8083064007</v>
      </c>
      <c r="E67" s="11">
        <v>104887.86889056119</v>
      </c>
      <c r="F67" s="11">
        <v>101457.72062273245</v>
      </c>
      <c r="G67" s="11">
        <v>44857.70073929808</v>
      </c>
      <c r="H67" s="11">
        <v>3778.786476654991</v>
      </c>
      <c r="I67" s="11">
        <v>0</v>
      </c>
      <c r="J67" s="11">
        <v>0</v>
      </c>
      <c r="K67" s="11">
        <v>0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"/>
      <c r="AK67" s="1"/>
      <c r="AL67" s="1"/>
      <c r="AM67" s="1"/>
    </row>
    <row r="68" spans="1:39" ht="12.75">
      <c r="A68" s="11">
        <v>0</v>
      </c>
      <c r="B68" s="11"/>
      <c r="C68" s="11">
        <v>0</v>
      </c>
      <c r="D68" s="11">
        <v>0</v>
      </c>
      <c r="E68" s="11">
        <v>-2.0372681319713593E-10</v>
      </c>
      <c r="F68" s="11">
        <v>0</v>
      </c>
      <c r="G68" s="11">
        <v>0</v>
      </c>
      <c r="H68" s="11">
        <v>1.0913936421275139E-10</v>
      </c>
      <c r="I68" s="11">
        <v>0</v>
      </c>
      <c r="J68" s="11">
        <v>0</v>
      </c>
      <c r="K68" s="11">
        <v>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"/>
      <c r="AK68" s="1"/>
      <c r="AL68" s="1"/>
      <c r="AM68" s="1"/>
    </row>
    <row r="69" spans="1:39" ht="12.75">
      <c r="A69" s="11" t="s">
        <v>117</v>
      </c>
      <c r="B69" s="11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"/>
      <c r="AK69" s="1"/>
      <c r="AL69" s="1"/>
      <c r="AM69" s="1"/>
    </row>
    <row r="70" spans="1:39" ht="12.75">
      <c r="A70" s="11">
        <v>0</v>
      </c>
      <c r="B70" s="11"/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"/>
      <c r="AK70" s="1"/>
      <c r="AL70" s="1"/>
      <c r="AM70" s="1"/>
    </row>
    <row r="71" spans="1:39" ht="12.75">
      <c r="A71" s="11" t="s">
        <v>118</v>
      </c>
      <c r="B71" s="11"/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"/>
      <c r="AK71" s="1"/>
      <c r="AL71" s="1"/>
      <c r="AM71" s="1"/>
    </row>
    <row r="72" spans="1:39" ht="12.75">
      <c r="A72" s="11" t="s">
        <v>10</v>
      </c>
      <c r="B72" s="11"/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"/>
      <c r="AK72" s="1"/>
      <c r="AL72" s="1"/>
      <c r="AM72" s="1"/>
    </row>
    <row r="73" spans="1:39" ht="12.75">
      <c r="A73" s="11">
        <v>0</v>
      </c>
      <c r="B73" s="11"/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"/>
      <c r="AK73" s="1"/>
      <c r="AL73" s="1"/>
      <c r="AM73" s="1"/>
    </row>
    <row r="74" spans="1:39" ht="12.75">
      <c r="A74" s="11">
        <v>0</v>
      </c>
      <c r="B74" s="11"/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"/>
      <c r="AK74" s="1"/>
      <c r="AL74" s="1"/>
      <c r="AM74" s="1"/>
    </row>
    <row r="75" spans="1:39" ht="12.75">
      <c r="A75" s="11">
        <v>0</v>
      </c>
      <c r="B75" s="11"/>
      <c r="C75" s="11">
        <v>2002</v>
      </c>
      <c r="D75" s="11">
        <v>2003</v>
      </c>
      <c r="E75" s="11">
        <v>2003</v>
      </c>
      <c r="F75" s="11">
        <v>2004</v>
      </c>
      <c r="G75" s="11">
        <v>2005</v>
      </c>
      <c r="H75" s="11">
        <v>2006</v>
      </c>
      <c r="I75" s="11">
        <v>2007</v>
      </c>
      <c r="J75" s="11">
        <v>2008</v>
      </c>
      <c r="K75" s="11">
        <v>2009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"/>
      <c r="AK75" s="1"/>
      <c r="AL75" s="1"/>
      <c r="AM75" s="1"/>
    </row>
    <row r="76" spans="1:39" ht="12.75">
      <c r="A76" s="11" t="s">
        <v>119</v>
      </c>
      <c r="B76" s="11"/>
      <c r="C76" s="11" t="s">
        <v>69</v>
      </c>
      <c r="D76" s="11" t="s">
        <v>70</v>
      </c>
      <c r="E76" s="11" t="s">
        <v>71</v>
      </c>
      <c r="F76" s="11" t="s">
        <v>72</v>
      </c>
      <c r="G76" s="11" t="s">
        <v>72</v>
      </c>
      <c r="H76" s="11" t="s">
        <v>72</v>
      </c>
      <c r="I76" s="11" t="s">
        <v>72</v>
      </c>
      <c r="J76" s="11" t="s">
        <v>72</v>
      </c>
      <c r="K76" s="11" t="s">
        <v>72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"/>
      <c r="AK76" s="1"/>
      <c r="AL76" s="1"/>
      <c r="AM76" s="1"/>
    </row>
    <row r="77" spans="1:39" ht="12.75">
      <c r="A77" s="11" t="s">
        <v>120</v>
      </c>
      <c r="B77" s="11"/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"/>
      <c r="AK77" s="1"/>
      <c r="AL77" s="1"/>
      <c r="AM77" s="1"/>
    </row>
    <row r="78" spans="1:39" ht="12.75">
      <c r="A78" s="11" t="s">
        <v>121</v>
      </c>
      <c r="B78" s="11"/>
      <c r="C78" s="11">
        <v>57782.351989999865</v>
      </c>
      <c r="D78" s="11">
        <v>20754.46124223694</v>
      </c>
      <c r="E78" s="11">
        <v>26418.414469999872</v>
      </c>
      <c r="F78" s="11">
        <v>28869.733491590625</v>
      </c>
      <c r="G78" s="11">
        <v>33445.09947663601</v>
      </c>
      <c r="H78" s="11">
        <v>35395.70384431028</v>
      </c>
      <c r="I78" s="11">
        <v>37118.62872467129</v>
      </c>
      <c r="J78" s="11">
        <v>38476.905239116546</v>
      </c>
      <c r="K78" s="11">
        <v>40297.73977185981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"/>
      <c r="AK78" s="1"/>
      <c r="AL78" s="1"/>
      <c r="AM78" s="1"/>
    </row>
    <row r="79" spans="1:39" ht="12.75">
      <c r="A79" s="11" t="s">
        <v>122</v>
      </c>
      <c r="B79" s="11"/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"/>
      <c r="AK79" s="1"/>
      <c r="AL79" s="1"/>
      <c r="AM79" s="1"/>
    </row>
    <row r="80" spans="1:39" ht="12.75">
      <c r="A80" s="11" t="s">
        <v>0</v>
      </c>
      <c r="B80" s="11"/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"/>
      <c r="AK80" s="1"/>
      <c r="AL80" s="1"/>
      <c r="AM80" s="1"/>
    </row>
    <row r="81" spans="1:39" ht="12.75">
      <c r="A81" s="11" t="s">
        <v>79</v>
      </c>
      <c r="B81" s="11"/>
      <c r="C81" s="11">
        <v>72813.20188</v>
      </c>
      <c r="D81" s="11">
        <v>73045.1824209</v>
      </c>
      <c r="E81" s="11">
        <v>70363.48120000001</v>
      </c>
      <c r="F81" s="11">
        <v>71156.774</v>
      </c>
      <c r="G81" s="11">
        <v>72008.944</v>
      </c>
      <c r="H81" s="11">
        <v>72943.2322</v>
      </c>
      <c r="I81" s="11">
        <v>78947.95671</v>
      </c>
      <c r="J81" s="11">
        <v>87857.99412</v>
      </c>
      <c r="K81" s="11">
        <v>88974.68682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"/>
      <c r="AK81" s="1"/>
      <c r="AL81" s="1"/>
      <c r="AM81" s="1"/>
    </row>
    <row r="82" spans="1:39" ht="12.75">
      <c r="A82" s="11" t="s">
        <v>80</v>
      </c>
      <c r="B82" s="11"/>
      <c r="C82" s="11">
        <v>13653.575699999998</v>
      </c>
      <c r="D82" s="11">
        <v>10744.749928</v>
      </c>
      <c r="E82" s="11">
        <v>10671.317679845786</v>
      </c>
      <c r="F82" s="11">
        <v>11302.347153123845</v>
      </c>
      <c r="G82" s="11">
        <v>12987.330532496377</v>
      </c>
      <c r="H82" s="11">
        <v>13870.32175031677</v>
      </c>
      <c r="I82" s="11">
        <v>12265.257044782807</v>
      </c>
      <c r="J82" s="11">
        <v>13132.826421416004</v>
      </c>
      <c r="K82" s="11">
        <v>13467.214827801454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"/>
      <c r="AK82" s="1"/>
      <c r="AL82" s="1"/>
      <c r="AM82" s="1"/>
    </row>
    <row r="83" spans="1:39" ht="12.75">
      <c r="A83" s="11" t="s">
        <v>81</v>
      </c>
      <c r="B83" s="11"/>
      <c r="C83" s="11">
        <v>222852.22679999997</v>
      </c>
      <c r="D83" s="11">
        <v>226649.19854704165</v>
      </c>
      <c r="E83" s="11">
        <v>223520.78348040002</v>
      </c>
      <c r="F83" s="11">
        <v>231031.08180534147</v>
      </c>
      <c r="G83" s="11">
        <v>242397.8110301643</v>
      </c>
      <c r="H83" s="11">
        <v>257668.87312506465</v>
      </c>
      <c r="I83" s="11">
        <v>274571.9512020689</v>
      </c>
      <c r="J83" s="11">
        <v>291513.0405912366</v>
      </c>
      <c r="K83" s="11">
        <v>306759.1726141583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"/>
      <c r="AK83" s="1"/>
      <c r="AL83" s="1"/>
      <c r="AM83" s="1"/>
    </row>
    <row r="84" spans="1:39" ht="12.75">
      <c r="A84" s="11" t="s">
        <v>82</v>
      </c>
      <c r="B84" s="11"/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"/>
      <c r="AK84" s="1"/>
      <c r="AL84" s="1"/>
      <c r="AM84" s="1"/>
    </row>
    <row r="85" spans="1:39" ht="12.75">
      <c r="A85" s="11" t="s">
        <v>123</v>
      </c>
      <c r="B85" s="11"/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"/>
      <c r="AK85" s="1"/>
      <c r="AL85" s="1"/>
      <c r="AM85" s="1"/>
    </row>
    <row r="86" spans="1:39" ht="12.75">
      <c r="A86" s="11" t="s">
        <v>84</v>
      </c>
      <c r="B86" s="11"/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"/>
      <c r="AK86" s="1"/>
      <c r="AL86" s="1"/>
      <c r="AM86" s="1"/>
    </row>
    <row r="87" spans="1:39" ht="12.75">
      <c r="A87" s="11" t="s">
        <v>87</v>
      </c>
      <c r="B87" s="11"/>
      <c r="C87" s="11">
        <v>19213.822689999994</v>
      </c>
      <c r="D87" s="11">
        <v>22455.4269</v>
      </c>
      <c r="E87" s="11">
        <v>22567.468900000003</v>
      </c>
      <c r="F87" s="11">
        <v>25170.099899999997</v>
      </c>
      <c r="G87" s="11">
        <v>26683.455033999995</v>
      </c>
      <c r="H87" s="11">
        <v>29287.319866352005</v>
      </c>
      <c r="I87" s="11">
        <v>30285.41159460986</v>
      </c>
      <c r="J87" s="11">
        <v>31170.215611767573</v>
      </c>
      <c r="K87" s="11">
        <v>32714.225792649504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"/>
      <c r="AK87" s="1"/>
      <c r="AL87" s="1"/>
      <c r="AM87" s="1"/>
    </row>
    <row r="88" spans="1:39" ht="12.75">
      <c r="A88" s="11" t="s">
        <v>124</v>
      </c>
      <c r="B88" s="11"/>
      <c r="C88" s="11">
        <v>6091.708859999999</v>
      </c>
      <c r="D88" s="11">
        <v>8805.561667916976</v>
      </c>
      <c r="E88" s="11">
        <v>6636.010461345106</v>
      </c>
      <c r="F88" s="11">
        <v>8288.585676580049</v>
      </c>
      <c r="G88" s="11">
        <v>7571.01461315665</v>
      </c>
      <c r="H88" s="11">
        <v>7022.053749673845</v>
      </c>
      <c r="I88" s="11">
        <v>7369.847615600072</v>
      </c>
      <c r="J88" s="11">
        <v>7805.23069724531</v>
      </c>
      <c r="K88" s="11">
        <v>8039.984113736351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"/>
      <c r="AK88" s="1"/>
      <c r="AL88" s="1"/>
      <c r="AM88" s="1"/>
    </row>
    <row r="89" spans="1:39" ht="12.75">
      <c r="A89" s="11" t="s">
        <v>125</v>
      </c>
      <c r="B89" s="11"/>
      <c r="C89" s="11">
        <v>334624.53592999995</v>
      </c>
      <c r="D89" s="11">
        <v>341700.11946385866</v>
      </c>
      <c r="E89" s="11">
        <v>333759.0617215909</v>
      </c>
      <c r="F89" s="11">
        <v>346948.8885350453</v>
      </c>
      <c r="G89" s="11">
        <v>361648.55520981736</v>
      </c>
      <c r="H89" s="11">
        <v>380791.80069140723</v>
      </c>
      <c r="I89" s="11">
        <v>403440.42416706163</v>
      </c>
      <c r="J89" s="11">
        <v>431479.3074416655</v>
      </c>
      <c r="K89" s="11">
        <v>449955.2841683456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"/>
      <c r="AK89" s="1"/>
      <c r="AL89" s="1"/>
      <c r="AM89" s="1"/>
    </row>
    <row r="90" spans="1:39" ht="12.75">
      <c r="A90" s="11">
        <v>0</v>
      </c>
      <c r="B90" s="11"/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"/>
      <c r="AK90" s="1"/>
      <c r="AL90" s="1"/>
      <c r="AM90" s="1"/>
    </row>
    <row r="91" spans="1:39" ht="12.75">
      <c r="A91" s="11" t="s">
        <v>126</v>
      </c>
      <c r="B91" s="11"/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"/>
      <c r="AK91" s="1"/>
      <c r="AL91" s="1"/>
      <c r="AM91" s="1"/>
    </row>
    <row r="92" spans="1:39" ht="12.75">
      <c r="A92" s="11" t="s">
        <v>127</v>
      </c>
      <c r="B92" s="11"/>
      <c r="C92" s="11">
        <v>0</v>
      </c>
      <c r="D92" s="11">
        <v>56969</v>
      </c>
      <c r="E92" s="11">
        <v>56969</v>
      </c>
      <c r="F92" s="11">
        <v>63161.806</v>
      </c>
      <c r="G92" s="11">
        <v>67640</v>
      </c>
      <c r="H92" s="11">
        <v>69055</v>
      </c>
      <c r="I92" s="11">
        <v>62438</v>
      </c>
      <c r="J92" s="11">
        <v>55640</v>
      </c>
      <c r="K92" s="11">
        <v>55053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"/>
      <c r="AK92" s="1"/>
      <c r="AL92" s="1"/>
      <c r="AM92" s="1"/>
    </row>
    <row r="93" spans="1:39" ht="12.75">
      <c r="A93" s="11" t="s">
        <v>128</v>
      </c>
      <c r="B93" s="11"/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"/>
      <c r="AK93" s="1"/>
      <c r="AL93" s="1"/>
      <c r="AM93" s="1"/>
    </row>
    <row r="94" spans="1:39" ht="12.75">
      <c r="A94" s="11" t="s">
        <v>129</v>
      </c>
      <c r="B94" s="11"/>
      <c r="C94" s="11">
        <v>0</v>
      </c>
      <c r="D94" s="11">
        <v>56969</v>
      </c>
      <c r="E94" s="11">
        <v>56969</v>
      </c>
      <c r="F94" s="11">
        <v>63161.806</v>
      </c>
      <c r="G94" s="11">
        <v>67640</v>
      </c>
      <c r="H94" s="11">
        <v>69055</v>
      </c>
      <c r="I94" s="11">
        <v>62438</v>
      </c>
      <c r="J94" s="11">
        <v>55640</v>
      </c>
      <c r="K94" s="11">
        <v>55053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"/>
      <c r="AK94" s="1"/>
      <c r="AL94" s="1"/>
      <c r="AM94" s="1"/>
    </row>
    <row r="95" spans="1:39" ht="12.75">
      <c r="A95" s="11">
        <v>0</v>
      </c>
      <c r="B95" s="11"/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"/>
      <c r="AK95" s="1"/>
      <c r="AL95" s="1"/>
      <c r="AM95" s="1"/>
    </row>
    <row r="96" spans="1:39" ht="12.75">
      <c r="A96" s="11" t="s">
        <v>130</v>
      </c>
      <c r="B96" s="11"/>
      <c r="C96" s="11">
        <v>4458.744720000002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"/>
      <c r="AK96" s="1"/>
      <c r="AL96" s="1"/>
      <c r="AM96" s="1"/>
    </row>
    <row r="97" spans="1:39" ht="12.75">
      <c r="A97" s="11">
        <v>0</v>
      </c>
      <c r="B97" s="11"/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"/>
      <c r="AK97" s="1"/>
      <c r="AL97" s="1"/>
      <c r="AM97" s="1"/>
    </row>
    <row r="98" spans="1:39" ht="12.75">
      <c r="A98" s="11" t="s">
        <v>131</v>
      </c>
      <c r="B98" s="11"/>
      <c r="C98" s="11">
        <v>339083.28065</v>
      </c>
      <c r="D98" s="11">
        <v>398669.11946385866</v>
      </c>
      <c r="E98" s="11">
        <v>390728.0617215909</v>
      </c>
      <c r="F98" s="11">
        <v>410110.6945350453</v>
      </c>
      <c r="G98" s="11">
        <v>429288.55520981736</v>
      </c>
      <c r="H98" s="11">
        <v>449846.80069140723</v>
      </c>
      <c r="I98" s="11">
        <v>465878.42416706163</v>
      </c>
      <c r="J98" s="11">
        <v>487119.3074416655</v>
      </c>
      <c r="K98" s="11">
        <v>505008.2841683456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"/>
      <c r="AK98" s="1"/>
      <c r="AL98" s="1"/>
      <c r="AM98" s="1"/>
    </row>
    <row r="99" spans="1:39" ht="12.75">
      <c r="A99" s="11">
        <v>0</v>
      </c>
      <c r="B99" s="11"/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"/>
      <c r="AK99" s="1"/>
      <c r="AL99" s="1"/>
      <c r="AM99" s="1"/>
    </row>
    <row r="100" spans="1:39" ht="12.75">
      <c r="A100" s="11">
        <v>0</v>
      </c>
      <c r="B100" s="11"/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"/>
      <c r="AK100" s="1"/>
      <c r="AL100" s="1"/>
      <c r="AM100" s="1"/>
    </row>
    <row r="101" spans="1:39" ht="12.75">
      <c r="A101" s="11" t="s">
        <v>132</v>
      </c>
      <c r="B101" s="11"/>
      <c r="C101" s="11">
        <v>-366687.78822</v>
      </c>
      <c r="D101" s="11">
        <v>-387571.17300000007</v>
      </c>
      <c r="E101" s="11">
        <v>-387805.8950000001</v>
      </c>
      <c r="F101" s="11">
        <v>-405237.97</v>
      </c>
      <c r="G101" s="11">
        <v>-427343.39790014457</v>
      </c>
      <c r="H101" s="11">
        <v>-448218.5709659175</v>
      </c>
      <c r="I101" s="11">
        <v>-464656.3710730246</v>
      </c>
      <c r="J101" s="11">
        <v>-485517.01322269806</v>
      </c>
      <c r="K101" s="11">
        <v>-503784.7271200016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"/>
      <c r="AK101" s="1"/>
      <c r="AL101" s="1"/>
      <c r="AM101" s="1"/>
    </row>
    <row r="102" spans="1:39" ht="12.75">
      <c r="A102" s="11" t="s">
        <v>133</v>
      </c>
      <c r="B102" s="11"/>
      <c r="C102" s="11">
        <v>-3759.42995</v>
      </c>
      <c r="D102" s="11">
        <v>-4392.835</v>
      </c>
      <c r="E102" s="11">
        <v>-4392.835</v>
      </c>
      <c r="F102" s="11">
        <v>-4393.674999999999</v>
      </c>
      <c r="G102" s="11">
        <v>-4311.0979</v>
      </c>
      <c r="H102" s="11">
        <v>-4431.8086412</v>
      </c>
      <c r="I102" s="11">
        <v>-4555.899283153601</v>
      </c>
      <c r="J102" s="11">
        <v>-4683.464463081901</v>
      </c>
      <c r="K102" s="11">
        <v>-4814.601468048195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"/>
      <c r="AK102" s="1"/>
      <c r="AL102" s="1"/>
      <c r="AM102" s="1"/>
    </row>
    <row r="103" spans="1:39" ht="12.75">
      <c r="A103" s="11" t="s">
        <v>134</v>
      </c>
      <c r="B103" s="11"/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"/>
      <c r="AK103" s="1"/>
      <c r="AL103" s="1"/>
      <c r="AM103" s="1"/>
    </row>
    <row r="104" spans="1:39" ht="12.75">
      <c r="A104" s="11" t="s">
        <v>135</v>
      </c>
      <c r="B104" s="11"/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"/>
      <c r="AK104" s="1"/>
      <c r="AL104" s="1"/>
      <c r="AM104" s="1"/>
    </row>
    <row r="105" spans="1:39" ht="12.75">
      <c r="A105" s="11" t="s">
        <v>136</v>
      </c>
      <c r="B105" s="11"/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"/>
      <c r="AK105" s="1"/>
      <c r="AL105" s="1"/>
      <c r="AM105" s="1"/>
    </row>
    <row r="106" spans="1:39" ht="12.75">
      <c r="A106" s="11" t="s">
        <v>137</v>
      </c>
      <c r="B106" s="11"/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"/>
      <c r="AK106" s="1"/>
      <c r="AL106" s="1"/>
      <c r="AM106" s="1"/>
    </row>
    <row r="107" spans="1:39" ht="12.75">
      <c r="A107" s="11" t="s">
        <v>101</v>
      </c>
      <c r="B107" s="11"/>
      <c r="C107" s="11">
        <v>0</v>
      </c>
      <c r="D107" s="11">
        <v>3919.640080000001</v>
      </c>
      <c r="E107" s="11">
        <v>3921.987300000001</v>
      </c>
      <c r="F107" s="11">
        <v>4096.316449999999</v>
      </c>
      <c r="G107" s="11">
        <v>4316.544958001446</v>
      </c>
      <c r="H107" s="11">
        <v>4526.503796071175</v>
      </c>
      <c r="I107" s="11">
        <v>4692.122703561782</v>
      </c>
      <c r="J107" s="11">
        <v>4902.0047768578</v>
      </c>
      <c r="K107" s="11">
        <v>5085.993285880498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"/>
      <c r="AK107" s="1"/>
      <c r="AL107" s="1"/>
      <c r="AM107" s="1"/>
    </row>
    <row r="108" spans="1:39" ht="12.75">
      <c r="A108" s="11" t="s">
        <v>138</v>
      </c>
      <c r="B108" s="11"/>
      <c r="C108" s="11">
        <v>-370447.21817</v>
      </c>
      <c r="D108" s="11">
        <v>-388044.3679200001</v>
      </c>
      <c r="E108" s="11">
        <v>-388276.7427000001</v>
      </c>
      <c r="F108" s="11">
        <v>-405535.32855</v>
      </c>
      <c r="G108" s="11">
        <v>-427337.9508421431</v>
      </c>
      <c r="H108" s="11">
        <v>-448123.87581104634</v>
      </c>
      <c r="I108" s="11">
        <v>-464520.1476526164</v>
      </c>
      <c r="J108" s="11">
        <v>-485298.4729089222</v>
      </c>
      <c r="K108" s="11">
        <v>-503513.3353021693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"/>
      <c r="AK108" s="1"/>
      <c r="AL108" s="1"/>
      <c r="AM108" s="1"/>
    </row>
    <row r="109" spans="1:39" ht="12.75">
      <c r="A109" s="11">
        <v>0</v>
      </c>
      <c r="B109" s="11"/>
      <c r="C109" s="11" t="s">
        <v>10</v>
      </c>
      <c r="D109" s="11" t="s">
        <v>10</v>
      </c>
      <c r="E109" s="11" t="s">
        <v>10</v>
      </c>
      <c r="F109" s="11" t="s">
        <v>10</v>
      </c>
      <c r="G109" s="11" t="s">
        <v>10</v>
      </c>
      <c r="H109" s="11" t="s">
        <v>10</v>
      </c>
      <c r="I109" s="11">
        <v>0</v>
      </c>
      <c r="J109" s="11">
        <v>0</v>
      </c>
      <c r="K109" s="11">
        <v>0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"/>
      <c r="AK109" s="1"/>
      <c r="AL109" s="1"/>
      <c r="AM109" s="1"/>
    </row>
    <row r="110" spans="1:39" ht="12.75">
      <c r="A110" s="11" t="s">
        <v>139</v>
      </c>
      <c r="B110" s="11"/>
      <c r="C110" s="11">
        <v>-31363.937520000036</v>
      </c>
      <c r="D110" s="11">
        <v>10624.751543858554</v>
      </c>
      <c r="E110" s="11">
        <v>2451.3190215907525</v>
      </c>
      <c r="F110" s="11">
        <v>4575.365985045326</v>
      </c>
      <c r="G110" s="11">
        <v>1950.6043676742702</v>
      </c>
      <c r="H110" s="11">
        <v>1722.9248803608934</v>
      </c>
      <c r="I110" s="11">
        <v>1358.276514445257</v>
      </c>
      <c r="J110" s="11">
        <v>1820.8345327433199</v>
      </c>
      <c r="K110" s="11">
        <v>1494.9488661763025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"/>
      <c r="AK110" s="1"/>
      <c r="AL110" s="1"/>
      <c r="AM110" s="1"/>
    </row>
    <row r="111" spans="1:39" ht="12.75">
      <c r="A111" s="11">
        <v>0</v>
      </c>
      <c r="B111" s="11"/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"/>
      <c r="AK111" s="1"/>
      <c r="AL111" s="1"/>
      <c r="AM111" s="1"/>
    </row>
    <row r="112" spans="1:39" ht="12.75">
      <c r="A112" s="11" t="s">
        <v>140</v>
      </c>
      <c r="B112" s="11"/>
      <c r="C112" s="11">
        <v>-31363.937519999992</v>
      </c>
      <c r="D112" s="11">
        <v>10624.751543858554</v>
      </c>
      <c r="E112" s="11">
        <v>2451.3190215907525</v>
      </c>
      <c r="F112" s="11">
        <v>4575.365985045384</v>
      </c>
      <c r="G112" s="11">
        <v>1950.6043676742702</v>
      </c>
      <c r="H112" s="11">
        <v>1722.9248803610099</v>
      </c>
      <c r="I112" s="11">
        <v>1358.276514445257</v>
      </c>
      <c r="J112" s="11">
        <v>1820.8345327432617</v>
      </c>
      <c r="K112" s="11">
        <v>1494.9488661763025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"/>
      <c r="AK112" s="1"/>
      <c r="AL112" s="1"/>
      <c r="AM112" s="1"/>
    </row>
    <row r="113" spans="1:39" ht="12.75">
      <c r="A113" s="11" t="s">
        <v>141</v>
      </c>
      <c r="B113" s="11"/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"/>
      <c r="AK113" s="1"/>
      <c r="AL113" s="1"/>
      <c r="AM113" s="1"/>
    </row>
    <row r="114" spans="1:39" ht="12.75">
      <c r="A114" s="11" t="s">
        <v>142</v>
      </c>
      <c r="B114" s="11"/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"/>
      <c r="AK114" s="1"/>
      <c r="AL114" s="1"/>
      <c r="AM114" s="1"/>
    </row>
    <row r="115" spans="1:39" ht="12.75">
      <c r="A115" s="11" t="s">
        <v>143</v>
      </c>
      <c r="B115" s="11"/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"/>
      <c r="AK115" s="1"/>
      <c r="AL115" s="1"/>
      <c r="AM115" s="1"/>
    </row>
    <row r="116" spans="1:39" ht="12.75">
      <c r="A116" s="11" t="s">
        <v>144</v>
      </c>
      <c r="B116" s="11"/>
      <c r="C116" s="11">
        <v>26418.414469999872</v>
      </c>
      <c r="D116" s="11">
        <v>31379.212786095493</v>
      </c>
      <c r="E116" s="11">
        <v>28869.733491590625</v>
      </c>
      <c r="F116" s="11">
        <v>33445.09947663601</v>
      </c>
      <c r="G116" s="11">
        <v>35395.70384431028</v>
      </c>
      <c r="H116" s="11">
        <v>37118.62872467129</v>
      </c>
      <c r="I116" s="11">
        <v>38476.905239116546</v>
      </c>
      <c r="J116" s="11">
        <v>40297.73977185981</v>
      </c>
      <c r="K116" s="11">
        <v>41792.68863803611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"/>
      <c r="AK116" s="1"/>
      <c r="AL116" s="1"/>
      <c r="AM116" s="1"/>
    </row>
    <row r="117" spans="1:39" ht="12.75">
      <c r="A117" s="11" t="s">
        <v>145</v>
      </c>
      <c r="B117" s="11"/>
      <c r="C117" s="11">
        <v>0.07131492200294061</v>
      </c>
      <c r="D117" s="11">
        <v>0.08005636269056492</v>
      </c>
      <c r="E117" s="11">
        <v>0.07360996169363072</v>
      </c>
      <c r="F117" s="11">
        <v>0.08164676700364791</v>
      </c>
      <c r="G117" s="11">
        <v>0.08200008152051877</v>
      </c>
      <c r="H117" s="11">
        <v>0.08200286666475079</v>
      </c>
      <c r="I117" s="11">
        <v>0.08200319486510614</v>
      </c>
      <c r="J117" s="11">
        <v>0.08220665137272833</v>
      </c>
      <c r="K117" s="11">
        <v>0.0821721270337872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"/>
      <c r="AK117" s="1"/>
      <c r="AL117" s="1"/>
      <c r="AM117" s="1"/>
    </row>
    <row r="118" spans="1:39" ht="12.75">
      <c r="A118" s="11">
        <v>0</v>
      </c>
      <c r="B118" s="11"/>
      <c r="C118" s="11">
        <v>0</v>
      </c>
      <c r="D118" s="11">
        <v>0</v>
      </c>
      <c r="E118" s="11">
        <v>0</v>
      </c>
      <c r="F118" s="11">
        <v>144.07210611495069</v>
      </c>
      <c r="G118" s="11">
        <v>-0.03518873340823211</v>
      </c>
      <c r="H118" s="11">
        <v>-1.2976422507626895</v>
      </c>
      <c r="I118" s="11">
        <v>-1.4991283163489504</v>
      </c>
      <c r="J118" s="11">
        <v>-101.55589319150668</v>
      </c>
      <c r="K118" s="11">
        <v>-87.72745767386961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"/>
      <c r="AK118" s="1"/>
      <c r="AL118" s="1"/>
      <c r="AM118" s="1"/>
    </row>
    <row r="119" spans="1:39" ht="12.75">
      <c r="A119" s="11">
        <v>0</v>
      </c>
      <c r="B119" s="11"/>
      <c r="C119" s="11" t="s">
        <v>10</v>
      </c>
      <c r="D119" s="11" t="s">
        <v>10</v>
      </c>
      <c r="E119" s="11" t="s">
        <v>10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"/>
      <c r="AK119" s="1"/>
      <c r="AL119" s="1"/>
      <c r="AM119" s="1"/>
    </row>
    <row r="120" spans="1:39" ht="12.75">
      <c r="A120" s="11">
        <v>0</v>
      </c>
      <c r="B120" s="11"/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"/>
      <c r="AK120" s="1"/>
      <c r="AL120" s="1"/>
      <c r="AM120" s="1"/>
    </row>
    <row r="121" spans="1:39" ht="12.75">
      <c r="A121" s="11" t="s">
        <v>146</v>
      </c>
      <c r="B121" s="11"/>
      <c r="C121" s="11">
        <v>2002</v>
      </c>
      <c r="D121" s="11">
        <v>2003</v>
      </c>
      <c r="E121" s="11">
        <v>2003</v>
      </c>
      <c r="F121" s="11">
        <v>2004</v>
      </c>
      <c r="G121" s="11">
        <v>2005</v>
      </c>
      <c r="H121" s="11">
        <v>2006</v>
      </c>
      <c r="I121" s="11">
        <v>2007</v>
      </c>
      <c r="J121" s="11">
        <v>2008</v>
      </c>
      <c r="K121" s="11">
        <v>2009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"/>
      <c r="AK121" s="1"/>
      <c r="AL121" s="1"/>
      <c r="AM121" s="1"/>
    </row>
    <row r="122" spans="1:39" ht="12.75">
      <c r="A122" s="11" t="s">
        <v>147</v>
      </c>
      <c r="B122" s="11"/>
      <c r="C122" s="11" t="s">
        <v>69</v>
      </c>
      <c r="D122" s="11" t="s">
        <v>70</v>
      </c>
      <c r="E122" s="11" t="s">
        <v>71</v>
      </c>
      <c r="F122" s="11" t="s">
        <v>72</v>
      </c>
      <c r="G122" s="11" t="s">
        <v>72</v>
      </c>
      <c r="H122" s="11" t="s">
        <v>72</v>
      </c>
      <c r="I122" s="11" t="s">
        <v>72</v>
      </c>
      <c r="J122" s="11" t="s">
        <v>72</v>
      </c>
      <c r="K122" s="11" t="s">
        <v>72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"/>
      <c r="AK122" s="1"/>
      <c r="AL122" s="1"/>
      <c r="AM122" s="1"/>
    </row>
    <row r="123" spans="1:39" ht="12.75">
      <c r="A123" s="11" t="s">
        <v>148</v>
      </c>
      <c r="B123" s="11"/>
      <c r="C123" s="11">
        <v>91800</v>
      </c>
      <c r="D123" s="11">
        <v>94300</v>
      </c>
      <c r="E123" s="11">
        <v>91400</v>
      </c>
      <c r="F123" s="11">
        <v>92400</v>
      </c>
      <c r="G123" s="11">
        <v>93500</v>
      </c>
      <c r="H123" s="11">
        <v>94700</v>
      </c>
      <c r="I123" s="11">
        <v>95700</v>
      </c>
      <c r="J123" s="11">
        <v>97000</v>
      </c>
      <c r="K123" s="11">
        <v>98200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"/>
      <c r="AK123" s="1"/>
      <c r="AL123" s="1"/>
      <c r="AM123" s="1"/>
    </row>
    <row r="124" spans="1:39" ht="12.75">
      <c r="A124" s="11" t="s">
        <v>149</v>
      </c>
      <c r="B124" s="11"/>
      <c r="C124" s="11">
        <v>-0.04025990325906359</v>
      </c>
      <c r="D124" s="11">
        <v>0.010462970764347101</v>
      </c>
      <c r="E124" s="11">
        <v>-0.0038952235012543746</v>
      </c>
      <c r="F124" s="11">
        <v>0.01120399142194417</v>
      </c>
      <c r="G124" s="11">
        <v>0.011902185674096621</v>
      </c>
      <c r="H124" s="11">
        <v>0.01289563729683496</v>
      </c>
      <c r="I124" s="11">
        <v>0.010782678462090578</v>
      </c>
      <c r="J124" s="11">
        <v>0.013303755506677062</v>
      </c>
      <c r="K124" s="11">
        <v>0.01264672051056892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"/>
      <c r="AK124" s="1"/>
      <c r="AL124" s="1"/>
      <c r="AM124" s="1"/>
    </row>
    <row r="125" spans="1:39" ht="12.75">
      <c r="A125" s="11" t="s">
        <v>150</v>
      </c>
      <c r="B125" s="11"/>
      <c r="C125" s="11">
        <v>3369.683</v>
      </c>
      <c r="D125" s="11">
        <v>3371.6486666666665</v>
      </c>
      <c r="E125" s="11">
        <v>3371.6486666666665</v>
      </c>
      <c r="F125" s="11">
        <v>3377.3469999999998</v>
      </c>
      <c r="G125" s="11">
        <v>3424.5060000000003</v>
      </c>
      <c r="H125" s="11">
        <v>3462.498</v>
      </c>
      <c r="I125" s="11">
        <v>3486.0816666666665</v>
      </c>
      <c r="J125" s="11">
        <v>3527.948</v>
      </c>
      <c r="K125" s="11">
        <v>3551.262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"/>
      <c r="AK125" s="1"/>
      <c r="AL125" s="1"/>
      <c r="AM125" s="1"/>
    </row>
    <row r="126" spans="1:39" ht="12.75">
      <c r="A126" s="11" t="s">
        <v>151</v>
      </c>
      <c r="B126" s="11"/>
      <c r="C126" s="11">
        <v>27.242918695912937</v>
      </c>
      <c r="D126" s="11">
        <v>27.968513128987542</v>
      </c>
      <c r="E126" s="11">
        <v>27.108399787799165</v>
      </c>
      <c r="F126" s="11">
        <v>27.35875229877179</v>
      </c>
      <c r="G126" s="11">
        <v>27.303208112352554</v>
      </c>
      <c r="H126" s="11">
        <v>27.350196303362484</v>
      </c>
      <c r="I126" s="11">
        <v>27.45202469439184</v>
      </c>
      <c r="J126" s="11">
        <v>27.494736316975196</v>
      </c>
      <c r="K126" s="11">
        <v>27.652141689348742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"/>
      <c r="AK126" s="1"/>
      <c r="AL126" s="1"/>
      <c r="AM126" s="1"/>
    </row>
    <row r="127" spans="1:39" ht="12.75">
      <c r="A127" s="11" t="s">
        <v>152</v>
      </c>
      <c r="B127" s="11"/>
      <c r="C127" s="11">
        <v>634.331</v>
      </c>
      <c r="D127" s="11">
        <v>624.178</v>
      </c>
      <c r="E127" s="11">
        <v>627.8326342205197</v>
      </c>
      <c r="F127" s="11">
        <v>637.9984952962413</v>
      </c>
      <c r="G127" s="11">
        <v>646.6844811807069</v>
      </c>
      <c r="H127" s="11">
        <v>629.2421103133103</v>
      </c>
      <c r="I127" s="11">
        <v>634.855989084201</v>
      </c>
      <c r="J127" s="11">
        <v>636.6303460248935</v>
      </c>
      <c r="K127" s="11">
        <v>655.525137411873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"/>
      <c r="AK127" s="1"/>
      <c r="AL127" s="1"/>
      <c r="AM127" s="1"/>
    </row>
    <row r="128" spans="1:39" ht="12.75">
      <c r="A128" s="11" t="s">
        <v>151</v>
      </c>
      <c r="B128" s="11"/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"/>
      <c r="AK128" s="1"/>
      <c r="AL128" s="1"/>
      <c r="AM128" s="1"/>
    </row>
    <row r="129" spans="1:39" ht="12.75">
      <c r="A129" s="11" t="s">
        <v>153</v>
      </c>
      <c r="B129" s="11"/>
      <c r="C129" s="11">
        <v>692</v>
      </c>
      <c r="D129" s="11">
        <v>713</v>
      </c>
      <c r="E129" s="11">
        <v>713</v>
      </c>
      <c r="F129" s="11">
        <v>692.375</v>
      </c>
      <c r="G129" s="11">
        <v>710.375</v>
      </c>
      <c r="H129" s="11">
        <v>728.375</v>
      </c>
      <c r="I129" s="11">
        <v>746.375</v>
      </c>
      <c r="J129" s="11">
        <v>764.375</v>
      </c>
      <c r="K129" s="11">
        <v>782.375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"/>
      <c r="AK129" s="1"/>
      <c r="AL129" s="1"/>
      <c r="AM129" s="1"/>
    </row>
    <row r="130" spans="1:39" ht="12.75">
      <c r="A130" s="11" t="s">
        <v>154</v>
      </c>
      <c r="B130" s="11"/>
      <c r="C130" s="11">
        <v>0.23341186905692993</v>
      </c>
      <c r="D130" s="11">
        <v>0.21592874237044535</v>
      </c>
      <c r="E130" s="11">
        <v>0.20870371559302198</v>
      </c>
      <c r="F130" s="11">
        <v>0.203334001621901</v>
      </c>
      <c r="G130" s="11">
        <v>0.1988970892124057</v>
      </c>
      <c r="H130" s="11">
        <v>0.19372668727635958</v>
      </c>
      <c r="I130" s="11">
        <v>0.19636008086132592</v>
      </c>
      <c r="J130" s="11">
        <v>0.20810042928029024</v>
      </c>
      <c r="K130" s="11">
        <v>0.20345419766553718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"/>
      <c r="AK130" s="1"/>
      <c r="AL130" s="1"/>
      <c r="AM130" s="1"/>
    </row>
    <row r="131" spans="1:39" ht="12.75">
      <c r="A131" s="11" t="s">
        <v>155</v>
      </c>
      <c r="B131" s="11"/>
      <c r="C131" s="11">
        <v>0.2558044230963288</v>
      </c>
      <c r="D131" s="11">
        <v>0.23712905582879984</v>
      </c>
      <c r="E131" s="11">
        <v>0.2291142158652041</v>
      </c>
      <c r="F131" s="11">
        <v>0.22419903765949278</v>
      </c>
      <c r="G131" s="11">
        <v>0.21894552167780867</v>
      </c>
      <c r="H131" s="11">
        <v>0.2133258354229417</v>
      </c>
      <c r="I131" s="11">
        <v>0.2148925350971978</v>
      </c>
      <c r="J131" s="11">
        <v>0.2269818064452947</v>
      </c>
      <c r="K131" s="11">
        <v>0.2213643061794387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"/>
      <c r="AK131" s="1"/>
      <c r="AL131" s="1"/>
      <c r="AM131" s="1"/>
    </row>
    <row r="132" spans="1:39" ht="12.75">
      <c r="A132" s="11" t="s">
        <v>156</v>
      </c>
      <c r="B132" s="11"/>
      <c r="C132" s="11">
        <v>0.2642948579806759</v>
      </c>
      <c r="D132" s="11">
        <v>0.24449761856759525</v>
      </c>
      <c r="E132" s="11">
        <v>0.2363648039017204</v>
      </c>
      <c r="F132" s="11">
        <v>0.23166469933047684</v>
      </c>
      <c r="G132" s="11">
        <v>0.22786928623819674</v>
      </c>
      <c r="H132" s="11">
        <v>0.22188046380093115</v>
      </c>
      <c r="I132" s="11">
        <v>0.22377028050953923</v>
      </c>
      <c r="J132" s="11">
        <v>0.23610425312081043</v>
      </c>
      <c r="K132" s="11">
        <v>0.23059608931140943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"/>
      <c r="AK132" s="1"/>
      <c r="AL132" s="1"/>
      <c r="AM132" s="1"/>
    </row>
    <row r="133" spans="1:39" ht="12.75">
      <c r="A133" s="11" t="s">
        <v>157</v>
      </c>
      <c r="B133" s="11"/>
      <c r="C133" s="11">
        <v>-91.18255159016441</v>
      </c>
      <c r="D133" s="11">
        <v>-95.32770369332671</v>
      </c>
      <c r="E133" s="11">
        <v>-95.14334094813758</v>
      </c>
      <c r="F133" s="11">
        <v>-98.68333593729929</v>
      </c>
      <c r="G133" s="11">
        <v>-102.30596181647257</v>
      </c>
      <c r="H133" s="11">
        <v>-106.0604543778515</v>
      </c>
      <c r="I133" s="11">
        <v>-110.01710966310273</v>
      </c>
      <c r="J133" s="11">
        <v>-113.8707252374434</v>
      </c>
      <c r="K133" s="11">
        <v>-117.52593503797736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"/>
      <c r="AK133" s="1"/>
      <c r="AL133" s="1"/>
      <c r="AM133" s="1"/>
    </row>
    <row r="134" spans="1:39" ht="12.75">
      <c r="A134" s="11" t="s">
        <v>158</v>
      </c>
      <c r="B134" s="11"/>
      <c r="C134" s="11">
        <v>0.025975091316639887</v>
      </c>
      <c r="D134" s="11">
        <v>0.026080852052582815</v>
      </c>
      <c r="E134" s="11">
        <v>0.0434380184465073</v>
      </c>
      <c r="F134" s="11">
        <v>0.03720696534181367</v>
      </c>
      <c r="G134" s="11">
        <v>0.036709600914535345</v>
      </c>
      <c r="H134" s="11">
        <v>0.03669866833483404</v>
      </c>
      <c r="I134" s="11">
        <v>0.037305660327978885</v>
      </c>
      <c r="J134" s="11">
        <v>0.03502742060886077</v>
      </c>
      <c r="K134" s="11">
        <v>0.03209964451277636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"/>
      <c r="AK134" s="1"/>
      <c r="AL134" s="1"/>
      <c r="AM134" s="1"/>
    </row>
    <row r="135" spans="1:39" ht="12.75">
      <c r="A135" s="11" t="s">
        <v>159</v>
      </c>
      <c r="B135" s="11"/>
      <c r="C135" s="11">
        <v>0.9062581804053038</v>
      </c>
      <c r="D135" s="11">
        <v>0.8445680180277211</v>
      </c>
      <c r="E135" s="11">
        <v>0.843061957090026</v>
      </c>
      <c r="F135" s="11">
        <v>0.8483635479143649</v>
      </c>
      <c r="G135" s="11">
        <v>0.8696276610692035</v>
      </c>
      <c r="H135" s="11">
        <v>0.8711735831699985</v>
      </c>
      <c r="I135" s="11">
        <v>0.9067929290943691</v>
      </c>
      <c r="J135" s="11">
        <v>0.988996278644945</v>
      </c>
      <c r="K135" s="11">
        <v>0.9903181490887123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"/>
      <c r="AK135" s="1"/>
      <c r="AL135" s="1"/>
      <c r="AM135" s="1"/>
    </row>
    <row r="136" spans="1:39" ht="12.75">
      <c r="A136" s="11" t="s">
        <v>160</v>
      </c>
      <c r="B136" s="11"/>
      <c r="C136" s="11">
        <v>3.4238137930583505</v>
      </c>
      <c r="D136" s="11">
        <v>3.4503370069050003</v>
      </c>
      <c r="E136" s="11">
        <v>3.56112860902009</v>
      </c>
      <c r="F136" s="11">
        <v>3.653523329667063</v>
      </c>
      <c r="G136" s="11">
        <v>3.8075563097484157</v>
      </c>
      <c r="H136" s="11">
        <v>3.9171596457242384</v>
      </c>
      <c r="I136" s="11">
        <v>4.043101362309757</v>
      </c>
      <c r="J136" s="11">
        <v>4.179930196596911</v>
      </c>
      <c r="K136" s="11">
        <v>4.285369179934995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"/>
      <c r="AK136" s="1"/>
      <c r="AL136" s="1"/>
      <c r="AM136" s="1"/>
    </row>
    <row r="137" spans="1:39" ht="12.75">
      <c r="A137" s="11">
        <v>0</v>
      </c>
      <c r="B137" s="11"/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"/>
      <c r="AK137" s="1"/>
      <c r="AL137" s="1"/>
      <c r="AM137" s="1"/>
    </row>
    <row r="138" spans="1:39" ht="12.75">
      <c r="A138" s="11">
        <v>0</v>
      </c>
      <c r="B138" s="11"/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"/>
      <c r="AK138" s="1"/>
      <c r="AL138" s="1"/>
      <c r="AM138" s="1"/>
    </row>
    <row r="139" spans="1:39" ht="12.75">
      <c r="A139" s="11">
        <v>0</v>
      </c>
      <c r="B139" s="11"/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"/>
      <c r="AK139" s="1"/>
      <c r="AL139" s="1"/>
      <c r="AM139" s="1"/>
    </row>
    <row r="140" spans="1:39" ht="12.75">
      <c r="A140" s="11">
        <v>0</v>
      </c>
      <c r="B140" s="11"/>
      <c r="C140" s="11" t="s">
        <v>10</v>
      </c>
      <c r="D140" s="11" t="s">
        <v>10</v>
      </c>
      <c r="E140" s="11" t="s">
        <v>10</v>
      </c>
      <c r="F140" s="11" t="s">
        <v>10</v>
      </c>
      <c r="G140" s="11" t="s">
        <v>10</v>
      </c>
      <c r="H140" s="11" t="s">
        <v>10</v>
      </c>
      <c r="I140" s="11" t="s">
        <v>10</v>
      </c>
      <c r="J140" s="11" t="s">
        <v>10</v>
      </c>
      <c r="K140" s="11" t="s">
        <v>10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"/>
      <c r="AK140" s="1"/>
      <c r="AL140" s="1"/>
      <c r="AM140" s="1"/>
    </row>
    <row r="141" spans="1:39" ht="12.75">
      <c r="A141" s="11">
        <v>0</v>
      </c>
      <c r="B141" s="11"/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"/>
      <c r="AK141" s="1"/>
      <c r="AL141" s="1"/>
      <c r="AM141" s="1"/>
    </row>
    <row r="142" spans="1:39" ht="12.75">
      <c r="A142" s="11">
        <v>0</v>
      </c>
      <c r="B142" s="11"/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"/>
      <c r="AK142" s="1"/>
      <c r="AL142" s="1"/>
      <c r="AM142" s="1"/>
    </row>
    <row r="143" spans="1:39" ht="12.75">
      <c r="A143" s="11">
        <v>0</v>
      </c>
      <c r="B143" s="11"/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"/>
      <c r="AK143" s="1"/>
      <c r="AL143" s="1"/>
      <c r="AM143" s="1"/>
    </row>
    <row r="144" spans="1:39" ht="12.75">
      <c r="A144" s="11">
        <v>0</v>
      </c>
      <c r="B144" s="11"/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"/>
      <c r="AK144" s="1"/>
      <c r="AL144" s="1"/>
      <c r="AM144" s="1"/>
    </row>
    <row r="145" spans="1:39" ht="12.75">
      <c r="A145" s="11" t="s">
        <v>161</v>
      </c>
      <c r="B145" s="11"/>
      <c r="C145" s="11">
        <v>2002</v>
      </c>
      <c r="D145" s="11">
        <v>2003</v>
      </c>
      <c r="E145" s="11">
        <v>2003</v>
      </c>
      <c r="F145" s="11">
        <v>2004</v>
      </c>
      <c r="G145" s="11">
        <v>2005</v>
      </c>
      <c r="H145" s="11">
        <v>2006</v>
      </c>
      <c r="I145" s="11">
        <v>2007</v>
      </c>
      <c r="J145" s="11">
        <v>2008</v>
      </c>
      <c r="K145" s="11">
        <v>2009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"/>
      <c r="AK145" s="1"/>
      <c r="AL145" s="1"/>
      <c r="AM145" s="1"/>
    </row>
    <row r="146" spans="1:39" ht="12.75">
      <c r="A146" s="11" t="s">
        <v>147</v>
      </c>
      <c r="B146" s="11"/>
      <c r="C146" s="11" t="s">
        <v>69</v>
      </c>
      <c r="D146" s="11" t="s">
        <v>70</v>
      </c>
      <c r="E146" s="11" t="s">
        <v>71</v>
      </c>
      <c r="F146" s="11" t="s">
        <v>72</v>
      </c>
      <c r="G146" s="11" t="s">
        <v>72</v>
      </c>
      <c r="H146" s="11" t="s">
        <v>72</v>
      </c>
      <c r="I146" s="11" t="s">
        <v>72</v>
      </c>
      <c r="J146" s="11" t="s">
        <v>72</v>
      </c>
      <c r="K146" s="11" t="s">
        <v>72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"/>
      <c r="AK146" s="1"/>
      <c r="AL146" s="1"/>
      <c r="AM146" s="1"/>
    </row>
    <row r="147" spans="1:39" ht="12.75">
      <c r="A147" s="11">
        <v>0</v>
      </c>
      <c r="B147" s="11"/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"/>
      <c r="AK147" s="1"/>
      <c r="AL147" s="1"/>
      <c r="AM147" s="1"/>
    </row>
    <row r="148" spans="1:39" ht="12.75">
      <c r="A148" s="11" t="s">
        <v>162</v>
      </c>
      <c r="B148" s="11"/>
      <c r="C148" s="11">
        <v>155143.58440066356</v>
      </c>
      <c r="D148" s="11">
        <v>161199.5614818895</v>
      </c>
      <c r="E148" s="11">
        <v>157663.5541206635</v>
      </c>
      <c r="F148" s="11">
        <v>104887.86889056119</v>
      </c>
      <c r="G148" s="11">
        <v>101457.7206227324</v>
      </c>
      <c r="H148" s="11">
        <v>44857.70073929802</v>
      </c>
      <c r="I148" s="11">
        <v>3778.786476654932</v>
      </c>
      <c r="J148" s="11">
        <v>1014.5191965629092</v>
      </c>
      <c r="K148" s="11">
        <v>1238.986958914009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"/>
      <c r="AK148" s="1"/>
      <c r="AL148" s="1"/>
      <c r="AM148" s="1"/>
    </row>
    <row r="149" spans="1:39" ht="12.75">
      <c r="A149" s="11">
        <v>0</v>
      </c>
      <c r="B149" s="11"/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"/>
      <c r="AK149" s="1"/>
      <c r="AL149" s="1"/>
      <c r="AM149" s="1"/>
    </row>
    <row r="150" spans="1:39" ht="12.75">
      <c r="A150" s="11" t="s">
        <v>163</v>
      </c>
      <c r="B150" s="11"/>
      <c r="C150" s="11" t="s">
        <v>10</v>
      </c>
      <c r="D150" s="11" t="s">
        <v>10</v>
      </c>
      <c r="E150" s="11" t="s">
        <v>10</v>
      </c>
      <c r="F150" s="11" t="s">
        <v>10</v>
      </c>
      <c r="G150" s="11" t="s">
        <v>10</v>
      </c>
      <c r="H150" s="11">
        <v>0</v>
      </c>
      <c r="I150" s="11" t="s">
        <v>10</v>
      </c>
      <c r="J150" s="11" t="s">
        <v>10</v>
      </c>
      <c r="K150" s="11">
        <v>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"/>
      <c r="AK150" s="1"/>
      <c r="AL150" s="1"/>
      <c r="AM150" s="1"/>
    </row>
    <row r="151" spans="1:39" ht="12.75">
      <c r="A151" s="11" t="s">
        <v>164</v>
      </c>
      <c r="B151" s="11"/>
      <c r="C151" s="11">
        <v>74284.0756</v>
      </c>
      <c r="D151" s="11">
        <v>73947.67765686064</v>
      </c>
      <c r="E151" s="11">
        <v>74506.9278268</v>
      </c>
      <c r="F151" s="11">
        <v>77010.3606017805</v>
      </c>
      <c r="G151" s="11">
        <v>92121.58405925895</v>
      </c>
      <c r="H151" s="11">
        <v>84739.58777436214</v>
      </c>
      <c r="I151" s="11">
        <v>88063.16903141321</v>
      </c>
      <c r="J151" s="11">
        <v>91746.97828503686</v>
      </c>
      <c r="K151" s="11">
        <v>95137.3784232079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"/>
      <c r="AK151" s="1"/>
      <c r="AL151" s="1"/>
      <c r="AM151" s="1"/>
    </row>
    <row r="152" spans="1:39" ht="12.75">
      <c r="A152" s="11" t="s">
        <v>165</v>
      </c>
      <c r="B152" s="11"/>
      <c r="C152" s="11">
        <v>5983.17</v>
      </c>
      <c r="D152" s="11">
        <v>5135.07809533062</v>
      </c>
      <c r="E152" s="11">
        <v>3005.693024875474</v>
      </c>
      <c r="F152" s="11">
        <v>2104.543039333407</v>
      </c>
      <c r="G152" s="11">
        <v>2257.3947547918115</v>
      </c>
      <c r="H152" s="11">
        <v>959.3164605635652</v>
      </c>
      <c r="I152" s="11">
        <v>102.82324133433187</v>
      </c>
      <c r="J152" s="11">
        <v>54.77793163194249</v>
      </c>
      <c r="K152" s="11">
        <v>45.109111998567485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"/>
      <c r="AK152" s="1"/>
      <c r="AL152" s="1"/>
      <c r="AM152" s="1"/>
    </row>
    <row r="153" spans="1:39" ht="12.75">
      <c r="A153" s="11" t="s">
        <v>166</v>
      </c>
      <c r="B153" s="11"/>
      <c r="C153" s="11">
        <v>1705.711</v>
      </c>
      <c r="D153" s="11">
        <v>8238.3</v>
      </c>
      <c r="E153" s="11">
        <v>6934.467991122213</v>
      </c>
      <c r="F153" s="11">
        <v>19223.934909870008</v>
      </c>
      <c r="G153" s="11">
        <v>14047.528928975516</v>
      </c>
      <c r="H153" s="11">
        <v>6231.693130685526</v>
      </c>
      <c r="I153" s="11">
        <v>4559.00188203328</v>
      </c>
      <c r="J153" s="11">
        <v>4683.006899350173</v>
      </c>
      <c r="K153" s="11">
        <v>4784.628689889879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"/>
      <c r="AK153" s="1"/>
      <c r="AL153" s="1"/>
      <c r="AM153" s="1"/>
    </row>
    <row r="154" spans="1:39" ht="12.75">
      <c r="A154" s="11" t="s">
        <v>167</v>
      </c>
      <c r="B154" s="11"/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"/>
      <c r="AK154" s="1"/>
      <c r="AL154" s="1"/>
      <c r="AM154" s="1"/>
    </row>
    <row r="155" spans="1:39" ht="12.75">
      <c r="A155" s="11" t="s">
        <v>168</v>
      </c>
      <c r="B155" s="11"/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"/>
      <c r="AK155" s="1"/>
      <c r="AL155" s="1"/>
      <c r="AM155" s="1"/>
    </row>
    <row r="156" spans="1:39" ht="12.75">
      <c r="A156" s="11" t="s">
        <v>169</v>
      </c>
      <c r="B156" s="11"/>
      <c r="C156" s="11">
        <v>81972.95659999999</v>
      </c>
      <c r="D156" s="11">
        <v>87321.05575219127</v>
      </c>
      <c r="E156" s="11">
        <v>84447.0888427977</v>
      </c>
      <c r="F156" s="11">
        <v>98338.83855098391</v>
      </c>
      <c r="G156" s="11">
        <v>108426.50774302628</v>
      </c>
      <c r="H156" s="11">
        <v>91930.59736561123</v>
      </c>
      <c r="I156" s="11">
        <v>92724.99415478083</v>
      </c>
      <c r="J156" s="11">
        <v>96484.76311601898</v>
      </c>
      <c r="K156" s="11">
        <v>99967.11622509635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"/>
      <c r="AK156" s="1"/>
      <c r="AL156" s="1"/>
      <c r="AM156" s="1"/>
    </row>
    <row r="157" spans="1:39" ht="12.75">
      <c r="A157" s="11">
        <v>0</v>
      </c>
      <c r="B157" s="11"/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"/>
      <c r="AK157" s="1"/>
      <c r="AL157" s="1"/>
      <c r="AM157" s="1"/>
    </row>
    <row r="158" spans="1:39" ht="12.75">
      <c r="A158" s="11" t="s">
        <v>170</v>
      </c>
      <c r="B158" s="11"/>
      <c r="C158" s="11" t="s">
        <v>10</v>
      </c>
      <c r="D158" s="11" t="s">
        <v>10</v>
      </c>
      <c r="E158" s="11" t="s">
        <v>10</v>
      </c>
      <c r="F158" s="11" t="s">
        <v>10</v>
      </c>
      <c r="G158" s="11" t="s">
        <v>10</v>
      </c>
      <c r="H158" s="11">
        <v>0</v>
      </c>
      <c r="I158" s="11">
        <v>0</v>
      </c>
      <c r="J158" s="11">
        <v>0</v>
      </c>
      <c r="K158" s="11">
        <v>0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"/>
      <c r="AK158" s="1"/>
      <c r="AL158" s="1"/>
      <c r="AM158" s="1"/>
    </row>
    <row r="159" spans="1:39" ht="12.75">
      <c r="A159" s="11" t="s">
        <v>171</v>
      </c>
      <c r="B159" s="11"/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"/>
      <c r="AK159" s="1"/>
      <c r="AL159" s="1"/>
      <c r="AM159" s="1"/>
    </row>
    <row r="160" spans="1:39" ht="12.75">
      <c r="A160" s="11" t="s">
        <v>172</v>
      </c>
      <c r="B160" s="11"/>
      <c r="C160" s="11">
        <v>36558.464</v>
      </c>
      <c r="D160" s="11">
        <v>69378.89020313599</v>
      </c>
      <c r="E160" s="11">
        <v>42104.934</v>
      </c>
      <c r="F160" s="11">
        <v>65838.19514822401</v>
      </c>
      <c r="G160" s="11">
        <v>53417.43586891063</v>
      </c>
      <c r="H160" s="11">
        <v>10208.485999999997</v>
      </c>
      <c r="I160" s="11">
        <v>5734.97362191502</v>
      </c>
      <c r="J160" s="11">
        <v>2500</v>
      </c>
      <c r="K160" s="11">
        <v>0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"/>
      <c r="AK160" s="1"/>
      <c r="AL160" s="1"/>
      <c r="AM160" s="1"/>
    </row>
    <row r="161" spans="1:39" ht="12.75">
      <c r="A161" s="11" t="s">
        <v>169</v>
      </c>
      <c r="B161" s="11"/>
      <c r="C161" s="11">
        <v>36558.464</v>
      </c>
      <c r="D161" s="11">
        <v>69378.89020313599</v>
      </c>
      <c r="E161" s="11">
        <v>42104.934</v>
      </c>
      <c r="F161" s="11">
        <v>65838.19514822401</v>
      </c>
      <c r="G161" s="11">
        <v>53417.43586891063</v>
      </c>
      <c r="H161" s="11">
        <v>10208.485999999997</v>
      </c>
      <c r="I161" s="11">
        <v>5734.97362191502</v>
      </c>
      <c r="J161" s="11">
        <v>2500</v>
      </c>
      <c r="K161" s="11">
        <v>0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"/>
      <c r="AK161" s="1"/>
      <c r="AL161" s="1"/>
      <c r="AM161" s="1"/>
    </row>
    <row r="162" spans="1:39" ht="12.75">
      <c r="A162" s="11">
        <v>0</v>
      </c>
      <c r="B162" s="11"/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"/>
      <c r="AK162" s="1"/>
      <c r="AL162" s="1"/>
      <c r="AM162" s="1"/>
    </row>
    <row r="163" spans="1:39" ht="12.75">
      <c r="A163" s="11" t="s">
        <v>173</v>
      </c>
      <c r="B163" s="11"/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"/>
      <c r="AK163" s="1"/>
      <c r="AL163" s="1"/>
      <c r="AM163" s="1"/>
    </row>
    <row r="164" spans="1:39" ht="12.75">
      <c r="A164" s="11" t="s">
        <v>174</v>
      </c>
      <c r="B164" s="11"/>
      <c r="C164" s="11">
        <v>777.77612</v>
      </c>
      <c r="D164" s="11">
        <v>1404.5664104</v>
      </c>
      <c r="E164" s="11">
        <v>1045.3921871</v>
      </c>
      <c r="F164" s="11">
        <v>1861.9085356126247</v>
      </c>
      <c r="G164" s="11">
        <v>2536.6968133650566</v>
      </c>
      <c r="H164" s="11">
        <v>2089.800862744921</v>
      </c>
      <c r="I164" s="11">
        <v>1699.0204560528489</v>
      </c>
      <c r="J164" s="11">
        <v>1147.4362507188166</v>
      </c>
      <c r="K164" s="11">
        <v>1163.5834863868408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"/>
      <c r="AK164" s="1"/>
      <c r="AL164" s="1"/>
      <c r="AM164" s="1"/>
    </row>
    <row r="165" spans="1:39" ht="12.75">
      <c r="A165" s="11" t="s">
        <v>175</v>
      </c>
      <c r="B165" s="11"/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"/>
      <c r="AK165" s="1"/>
      <c r="AL165" s="1"/>
      <c r="AM165" s="1"/>
    </row>
    <row r="166" spans="1:39" ht="12.75">
      <c r="A166" s="11" t="s">
        <v>176</v>
      </c>
      <c r="B166" s="11"/>
      <c r="C166" s="11">
        <v>0</v>
      </c>
      <c r="D166" s="11" t="s">
        <v>10</v>
      </c>
      <c r="E166" s="11" t="s">
        <v>10</v>
      </c>
      <c r="F166" s="11" t="s">
        <v>10</v>
      </c>
      <c r="G166" s="11" t="s">
        <v>10</v>
      </c>
      <c r="H166" s="11">
        <v>0</v>
      </c>
      <c r="I166" s="11">
        <v>0</v>
      </c>
      <c r="J166" s="11">
        <v>0</v>
      </c>
      <c r="K166" s="11">
        <v>0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"/>
      <c r="AK166" s="1"/>
      <c r="AL166" s="1"/>
      <c r="AM166" s="1"/>
    </row>
    <row r="167" spans="1:39" ht="12.75">
      <c r="A167" s="11" t="s">
        <v>177</v>
      </c>
      <c r="B167" s="11"/>
      <c r="C167" s="11">
        <v>7486.658</v>
      </c>
      <c r="D167" s="11">
        <v>9950.151458784007</v>
      </c>
      <c r="E167" s="11">
        <v>9950.151</v>
      </c>
      <c r="F167" s="11">
        <v>13270.762681320146</v>
      </c>
      <c r="G167" s="11">
        <v>85166.31661523313</v>
      </c>
      <c r="H167" s="11">
        <v>1506.606647456492</v>
      </c>
      <c r="I167" s="11">
        <v>2340.1621462605094</v>
      </c>
      <c r="J167" s="11">
        <v>2088.4856498747317</v>
      </c>
      <c r="K167" s="11">
        <v>2305.2058089155335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"/>
      <c r="AK167" s="1"/>
      <c r="AL167" s="1"/>
      <c r="AM167" s="1"/>
    </row>
    <row r="168" spans="1:39" ht="12.75">
      <c r="A168" s="11" t="s">
        <v>178</v>
      </c>
      <c r="B168" s="11"/>
      <c r="C168" s="11">
        <v>0</v>
      </c>
      <c r="D168" s="11">
        <v>-56969</v>
      </c>
      <c r="E168" s="11">
        <v>-56969</v>
      </c>
      <c r="F168" s="11">
        <v>-63161.806</v>
      </c>
      <c r="G168" s="11">
        <v>-67640</v>
      </c>
      <c r="H168" s="11">
        <v>-69055</v>
      </c>
      <c r="I168" s="11">
        <v>-62438</v>
      </c>
      <c r="J168" s="11">
        <v>-55640</v>
      </c>
      <c r="K168" s="11">
        <v>-55053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"/>
      <c r="AK168" s="1"/>
      <c r="AL168" s="1"/>
      <c r="AM168" s="1"/>
    </row>
    <row r="169" spans="1:39" ht="12.75">
      <c r="A169" s="11" t="s">
        <v>179</v>
      </c>
      <c r="B169" s="11"/>
      <c r="C169" s="11">
        <v>0</v>
      </c>
      <c r="D169" s="11">
        <v>122.27</v>
      </c>
      <c r="E169" s="11">
        <v>120</v>
      </c>
      <c r="F169" s="11">
        <v>122.006</v>
      </c>
      <c r="G169" s="11">
        <v>130</v>
      </c>
      <c r="H169" s="11">
        <v>135</v>
      </c>
      <c r="I169" s="11">
        <v>140</v>
      </c>
      <c r="J169" s="11">
        <v>145</v>
      </c>
      <c r="K169" s="11">
        <v>150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"/>
      <c r="AK169" s="1"/>
      <c r="AL169" s="1"/>
      <c r="AM169" s="1"/>
    </row>
    <row r="170" spans="1:39" ht="12.75">
      <c r="A170" s="11" t="s">
        <v>180</v>
      </c>
      <c r="B170" s="11"/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"/>
      <c r="AK170" s="1"/>
      <c r="AL170" s="1"/>
      <c r="AM170" s="1"/>
    </row>
    <row r="171" spans="1:39" ht="12.75">
      <c r="A171" s="11" t="s">
        <v>169</v>
      </c>
      <c r="B171" s="11"/>
      <c r="C171" s="11">
        <v>8264.43412</v>
      </c>
      <c r="D171" s="11">
        <v>-45492.012130815994</v>
      </c>
      <c r="E171" s="11">
        <v>-45853.456812899996</v>
      </c>
      <c r="F171" s="11">
        <v>-47907.12878306722</v>
      </c>
      <c r="G171" s="11">
        <v>20193.013428598177</v>
      </c>
      <c r="H171" s="11">
        <v>-65323.59248979859</v>
      </c>
      <c r="I171" s="11">
        <v>-58258.81739768664</v>
      </c>
      <c r="J171" s="11">
        <v>-52259.078099406455</v>
      </c>
      <c r="K171" s="11">
        <v>-51434.21070469762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"/>
      <c r="AK171" s="1"/>
      <c r="AL171" s="1"/>
      <c r="AM171" s="1"/>
    </row>
    <row r="172" spans="1:39" ht="12.75">
      <c r="A172" s="11">
        <v>0</v>
      </c>
      <c r="B172" s="11"/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"/>
      <c r="AK172" s="1"/>
      <c r="AL172" s="1"/>
      <c r="AM172" s="1"/>
    </row>
    <row r="173" spans="1:39" ht="12.75">
      <c r="A173" s="11" t="s">
        <v>181</v>
      </c>
      <c r="B173" s="11"/>
      <c r="C173" s="11">
        <v>0</v>
      </c>
      <c r="D173" s="11">
        <v>24000</v>
      </c>
      <c r="E173" s="11">
        <v>0</v>
      </c>
      <c r="F173" s="11">
        <v>50000</v>
      </c>
      <c r="G173" s="11">
        <v>26500</v>
      </c>
      <c r="H173" s="11">
        <v>10500</v>
      </c>
      <c r="I173" s="11">
        <v>4000</v>
      </c>
      <c r="J173" s="11">
        <v>18000</v>
      </c>
      <c r="K173" s="11">
        <v>33500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"/>
      <c r="AK173" s="1"/>
      <c r="AL173" s="1"/>
      <c r="AM173" s="1"/>
    </row>
    <row r="174" spans="1:39" ht="12.75">
      <c r="A174" s="11" t="s">
        <v>182</v>
      </c>
      <c r="B174" s="11"/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20000</v>
      </c>
      <c r="J174" s="11">
        <v>0</v>
      </c>
      <c r="K174" s="11">
        <v>0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"/>
      <c r="AK174" s="1"/>
      <c r="AL174" s="1"/>
      <c r="AM174" s="1"/>
    </row>
    <row r="175" spans="1:39" ht="12.75">
      <c r="A175" s="11" t="s">
        <v>183</v>
      </c>
      <c r="B175" s="11"/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-2000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"/>
      <c r="AK175" s="1"/>
      <c r="AL175" s="1"/>
      <c r="AM175" s="1"/>
    </row>
    <row r="176" spans="1:39" ht="12.75">
      <c r="A176" s="11">
        <v>0</v>
      </c>
      <c r="B176" s="11"/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"/>
      <c r="AK176" s="1"/>
      <c r="AL176" s="1"/>
      <c r="AM176" s="1"/>
    </row>
    <row r="177" spans="1:39" ht="12.75">
      <c r="A177" s="11" t="s">
        <v>184</v>
      </c>
      <c r="B177" s="11"/>
      <c r="C177" s="11">
        <v>281939.4391206635</v>
      </c>
      <c r="D177" s="11">
        <v>296407.4953064008</v>
      </c>
      <c r="E177" s="11">
        <v>238362.12015056118</v>
      </c>
      <c r="F177" s="11">
        <v>271157.7738067019</v>
      </c>
      <c r="G177" s="11">
        <v>309994.6776632675</v>
      </c>
      <c r="H177" s="11">
        <v>92173.19161511067</v>
      </c>
      <c r="I177" s="11">
        <v>67979.93685566414</v>
      </c>
      <c r="J177" s="11">
        <v>65740.20421317543</v>
      </c>
      <c r="K177" s="11">
        <v>81271.89247931275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"/>
      <c r="AK177" s="1"/>
      <c r="AL177" s="1"/>
      <c r="AM177" s="1"/>
    </row>
    <row r="178" spans="1:39" ht="12.75">
      <c r="A178" s="11">
        <v>0</v>
      </c>
      <c r="B178" s="11"/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"/>
      <c r="AK178" s="1"/>
      <c r="AL178" s="1"/>
      <c r="AM178" s="1"/>
    </row>
    <row r="179" spans="1:39" ht="12.75">
      <c r="A179" s="11" t="s">
        <v>185</v>
      </c>
      <c r="B179" s="11"/>
      <c r="C179" s="11">
        <v>-162848.654</v>
      </c>
      <c r="D179" s="11">
        <v>-152346.1</v>
      </c>
      <c r="E179" s="11">
        <v>-135064.452</v>
      </c>
      <c r="F179" s="11">
        <v>-164554.856</v>
      </c>
      <c r="G179" s="11">
        <v>-252067.985</v>
      </c>
      <c r="H179" s="11">
        <v>-87200.148</v>
      </c>
      <c r="I179" s="11">
        <v>-53434.406</v>
      </c>
      <c r="J179" s="11">
        <v>-38187.29</v>
      </c>
      <c r="K179" s="11">
        <v>-63950.718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"/>
      <c r="AK179" s="1"/>
      <c r="AL179" s="1"/>
      <c r="AM179" s="1"/>
    </row>
    <row r="180" spans="1:39" ht="12.75">
      <c r="A180" s="11" t="s">
        <v>186</v>
      </c>
      <c r="B180" s="11"/>
      <c r="C180" s="11">
        <v>50824.736000000004</v>
      </c>
      <c r="D180" s="11">
        <v>3662.418</v>
      </c>
      <c r="E180" s="11">
        <v>13470.586</v>
      </c>
      <c r="F180" s="11">
        <v>10674.003800000011</v>
      </c>
      <c r="G180" s="11">
        <v>-620.876599999994</v>
      </c>
      <c r="H180" s="11">
        <v>4696.2085</v>
      </c>
      <c r="I180" s="11">
        <v>-3919.8542000000034</v>
      </c>
      <c r="J180" s="11">
        <v>-10063.8196</v>
      </c>
      <c r="K180" s="11">
        <v>-196.8365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"/>
      <c r="AK180" s="1"/>
      <c r="AL180" s="1"/>
      <c r="AM180" s="1"/>
    </row>
    <row r="181" spans="1:39" ht="12.75">
      <c r="A181" s="11" t="s">
        <v>169</v>
      </c>
      <c r="B181" s="11"/>
      <c r="C181" s="11">
        <v>-112023.918</v>
      </c>
      <c r="D181" s="11">
        <v>-148683.682</v>
      </c>
      <c r="E181" s="11">
        <v>-121593.866</v>
      </c>
      <c r="F181" s="11">
        <v>-153880.8522</v>
      </c>
      <c r="G181" s="11">
        <v>-252688.86159999997</v>
      </c>
      <c r="H181" s="11">
        <v>-82503.93950000001</v>
      </c>
      <c r="I181" s="11">
        <v>-57354.260200000004</v>
      </c>
      <c r="J181" s="11">
        <v>-48251.1096</v>
      </c>
      <c r="K181" s="11">
        <v>-64147.5545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"/>
      <c r="AK181" s="1"/>
      <c r="AL181" s="1"/>
      <c r="AM181" s="1"/>
    </row>
    <row r="182" spans="1:39" ht="12.75">
      <c r="A182" s="11">
        <v>0</v>
      </c>
      <c r="B182" s="11"/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"/>
      <c r="AK182" s="1"/>
      <c r="AL182" s="1"/>
      <c r="AM182" s="1"/>
    </row>
    <row r="183" spans="1:39" ht="12.75">
      <c r="A183" s="11" t="s">
        <v>187</v>
      </c>
      <c r="B183" s="11"/>
      <c r="C183" s="11">
        <v>-12251.967</v>
      </c>
      <c r="D183" s="11">
        <v>-13185.005</v>
      </c>
      <c r="E183" s="11">
        <v>-11880.38526</v>
      </c>
      <c r="F183" s="11">
        <v>-15819.200983969478</v>
      </c>
      <c r="G183" s="11">
        <v>-12448.115323969478</v>
      </c>
      <c r="H183" s="11">
        <v>-5890.465638455731</v>
      </c>
      <c r="I183" s="11">
        <v>-9611.157459101229</v>
      </c>
      <c r="J183" s="11">
        <v>-16250.107654261416</v>
      </c>
      <c r="K183" s="11">
        <v>-16519.63276188226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"/>
      <c r="AK183" s="1"/>
      <c r="AL183" s="1"/>
      <c r="AM183" s="1"/>
    </row>
    <row r="184" spans="1:39" ht="12.75">
      <c r="A184" s="11">
        <v>0</v>
      </c>
      <c r="B184" s="11"/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"/>
      <c r="AK184" s="1"/>
      <c r="AL184" s="1"/>
      <c r="AM184" s="1"/>
    </row>
    <row r="185" spans="1:39" ht="12.75">
      <c r="A185" s="11" t="s">
        <v>188</v>
      </c>
      <c r="B185" s="11"/>
      <c r="C185" s="11">
        <v>157663.5541206635</v>
      </c>
      <c r="D185" s="11">
        <v>134538.8083064008</v>
      </c>
      <c r="E185" s="11">
        <v>104887.86889056119</v>
      </c>
      <c r="F185" s="11">
        <v>101457.7206227324</v>
      </c>
      <c r="G185" s="11">
        <v>44857.70073929802</v>
      </c>
      <c r="H185" s="11">
        <v>3778.786476654932</v>
      </c>
      <c r="I185" s="11">
        <v>1014.5191965629092</v>
      </c>
      <c r="J185" s="11">
        <v>1238.986958914009</v>
      </c>
      <c r="K185" s="11">
        <v>604.7052174304918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"/>
      <c r="AK185" s="1"/>
      <c r="AL185" s="1"/>
      <c r="AM185" s="1"/>
    </row>
    <row r="186" spans="1:39" ht="12.75">
      <c r="A186" s="11">
        <v>0</v>
      </c>
      <c r="B186" s="11"/>
      <c r="C186" s="11" t="s">
        <v>189</v>
      </c>
      <c r="D186" s="11" t="s">
        <v>189</v>
      </c>
      <c r="E186" s="11" t="s">
        <v>189</v>
      </c>
      <c r="F186" s="11" t="s">
        <v>189</v>
      </c>
      <c r="G186" s="11" t="s">
        <v>189</v>
      </c>
      <c r="H186" s="11" t="s">
        <v>189</v>
      </c>
      <c r="I186" s="11" t="s">
        <v>189</v>
      </c>
      <c r="J186" s="11" t="s">
        <v>189</v>
      </c>
      <c r="K186" s="11" t="s">
        <v>189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"/>
      <c r="AK186" s="1"/>
      <c r="AL186" s="1"/>
      <c r="AM186" s="1"/>
    </row>
    <row r="187" spans="1:39" ht="12.75">
      <c r="A187" s="11">
        <v>0</v>
      </c>
      <c r="B187" s="11"/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"/>
      <c r="AK187" s="1"/>
      <c r="AL187" s="1"/>
      <c r="AM187" s="1"/>
    </row>
    <row r="188" spans="1:39" ht="12.75">
      <c r="A188" s="11">
        <v>0</v>
      </c>
      <c r="B188" s="11"/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"/>
      <c r="AK188" s="1"/>
      <c r="AL188" s="1"/>
      <c r="AM188" s="1"/>
    </row>
    <row r="189" spans="1:39" ht="12.75">
      <c r="A189" s="11">
        <v>0</v>
      </c>
      <c r="B189" s="11"/>
      <c r="C189" s="11">
        <v>2002</v>
      </c>
      <c r="D189" s="11">
        <v>2003</v>
      </c>
      <c r="E189" s="11">
        <v>2003</v>
      </c>
      <c r="F189" s="11">
        <v>2004</v>
      </c>
      <c r="G189" s="11">
        <v>2005</v>
      </c>
      <c r="H189" s="11">
        <v>2006</v>
      </c>
      <c r="I189" s="11">
        <v>2007</v>
      </c>
      <c r="J189" s="11">
        <v>2008</v>
      </c>
      <c r="K189" s="11">
        <v>2009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"/>
      <c r="AK189" s="1"/>
      <c r="AL189" s="1"/>
      <c r="AM189" s="1"/>
    </row>
    <row r="190" spans="1:39" ht="12.75">
      <c r="A190" s="11">
        <v>0</v>
      </c>
      <c r="B190" s="11"/>
      <c r="C190" s="11" t="s">
        <v>69</v>
      </c>
      <c r="D190" s="11" t="s">
        <v>70</v>
      </c>
      <c r="E190" s="11" t="s">
        <v>71</v>
      </c>
      <c r="F190" s="11" t="s">
        <v>72</v>
      </c>
      <c r="G190" s="11" t="s">
        <v>72</v>
      </c>
      <c r="H190" s="11" t="s">
        <v>72</v>
      </c>
      <c r="I190" s="11" t="s">
        <v>72</v>
      </c>
      <c r="J190" s="11" t="s">
        <v>72</v>
      </c>
      <c r="K190" s="11" t="s">
        <v>72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"/>
      <c r="AK190" s="1"/>
      <c r="AL190" s="1"/>
      <c r="AM190" s="1"/>
    </row>
    <row r="191" spans="1:39" ht="12.75">
      <c r="A191" s="11">
        <v>0</v>
      </c>
      <c r="B191" s="11"/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"/>
      <c r="AK191" s="1"/>
      <c r="AL191" s="1"/>
      <c r="AM191" s="1"/>
    </row>
    <row r="192" spans="1:39" ht="12.75">
      <c r="A192" s="11" t="s">
        <v>190</v>
      </c>
      <c r="B192" s="11"/>
      <c r="C192" s="11">
        <v>169000</v>
      </c>
      <c r="D192" s="11">
        <v>193000</v>
      </c>
      <c r="E192" s="11">
        <v>169000</v>
      </c>
      <c r="F192" s="11">
        <v>219000</v>
      </c>
      <c r="G192" s="11">
        <v>245500</v>
      </c>
      <c r="H192" s="11">
        <v>256000</v>
      </c>
      <c r="I192" s="11">
        <v>260000</v>
      </c>
      <c r="J192" s="11">
        <v>278000</v>
      </c>
      <c r="K192" s="11">
        <v>311500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"/>
      <c r="AK192" s="1"/>
      <c r="AL192" s="1"/>
      <c r="AM192" s="1"/>
    </row>
    <row r="193" spans="1:39" ht="12.75">
      <c r="A193" s="11">
        <v>0</v>
      </c>
      <c r="B193" s="11"/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"/>
      <c r="AK193" s="1"/>
      <c r="AL193" s="1"/>
      <c r="AM193" s="1"/>
    </row>
    <row r="194" spans="1:39" ht="12.75">
      <c r="A194" s="11">
        <v>0</v>
      </c>
      <c r="B194" s="11"/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"/>
      <c r="AK194" s="1"/>
      <c r="AL194" s="1"/>
      <c r="AM194" s="1"/>
    </row>
    <row r="195" spans="1:39" ht="12.75">
      <c r="A195" s="11" t="s">
        <v>191</v>
      </c>
      <c r="B195" s="11"/>
      <c r="C195" s="11">
        <v>6.359456422158353</v>
      </c>
      <c r="D195" s="11">
        <v>5.655323502923713</v>
      </c>
      <c r="E195" s="11">
        <v>6.252665546975705</v>
      </c>
      <c r="F195" s="11">
        <v>4.709904621750633</v>
      </c>
      <c r="G195" s="11">
        <v>4.694186368236769</v>
      </c>
      <c r="H195" s="11">
        <v>4.549914361077224</v>
      </c>
      <c r="I195" s="11">
        <v>4.720739388315531</v>
      </c>
      <c r="J195" s="11">
        <v>4.773215166534128</v>
      </c>
      <c r="K195" s="11">
        <v>4.5695242119473845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"/>
      <c r="AK195" s="1"/>
      <c r="AL195" s="1"/>
      <c r="AM195" s="1"/>
    </row>
    <row r="196" spans="1:39" ht="12.75">
      <c r="A196" s="11" t="s">
        <v>192</v>
      </c>
      <c r="B196" s="11"/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"/>
      <c r="AK196" s="1"/>
      <c r="AL196" s="1"/>
      <c r="AM196" s="1"/>
    </row>
    <row r="197" spans="1:39" ht="12.75">
      <c r="A197" s="11">
        <v>0</v>
      </c>
      <c r="B197" s="11"/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"/>
      <c r="AK197" s="1"/>
      <c r="AL197" s="1"/>
      <c r="AM197" s="1"/>
    </row>
    <row r="198" spans="1:39" ht="12.75">
      <c r="A198" s="11" t="s">
        <v>193</v>
      </c>
      <c r="B198" s="11"/>
      <c r="C198" s="11">
        <v>500</v>
      </c>
      <c r="D198" s="11">
        <v>500</v>
      </c>
      <c r="E198" s="11">
        <v>500</v>
      </c>
      <c r="F198" s="11">
        <v>500</v>
      </c>
      <c r="G198" s="11">
        <v>500</v>
      </c>
      <c r="H198" s="11">
        <v>500</v>
      </c>
      <c r="I198" s="11">
        <v>500</v>
      </c>
      <c r="J198" s="11">
        <v>500</v>
      </c>
      <c r="K198" s="11">
        <v>500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"/>
      <c r="AK198" s="1"/>
      <c r="AL198" s="1"/>
      <c r="AM198" s="1"/>
    </row>
    <row r="199" spans="1:39" ht="12.75">
      <c r="A199" s="11" t="s">
        <v>194</v>
      </c>
      <c r="B199" s="11"/>
      <c r="C199" s="11">
        <v>157163.5541206635</v>
      </c>
      <c r="D199" s="11">
        <v>134038.8083064008</v>
      </c>
      <c r="E199" s="11">
        <v>104387.86889056119</v>
      </c>
      <c r="F199" s="11">
        <v>100957.7206227324</v>
      </c>
      <c r="G199" s="11">
        <v>44357.70073929802</v>
      </c>
      <c r="H199" s="11">
        <v>3278.786476654932</v>
      </c>
      <c r="I199" s="11">
        <v>514.5191965629092</v>
      </c>
      <c r="J199" s="11">
        <v>738.9869589140089</v>
      </c>
      <c r="K199" s="11">
        <v>104.70521743049176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1"/>
      <c r="AJ199" s="1"/>
      <c r="AK199" s="1"/>
      <c r="AL199" s="1"/>
      <c r="AM199" s="1"/>
    </row>
    <row r="200" spans="1:39" ht="14.25" customHeight="1">
      <c r="A200" s="11" t="s">
        <v>195</v>
      </c>
      <c r="B200" s="11"/>
      <c r="C200" s="11">
        <v>2519.9697199999355</v>
      </c>
      <c r="D200" s="11">
        <v>-26660.753175488702</v>
      </c>
      <c r="E200" s="11">
        <v>-52775.6852301023</v>
      </c>
      <c r="F200" s="11">
        <v>-3430.1482678287866</v>
      </c>
      <c r="G200" s="11">
        <v>-56600.01988343438</v>
      </c>
      <c r="H200" s="11">
        <v>-41078.91426264309</v>
      </c>
      <c r="I200" s="11">
        <v>-2764.2672800920227</v>
      </c>
      <c r="J200" s="11">
        <v>224.46776235109974</v>
      </c>
      <c r="K200" s="11">
        <v>-634.2817414835172</v>
      </c>
      <c r="AI200" s="11"/>
      <c r="AJ200" s="1"/>
      <c r="AK200" s="1"/>
      <c r="AL200" s="1"/>
      <c r="AM200" s="1"/>
    </row>
    <row r="201" spans="1:39" ht="14.25" customHeight="1">
      <c r="A201" s="11">
        <v>0</v>
      </c>
      <c r="B201" s="11"/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AI201" s="11"/>
      <c r="AJ201" s="1"/>
      <c r="AK201" s="1"/>
      <c r="AL201" s="1"/>
      <c r="AM201" s="1"/>
    </row>
    <row r="202" spans="1:39" ht="14.25" customHeight="1">
      <c r="A202" s="11" t="s">
        <v>196</v>
      </c>
      <c r="B202" s="11"/>
      <c r="C202" s="11">
        <v>157663.5541206635</v>
      </c>
      <c r="D202" s="11">
        <v>134538.8083064007</v>
      </c>
      <c r="E202" s="11">
        <v>104887.86889056119</v>
      </c>
      <c r="F202" s="11">
        <v>101457.72062273245</v>
      </c>
      <c r="G202" s="11">
        <v>44857.70073929808</v>
      </c>
      <c r="H202" s="11">
        <v>3778.786476654991</v>
      </c>
      <c r="I202" s="11">
        <v>1014.5191965629739</v>
      </c>
      <c r="J202" s="11">
        <v>1238.9869589140935</v>
      </c>
      <c r="K202" s="11">
        <v>604.7052174305677</v>
      </c>
      <c r="AI202" s="11"/>
      <c r="AJ202" s="1"/>
      <c r="AK202" s="1"/>
      <c r="AL202" s="1"/>
      <c r="AM202" s="1"/>
    </row>
    <row r="203" spans="1:39" ht="14.25" customHeight="1">
      <c r="A203" s="11" t="s">
        <v>197</v>
      </c>
      <c r="B203" s="11"/>
      <c r="C203" s="11" t="s">
        <v>197</v>
      </c>
      <c r="D203" s="11" t="s">
        <v>197</v>
      </c>
      <c r="E203" s="11" t="s">
        <v>197</v>
      </c>
      <c r="F203" s="11" t="s">
        <v>197</v>
      </c>
      <c r="G203" s="11" t="s">
        <v>197</v>
      </c>
      <c r="H203" s="11">
        <v>0</v>
      </c>
      <c r="I203" s="11">
        <v>0</v>
      </c>
      <c r="J203" s="11">
        <v>0</v>
      </c>
      <c r="K203" s="11">
        <v>0</v>
      </c>
      <c r="AI203" s="11"/>
      <c r="AJ203" s="1"/>
      <c r="AK203" s="1"/>
      <c r="AL203" s="1"/>
      <c r="AM203" s="1"/>
    </row>
    <row r="204" spans="1:39" ht="14.25" customHeight="1">
      <c r="A204" s="11">
        <v>0</v>
      </c>
      <c r="B204" s="11"/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AI204" s="11"/>
      <c r="AJ204" s="1"/>
      <c r="AK204" s="1"/>
      <c r="AL204" s="1"/>
      <c r="AM204" s="1"/>
    </row>
    <row r="205" spans="1:39" ht="14.25" customHeight="1">
      <c r="A205" s="11" t="s">
        <v>198</v>
      </c>
      <c r="B205" s="11"/>
      <c r="C205" s="11">
        <v>2002</v>
      </c>
      <c r="D205" s="11">
        <v>2003</v>
      </c>
      <c r="E205" s="11">
        <v>2003</v>
      </c>
      <c r="F205" s="11">
        <v>2004</v>
      </c>
      <c r="G205" s="11">
        <v>2005</v>
      </c>
      <c r="H205" s="11">
        <v>2006</v>
      </c>
      <c r="I205" s="11">
        <v>2007</v>
      </c>
      <c r="J205" s="11">
        <v>2008</v>
      </c>
      <c r="K205" s="11">
        <v>2009</v>
      </c>
      <c r="AI205" s="11"/>
      <c r="AJ205" s="1"/>
      <c r="AK205" s="1"/>
      <c r="AL205" s="1"/>
      <c r="AM205" s="1"/>
    </row>
    <row r="206" spans="1:39" ht="14.25" customHeight="1">
      <c r="A206" s="11">
        <v>0</v>
      </c>
      <c r="B206" s="11"/>
      <c r="C206" s="11" t="s">
        <v>69</v>
      </c>
      <c r="D206" s="11" t="s">
        <v>70</v>
      </c>
      <c r="E206" s="11" t="s">
        <v>71</v>
      </c>
      <c r="F206" s="11" t="s">
        <v>72</v>
      </c>
      <c r="G206" s="11" t="s">
        <v>72</v>
      </c>
      <c r="H206" s="11" t="s">
        <v>72</v>
      </c>
      <c r="I206" s="11" t="s">
        <v>72</v>
      </c>
      <c r="J206" s="11" t="s">
        <v>72</v>
      </c>
      <c r="K206" s="11" t="s">
        <v>72</v>
      </c>
      <c r="AI206" s="11"/>
      <c r="AJ206" s="1"/>
      <c r="AK206" s="1"/>
      <c r="AL206" s="1"/>
      <c r="AM206" s="1"/>
    </row>
    <row r="207" spans="1:39" ht="14.25" customHeight="1">
      <c r="A207" s="11">
        <v>0</v>
      </c>
      <c r="B207" s="11"/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AI207" s="11"/>
      <c r="AJ207" s="1"/>
      <c r="AK207" s="1"/>
      <c r="AL207" s="1"/>
      <c r="AM207" s="1"/>
    </row>
    <row r="208" spans="1:39" ht="14.25" customHeight="1">
      <c r="A208" s="11">
        <v>0</v>
      </c>
      <c r="B208" s="11"/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AI208" s="11"/>
      <c r="AJ208" s="1"/>
      <c r="AK208" s="1"/>
      <c r="AL208" s="1"/>
      <c r="AM208" s="1"/>
    </row>
    <row r="209" spans="1:39" ht="14.25" customHeight="1">
      <c r="A209" s="11">
        <v>0</v>
      </c>
      <c r="B209" s="11"/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AI209" s="11"/>
      <c r="AJ209" s="1"/>
      <c r="AK209" s="1"/>
      <c r="AL209" s="1"/>
      <c r="AM209" s="1"/>
    </row>
    <row r="210" spans="1:39" ht="14.25" customHeight="1">
      <c r="A210" s="11" t="s">
        <v>1</v>
      </c>
      <c r="B210" s="11"/>
      <c r="C210" s="11">
        <v>65018.96414596573</v>
      </c>
      <c r="D210" s="11">
        <v>75125.53111484335</v>
      </c>
      <c r="E210" s="11">
        <v>80042.3141459657</v>
      </c>
      <c r="F210" s="11">
        <v>98203.17764493037</v>
      </c>
      <c r="G210" s="11">
        <v>102945.41496361024</v>
      </c>
      <c r="H210" s="11">
        <v>25647.784632506256</v>
      </c>
      <c r="I210" s="11">
        <v>42304.21458570918</v>
      </c>
      <c r="J210" s="11">
        <v>41243.86714205842</v>
      </c>
      <c r="K210" s="11">
        <v>62600.41673755902</v>
      </c>
      <c r="AI210" s="11"/>
      <c r="AJ210" s="1"/>
      <c r="AK210" s="1"/>
      <c r="AL210" s="1"/>
      <c r="AM210" s="1"/>
    </row>
    <row r="211" spans="1:39" ht="14.25" customHeight="1">
      <c r="A211" s="11">
        <v>0</v>
      </c>
      <c r="B211" s="11"/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AI211" s="11"/>
      <c r="AJ211" s="1"/>
      <c r="AK211" s="1"/>
      <c r="AL211" s="1"/>
      <c r="AM211" s="1"/>
    </row>
    <row r="212" spans="1:39" ht="14.25" customHeight="1">
      <c r="A212" s="11" t="s">
        <v>199</v>
      </c>
      <c r="B212" s="11"/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AI212" s="11"/>
      <c r="AJ212" s="1"/>
      <c r="AK212" s="1"/>
      <c r="AL212" s="1"/>
      <c r="AM212" s="1"/>
    </row>
    <row r="213" spans="1:39" ht="14.25" customHeight="1">
      <c r="A213" s="11" t="s">
        <v>200</v>
      </c>
      <c r="B213" s="11"/>
      <c r="C213" s="11">
        <v>0</v>
      </c>
      <c r="D213" s="11">
        <v>2419.802648964689</v>
      </c>
      <c r="E213" s="11">
        <v>1820.694498964689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AI213" s="11"/>
      <c r="AJ213" s="1"/>
      <c r="AK213" s="1"/>
      <c r="AL213" s="1"/>
      <c r="AM213" s="1"/>
    </row>
    <row r="214" spans="1:39" ht="14.25" customHeight="1">
      <c r="A214" s="11" t="s">
        <v>201</v>
      </c>
      <c r="B214" s="11"/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AI214" s="11"/>
      <c r="AJ214" s="1"/>
      <c r="AK214" s="1"/>
      <c r="AL214" s="1"/>
      <c r="AM214" s="1"/>
    </row>
    <row r="215" spans="1:39" ht="14.25" customHeight="1">
      <c r="A215" s="11" t="s">
        <v>202</v>
      </c>
      <c r="B215" s="11"/>
      <c r="C215" s="11">
        <v>0</v>
      </c>
      <c r="D215" s="11">
        <v>1602.055192153246</v>
      </c>
      <c r="E215" s="11">
        <v>0</v>
      </c>
      <c r="F215" s="11">
        <v>0</v>
      </c>
      <c r="G215" s="11">
        <v>-11322.313715870849</v>
      </c>
      <c r="H215" s="11">
        <v>1150.0366006594122</v>
      </c>
      <c r="I215" s="11">
        <v>3460.814702609743</v>
      </c>
      <c r="J215" s="11">
        <v>5424.035245375322</v>
      </c>
      <c r="K215" s="11">
        <v>7115.679114844854</v>
      </c>
      <c r="AI215" s="11"/>
      <c r="AJ215" s="1"/>
      <c r="AK215" s="1"/>
      <c r="AL215" s="1"/>
      <c r="AM215" s="1"/>
    </row>
    <row r="216" spans="1:39" ht="14.25" customHeight="1">
      <c r="A216" s="11" t="s">
        <v>203</v>
      </c>
      <c r="B216" s="11"/>
      <c r="C216" s="11">
        <v>2722.518</v>
      </c>
      <c r="D216" s="11">
        <v>4883.159522464818</v>
      </c>
      <c r="E216" s="11">
        <v>1841</v>
      </c>
      <c r="F216" s="11">
        <v>2013</v>
      </c>
      <c r="G216" s="11">
        <v>3191</v>
      </c>
      <c r="H216" s="11">
        <v>1013</v>
      </c>
      <c r="I216" s="11">
        <v>1819</v>
      </c>
      <c r="J216" s="11">
        <v>2021</v>
      </c>
      <c r="K216" s="11">
        <v>3067</v>
      </c>
      <c r="AI216" s="11"/>
      <c r="AJ216" s="1"/>
      <c r="AK216" s="1"/>
      <c r="AL216" s="1"/>
      <c r="AM216" s="1"/>
    </row>
    <row r="217" spans="1:39" ht="14.25" customHeight="1">
      <c r="A217" s="11" t="s">
        <v>204</v>
      </c>
      <c r="B217" s="11"/>
      <c r="C217" s="11">
        <v>27144.362</v>
      </c>
      <c r="D217" s="11">
        <v>16000</v>
      </c>
      <c r="E217" s="11">
        <v>16000</v>
      </c>
      <c r="F217" s="11">
        <v>16000</v>
      </c>
      <c r="G217" s="11">
        <v>16000</v>
      </c>
      <c r="H217" s="11">
        <v>16000</v>
      </c>
      <c r="I217" s="11">
        <v>16000</v>
      </c>
      <c r="J217" s="11">
        <v>16000</v>
      </c>
      <c r="K217" s="11">
        <v>16000</v>
      </c>
      <c r="AI217" s="11"/>
      <c r="AJ217" s="1"/>
      <c r="AK217" s="1"/>
      <c r="AL217" s="1"/>
      <c r="AM217" s="1"/>
    </row>
    <row r="218" spans="1:11" ht="9">
      <c r="A218" s="11" t="s">
        <v>205</v>
      </c>
      <c r="B218" s="11"/>
      <c r="C218" s="11">
        <v>1342.447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</row>
    <row r="219" spans="1:11" ht="9">
      <c r="A219" s="11">
        <v>0</v>
      </c>
      <c r="B219" s="11"/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</row>
    <row r="220" spans="1:11" ht="9">
      <c r="A220" s="11" t="s">
        <v>206</v>
      </c>
      <c r="B220" s="11"/>
      <c r="C220" s="11">
        <v>-7486.658</v>
      </c>
      <c r="D220" s="11">
        <v>-9950.151458784007</v>
      </c>
      <c r="E220" s="11">
        <v>-9950.151</v>
      </c>
      <c r="F220" s="11">
        <v>-13270.762681320146</v>
      </c>
      <c r="G220" s="11">
        <v>-85166.31661523313</v>
      </c>
      <c r="H220" s="11">
        <v>-1506.606647456492</v>
      </c>
      <c r="I220" s="11">
        <v>-2340.1621462605094</v>
      </c>
      <c r="J220" s="11">
        <v>-2088.4856498747317</v>
      </c>
      <c r="K220" s="11">
        <v>-2305.2058089155335</v>
      </c>
    </row>
    <row r="221" spans="1:11" ht="9">
      <c r="A221" s="11" t="s">
        <v>207</v>
      </c>
      <c r="B221" s="11"/>
      <c r="C221" s="11">
        <v>-8699.319</v>
      </c>
      <c r="D221" s="11">
        <v>0</v>
      </c>
      <c r="E221" s="11">
        <v>8449.32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</row>
    <row r="222" spans="1:11" ht="9">
      <c r="A222" s="11" t="s">
        <v>208</v>
      </c>
      <c r="B222" s="11"/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-20000</v>
      </c>
      <c r="J222" s="11">
        <v>0</v>
      </c>
      <c r="K222" s="11">
        <v>0</v>
      </c>
    </row>
    <row r="223" spans="1:11" ht="9">
      <c r="A223" s="11" t="s">
        <v>209</v>
      </c>
      <c r="B223" s="11"/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2000</v>
      </c>
    </row>
    <row r="224" spans="1:11" ht="9">
      <c r="A224" s="11" t="s">
        <v>2</v>
      </c>
      <c r="B224" s="11"/>
      <c r="C224" s="11">
        <v>80042.3141459657</v>
      </c>
      <c r="D224" s="11">
        <v>90080.39701964211</v>
      </c>
      <c r="E224" s="11">
        <v>98203.17764493037</v>
      </c>
      <c r="F224" s="11">
        <v>102945.41496361024</v>
      </c>
      <c r="G224" s="11">
        <v>25647.784632506256</v>
      </c>
      <c r="H224" s="11">
        <v>42304.21458570918</v>
      </c>
      <c r="I224" s="11">
        <v>41243.86714205842</v>
      </c>
      <c r="J224" s="11">
        <v>62600.41673755902</v>
      </c>
      <c r="K224" s="11">
        <v>88477.89004348834</v>
      </c>
    </row>
    <row r="225" spans="1:11" ht="9">
      <c r="A225" s="11">
        <v>0</v>
      </c>
      <c r="B225" s="11"/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</row>
    <row r="226" spans="1:11" ht="9">
      <c r="A226" s="11" t="s">
        <v>210</v>
      </c>
      <c r="B226" s="11"/>
      <c r="C226" s="11">
        <v>46501.68000904414</v>
      </c>
      <c r="D226" s="11">
        <v>90080.39701964211</v>
      </c>
      <c r="E226" s="11">
        <v>43134.566639660865</v>
      </c>
      <c r="F226" s="11">
        <v>51468.24561361448</v>
      </c>
      <c r="G226" s="11">
        <v>25647.784632506253</v>
      </c>
      <c r="H226" s="11">
        <v>42304.21458570919</v>
      </c>
      <c r="I226" s="11">
        <v>61243.86714205842</v>
      </c>
      <c r="J226" s="11">
        <v>82600.41673755902</v>
      </c>
      <c r="K226" s="11">
        <v>106477.89004348834</v>
      </c>
    </row>
    <row r="227" spans="1:11" ht="9">
      <c r="A227" s="11">
        <v>0</v>
      </c>
      <c r="B227" s="11"/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</row>
    <row r="228" spans="1:11" ht="9">
      <c r="A228" s="11" t="s">
        <v>197</v>
      </c>
      <c r="B228" s="11"/>
      <c r="C228" s="11" t="s">
        <v>197</v>
      </c>
      <c r="D228" s="11" t="s">
        <v>197</v>
      </c>
      <c r="E228" s="11" t="s">
        <v>197</v>
      </c>
      <c r="F228" s="11" t="s">
        <v>197</v>
      </c>
      <c r="G228" s="11" t="s">
        <v>197</v>
      </c>
      <c r="H228" s="11">
        <v>0</v>
      </c>
      <c r="I228" s="11">
        <v>0</v>
      </c>
      <c r="J228" s="11">
        <v>0</v>
      </c>
      <c r="K228" s="11">
        <v>0</v>
      </c>
    </row>
    <row r="229" spans="1:11" ht="9">
      <c r="A229" s="11">
        <v>0</v>
      </c>
      <c r="B229" s="11"/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</row>
    <row r="230" spans="1:11" ht="9">
      <c r="A230" s="11" t="s">
        <v>211</v>
      </c>
      <c r="B230" s="11"/>
      <c r="C230" s="11">
        <v>2002</v>
      </c>
      <c r="D230" s="11">
        <v>2003</v>
      </c>
      <c r="E230" s="11">
        <v>2003</v>
      </c>
      <c r="F230" s="11">
        <v>2004</v>
      </c>
      <c r="G230" s="11">
        <v>2005</v>
      </c>
      <c r="H230" s="11">
        <v>2006</v>
      </c>
      <c r="I230" s="11">
        <v>2007</v>
      </c>
      <c r="J230" s="11">
        <v>2008</v>
      </c>
      <c r="K230" s="11">
        <v>2009</v>
      </c>
    </row>
    <row r="231" spans="1:11" ht="9">
      <c r="A231" s="11">
        <v>0</v>
      </c>
      <c r="B231" s="11"/>
      <c r="C231" s="11" t="s">
        <v>69</v>
      </c>
      <c r="D231" s="11" t="s">
        <v>70</v>
      </c>
      <c r="E231" s="11" t="s">
        <v>71</v>
      </c>
      <c r="F231" s="11" t="s">
        <v>72</v>
      </c>
      <c r="G231" s="11" t="s">
        <v>72</v>
      </c>
      <c r="H231" s="11" t="s">
        <v>72</v>
      </c>
      <c r="I231" s="11" t="s">
        <v>72</v>
      </c>
      <c r="J231" s="11" t="s">
        <v>72</v>
      </c>
      <c r="K231" s="11" t="s">
        <v>72</v>
      </c>
    </row>
    <row r="232" spans="1:11" ht="9">
      <c r="A232" s="11">
        <v>0</v>
      </c>
      <c r="B232" s="11"/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</row>
    <row r="233" spans="1:11" ht="9">
      <c r="A233" s="11">
        <v>0</v>
      </c>
      <c r="B233" s="11"/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</row>
    <row r="234" spans="1:11" ht="9">
      <c r="A234" s="11" t="s">
        <v>1</v>
      </c>
      <c r="B234" s="11"/>
      <c r="C234" s="11">
        <v>45804.83609896468</v>
      </c>
      <c r="D234" s="11">
        <v>35437.22471459881</v>
      </c>
      <c r="E234" s="11">
        <v>37052.18856459881</v>
      </c>
      <c r="F234" s="11">
        <v>24315.65729490699</v>
      </c>
      <c r="G234" s="11">
        <v>9620.80165896667</v>
      </c>
      <c r="H234" s="11">
        <v>-7.275957614183426E-12</v>
      </c>
      <c r="I234" s="11">
        <v>-7.275957614183426E-12</v>
      </c>
      <c r="J234" s="11">
        <v>-7.275957614183426E-12</v>
      </c>
      <c r="K234" s="11">
        <v>-7.275957614183426E-12</v>
      </c>
    </row>
    <row r="235" spans="1:11" ht="9">
      <c r="A235" s="11" t="s">
        <v>212</v>
      </c>
      <c r="B235" s="11"/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</row>
    <row r="236" spans="1:11" ht="9">
      <c r="A236" s="11" t="s">
        <v>213</v>
      </c>
      <c r="B236" s="11"/>
      <c r="C236" s="11">
        <v>4436.3550000000005</v>
      </c>
      <c r="D236" s="11">
        <v>1698.469</v>
      </c>
      <c r="E236" s="11">
        <v>1698.469</v>
      </c>
      <c r="F236" s="11">
        <v>957.873</v>
      </c>
      <c r="G236" s="11">
        <v>272.805</v>
      </c>
      <c r="H236" s="11">
        <v>0</v>
      </c>
      <c r="I236" s="11">
        <v>0</v>
      </c>
      <c r="J236" s="11">
        <v>0</v>
      </c>
      <c r="K236" s="11">
        <v>0</v>
      </c>
    </row>
    <row r="237" spans="1:11" ht="9">
      <c r="A237" s="11" t="s">
        <v>214</v>
      </c>
      <c r="B237" s="11"/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</row>
    <row r="238" spans="1:11" ht="9">
      <c r="A238" s="11" t="s">
        <v>215</v>
      </c>
      <c r="B238" s="11"/>
      <c r="C238" s="11">
        <v>-13189.00253436588</v>
      </c>
      <c r="D238" s="11">
        <v>-11880.302888736249</v>
      </c>
      <c r="E238" s="11">
        <v>-12614.305770727125</v>
      </c>
      <c r="F238" s="11">
        <v>-15652.728635940319</v>
      </c>
      <c r="G238" s="11">
        <v>-9893.606658966677</v>
      </c>
      <c r="H238" s="11">
        <v>0</v>
      </c>
      <c r="I238" s="11">
        <v>0</v>
      </c>
      <c r="J238" s="11">
        <v>0</v>
      </c>
      <c r="K238" s="11">
        <v>0</v>
      </c>
    </row>
    <row r="239" spans="1:11" ht="9">
      <c r="A239" s="11" t="s">
        <v>216</v>
      </c>
      <c r="B239" s="11"/>
      <c r="C239" s="11">
        <v>0</v>
      </c>
      <c r="D239" s="11">
        <v>-2419.802648964689</v>
      </c>
      <c r="E239" s="11">
        <v>-1820.694498964689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</row>
    <row r="240" spans="1:11" ht="9">
      <c r="A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</row>
    <row r="241" spans="1:11" ht="9">
      <c r="A241" s="11" t="s">
        <v>217</v>
      </c>
      <c r="C241" s="11">
        <v>37052.18856459881</v>
      </c>
      <c r="D241" s="11">
        <v>22835.588176897865</v>
      </c>
      <c r="E241" s="11">
        <v>24315.65729490699</v>
      </c>
      <c r="F241" s="11">
        <v>9620.80165896667</v>
      </c>
      <c r="G241" s="11">
        <v>-7.275957614183426E-12</v>
      </c>
      <c r="H241" s="11">
        <v>-7.275957614183426E-12</v>
      </c>
      <c r="I241" s="11">
        <v>-7.275957614183426E-12</v>
      </c>
      <c r="J241" s="11">
        <v>-7.275957614183426E-12</v>
      </c>
      <c r="K241" s="11">
        <v>-7.275957614183426E-12</v>
      </c>
    </row>
  </sheetData>
  <printOptions/>
  <pageMargins left="0.2" right="0.2" top="0.42" bottom="0.4" header="0.17" footer="0.2"/>
  <pageSetup horizontalDpi="600" verticalDpi="600" orientation="portrait" paperSize="5" r:id="rId1"/>
  <headerFooter alignWithMargins="0">
    <oddHeader>&amp;C&amp;F  &amp;A&amp;R&amp;D  &amp;T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C8" sqref="C8"/>
    </sheetView>
  </sheetViews>
  <sheetFormatPr defaultColWidth="9.59765625" defaultRowHeight="9.75"/>
  <cols>
    <col min="1" max="1" width="61" style="45" customWidth="1"/>
    <col min="2" max="2" width="17.796875" style="46" hidden="1" customWidth="1"/>
    <col min="3" max="3" width="17.796875" style="46" customWidth="1"/>
    <col min="4" max="5" width="17.796875" style="47" customWidth="1"/>
    <col min="6" max="11" width="17.796875" style="42" customWidth="1"/>
    <col min="12" max="12" width="15.19921875" style="17" customWidth="1"/>
    <col min="13" max="16384" width="12.3984375" style="17" customWidth="1"/>
  </cols>
  <sheetData>
    <row r="1" spans="1:11" s="15" customFormat="1" ht="15.75">
      <c r="A1" s="12" t="s">
        <v>3</v>
      </c>
      <c r="B1" s="13"/>
      <c r="C1" s="13"/>
      <c r="D1" s="14"/>
      <c r="E1" s="13"/>
      <c r="F1" s="13"/>
      <c r="G1" s="13"/>
      <c r="H1" s="13"/>
      <c r="I1" s="13"/>
      <c r="J1" s="13"/>
      <c r="K1" s="13"/>
    </row>
    <row r="2" spans="1:11" s="50" customFormat="1" ht="18.75">
      <c r="A2" s="2" t="s">
        <v>20</v>
      </c>
      <c r="B2" s="48"/>
      <c r="C2" s="48"/>
      <c r="D2" s="49"/>
      <c r="E2" s="48"/>
      <c r="F2" s="48"/>
      <c r="G2" s="48"/>
      <c r="H2" s="48"/>
      <c r="I2" s="48"/>
      <c r="J2" s="48"/>
      <c r="K2" s="48"/>
    </row>
    <row r="3" spans="1:11" s="74" customFormat="1" ht="18.75">
      <c r="A3" s="71" t="s">
        <v>67</v>
      </c>
      <c r="B3" s="72"/>
      <c r="C3" s="72"/>
      <c r="D3" s="73"/>
      <c r="E3" s="72"/>
      <c r="F3" s="72"/>
      <c r="G3" s="72"/>
      <c r="H3" s="72"/>
      <c r="I3" s="72"/>
      <c r="J3" s="72"/>
      <c r="K3" s="72"/>
    </row>
    <row r="4" spans="1:11" s="15" customFormat="1" ht="15.75">
      <c r="A4" s="12" t="s">
        <v>11</v>
      </c>
      <c r="B4" s="13"/>
      <c r="C4" s="13"/>
      <c r="D4" s="14"/>
      <c r="E4" s="13"/>
      <c r="F4" s="13"/>
      <c r="G4" s="13"/>
      <c r="H4" s="13"/>
      <c r="I4" s="13"/>
      <c r="J4" s="13"/>
      <c r="K4" s="13"/>
    </row>
    <row r="5" spans="1:11" ht="15.75">
      <c r="A5" s="55" t="s">
        <v>55</v>
      </c>
      <c r="B5" s="16"/>
      <c r="C5" s="16" t="s">
        <v>10</v>
      </c>
      <c r="D5" s="16" t="s">
        <v>10</v>
      </c>
      <c r="E5" s="16" t="s">
        <v>10</v>
      </c>
      <c r="F5" s="16" t="s">
        <v>10</v>
      </c>
      <c r="G5" s="16"/>
      <c r="H5" s="16"/>
      <c r="I5" s="16"/>
      <c r="J5" s="16"/>
      <c r="K5" s="16"/>
    </row>
    <row r="6" spans="1:11" s="19" customFormat="1" ht="31.5">
      <c r="A6" s="64" t="s">
        <v>41</v>
      </c>
      <c r="B6" s="18" t="s">
        <v>18</v>
      </c>
      <c r="C6" s="18" t="s">
        <v>52</v>
      </c>
      <c r="D6" s="18" t="s">
        <v>53</v>
      </c>
      <c r="E6" s="18" t="s">
        <v>54</v>
      </c>
      <c r="F6" s="18" t="s">
        <v>30</v>
      </c>
      <c r="G6" s="18" t="s">
        <v>31</v>
      </c>
      <c r="H6" s="18" t="s">
        <v>32</v>
      </c>
      <c r="I6" s="18" t="s">
        <v>38</v>
      </c>
      <c r="J6" s="18" t="s">
        <v>39</v>
      </c>
      <c r="K6" s="18" t="s">
        <v>57</v>
      </c>
    </row>
    <row r="7" spans="1:11" ht="15.75">
      <c r="A7" s="5" t="s">
        <v>1</v>
      </c>
      <c r="B7" s="20">
        <f>SUM('Data -CF04A009'!C8:C12)</f>
        <v>323749.7366355938</v>
      </c>
      <c r="C7" s="20">
        <f>+SUM('Data -CF04A009'!C8:C12)</f>
        <v>323749.7366355938</v>
      </c>
      <c r="D7" s="20">
        <f>+SUM('Data -CF04A009'!D8:D12)</f>
        <v>292516.7785535686</v>
      </c>
      <c r="E7" s="20">
        <f>+SUM('Data -CF04A009'!E8:E12)</f>
        <v>301176.47130122787</v>
      </c>
      <c r="F7" s="20">
        <f>+SUM('Data -CF04A009'!F8:F12)</f>
        <v>256276.4373219892</v>
      </c>
      <c r="G7" s="20">
        <f>+SUM('Data -CF04A009'!G8:G12)</f>
        <v>247469.0367219453</v>
      </c>
      <c r="H7" s="20">
        <f>+SUM('Data -CF04A009'!H8:H12)</f>
        <v>105901.18921611455</v>
      </c>
      <c r="I7" s="20">
        <f>+SUM('Data -CF04A009'!I8:I12)</f>
        <v>83201.6297870354</v>
      </c>
      <c r="J7" s="20">
        <f>+SUM('Data -CF04A009'!J8:J12)</f>
        <v>80735.29157773787</v>
      </c>
      <c r="K7" s="20">
        <f>+SUM('Data -CF04A009'!K8:K12)</f>
        <v>104137.14346833283</v>
      </c>
    </row>
    <row r="8" spans="1:11" ht="15.75">
      <c r="A8" s="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>
      <c r="A9" s="6" t="str">
        <f>+'Data -CF04A009'!A15</f>
        <v>  Fares</v>
      </c>
      <c r="B9" s="22">
        <f>+'Data -CF04A009'!C15</f>
        <v>72813.20188</v>
      </c>
      <c r="C9" s="22">
        <f>+'Data -CF04A009'!C15</f>
        <v>72813.20188</v>
      </c>
      <c r="D9" s="22">
        <f>+'Data -CF04A009'!D15</f>
        <v>73045.1824209</v>
      </c>
      <c r="E9" s="22">
        <f>+'Data -CF04A009'!E15</f>
        <v>70363.48120000001</v>
      </c>
      <c r="F9" s="22">
        <f>+'Data -CF04A009'!F15</f>
        <v>71156.774</v>
      </c>
      <c r="G9" s="22">
        <f>+'Data -CF04A009'!G15</f>
        <v>72008.944</v>
      </c>
      <c r="H9" s="22">
        <f>+'Data -CF04A009'!H15</f>
        <v>72943.2322</v>
      </c>
      <c r="I9" s="22">
        <f>+'Data -CF04A009'!I15</f>
        <v>78947.95671</v>
      </c>
      <c r="J9" s="22">
        <f>+'Data -CF04A009'!J15</f>
        <v>87857.99412</v>
      </c>
      <c r="K9" s="22">
        <f>+'Data -CF04A009'!K15</f>
        <v>88974.68682</v>
      </c>
    </row>
    <row r="10" spans="1:11" ht="15.75">
      <c r="A10" s="6" t="str">
        <f>+'Data -CF04A009'!A16</f>
        <v>  Other Operations Revenue</v>
      </c>
      <c r="B10" s="22">
        <f>+'Data -CF04A009'!C16</f>
        <v>13653.575699999998</v>
      </c>
      <c r="C10" s="22">
        <f>+'Data -CF04A009'!C16</f>
        <v>13653.575699999998</v>
      </c>
      <c r="D10" s="22">
        <f>+'Data -CF04A009'!D16</f>
        <v>10744.749928</v>
      </c>
      <c r="E10" s="22">
        <f>+'Data -CF04A009'!E16</f>
        <v>10671.317679845786</v>
      </c>
      <c r="F10" s="22">
        <f>+'Data -CF04A009'!F16</f>
        <v>11302.347153123845</v>
      </c>
      <c r="G10" s="22">
        <f>+'Data -CF04A009'!G16</f>
        <v>12987.330532496377</v>
      </c>
      <c r="H10" s="22">
        <f>+'Data -CF04A009'!H16</f>
        <v>13870.32175031677</v>
      </c>
      <c r="I10" s="22">
        <f>+'Data -CF04A009'!I16</f>
        <v>12265.257044782807</v>
      </c>
      <c r="J10" s="22">
        <f>+'Data -CF04A009'!J16</f>
        <v>13132.826421416004</v>
      </c>
      <c r="K10" s="22">
        <f>+'Data -CF04A009'!K16</f>
        <v>13467.214827801454</v>
      </c>
    </row>
    <row r="11" spans="1:11" ht="15.75">
      <c r="A11" s="6" t="str">
        <f>+'Data -CF04A009'!A17</f>
        <v>  Sales Tax </v>
      </c>
      <c r="B11" s="22">
        <f>+'Data -CF04A009'!C17</f>
        <v>297136.3024</v>
      </c>
      <c r="C11" s="22">
        <f>+'Data -CF04A009'!C17</f>
        <v>297136.3024</v>
      </c>
      <c r="D11" s="22">
        <f>+'Data -CF04A009'!D17</f>
        <v>302198.93139605556</v>
      </c>
      <c r="E11" s="22">
        <f>+'Data -CF04A009'!E17</f>
        <v>298027.7113072</v>
      </c>
      <c r="F11" s="22">
        <f>+'Data -CF04A009'!F17</f>
        <v>308041.442407122</v>
      </c>
      <c r="G11" s="22">
        <f>+'Data -CF04A009'!G17</f>
        <v>323197.08137355244</v>
      </c>
      <c r="H11" s="22">
        <f>+'Data -CF04A009'!H17</f>
        <v>343558.4975000862</v>
      </c>
      <c r="I11" s="22">
        <f>+'Data -CF04A009'!I17</f>
        <v>366095.9349360918</v>
      </c>
      <c r="J11" s="22">
        <f>+'Data -CF04A009'!J17</f>
        <v>388684.0541216488</v>
      </c>
      <c r="K11" s="22">
        <f>+'Data -CF04A009'!K17</f>
        <v>409012.23015221104</v>
      </c>
    </row>
    <row r="12" spans="1:11" ht="15.75">
      <c r="A12" s="6" t="str">
        <f>+'Data -CF04A009'!A18</f>
        <v>  Motor Vehicle Excise Tax</v>
      </c>
      <c r="B12" s="22">
        <f>+'Data -CF04A009'!C18</f>
        <v>0</v>
      </c>
      <c r="C12" s="22">
        <f>+'Data -CF04A009'!C18</f>
        <v>0</v>
      </c>
      <c r="D12" s="22">
        <f>+'Data -CF04A009'!D18</f>
        <v>0</v>
      </c>
      <c r="E12" s="22">
        <f>+'Data -CF04A009'!E18</f>
        <v>0</v>
      </c>
      <c r="F12" s="22">
        <f>+'Data -CF04A009'!F18</f>
        <v>0</v>
      </c>
      <c r="G12" s="22">
        <f>+'Data -CF04A009'!G18</f>
        <v>0</v>
      </c>
      <c r="H12" s="22">
        <f>+'Data -CF04A009'!H18</f>
        <v>0</v>
      </c>
      <c r="I12" s="22">
        <f>+'Data -CF04A009'!I18</f>
        <v>0</v>
      </c>
      <c r="J12" s="22">
        <f>+'Data -CF04A009'!J18</f>
        <v>0</v>
      </c>
      <c r="K12" s="22">
        <f>+'Data -CF04A009'!K18</f>
        <v>0</v>
      </c>
    </row>
    <row r="13" spans="1:11" ht="15.75" hidden="1">
      <c r="A13" s="6" t="str">
        <f>+'Data -CF04A009'!A19</f>
        <v>  State Interim Funding</v>
      </c>
      <c r="B13" s="22">
        <f>+'Data -CF04A009'!C19</f>
        <v>0</v>
      </c>
      <c r="C13" s="22">
        <f>+'Data -CF04A009'!C19</f>
        <v>0</v>
      </c>
      <c r="D13" s="22">
        <f>+'Data -CF04A009'!D19</f>
        <v>0</v>
      </c>
      <c r="E13" s="22">
        <f>+'Data -CF04A009'!E19</f>
        <v>0</v>
      </c>
      <c r="F13" s="22">
        <f>+'Data -CF04A009'!F19</f>
        <v>0</v>
      </c>
      <c r="G13" s="22">
        <f>+'Data -CF04A009'!G19</f>
        <v>0</v>
      </c>
      <c r="H13" s="22">
        <f>+'Data -CF04A009'!H19</f>
        <v>0</v>
      </c>
      <c r="I13" s="22">
        <f>+'Data -CF04A009'!I19</f>
        <v>0</v>
      </c>
      <c r="J13" s="22">
        <f>+'Data -CF04A009'!J19</f>
        <v>0</v>
      </c>
      <c r="K13" s="22">
        <f>+'Data -CF04A009'!K19</f>
        <v>0</v>
      </c>
    </row>
    <row r="14" spans="1:11" ht="15.75" hidden="1">
      <c r="A14" s="6" t="str">
        <f>+'Data -CF04A009'!A20</f>
        <v>  FTA Section 9 (Operating)</v>
      </c>
      <c r="B14" s="22">
        <f>+'Data -CF04A009'!C20</f>
        <v>0</v>
      </c>
      <c r="C14" s="22">
        <f>+'Data -CF04A009'!C20</f>
        <v>0</v>
      </c>
      <c r="D14" s="22">
        <f>+'Data -CF04A009'!D20</f>
        <v>0</v>
      </c>
      <c r="E14" s="22">
        <f>+'Data -CF04A009'!E20</f>
        <v>0</v>
      </c>
      <c r="F14" s="22">
        <f>+'Data -CF04A009'!F20</f>
        <v>0</v>
      </c>
      <c r="G14" s="22">
        <f>+'Data -CF04A009'!G20</f>
        <v>0</v>
      </c>
      <c r="H14" s="22">
        <f>+'Data -CF04A009'!H20</f>
        <v>0</v>
      </c>
      <c r="I14" s="22">
        <f>+'Data -CF04A009'!I20</f>
        <v>0</v>
      </c>
      <c r="J14" s="22">
        <f>+'Data -CF04A009'!J20</f>
        <v>0</v>
      </c>
      <c r="K14" s="22">
        <f>+'Data -CF04A009'!K20</f>
        <v>0</v>
      </c>
    </row>
    <row r="15" spans="1:11" ht="15.75">
      <c r="A15" s="6" t="str">
        <f>+'Data -CF04A009'!A21</f>
        <v>  Interest Income</v>
      </c>
      <c r="B15" s="22">
        <f>+'Data -CF04A009'!C21</f>
        <v>14657.74757</v>
      </c>
      <c r="C15" s="22">
        <f>+'Data -CF04A009'!C21</f>
        <v>14657.74757</v>
      </c>
      <c r="D15" s="22">
        <f>+'Data -CF04A009'!D21</f>
        <v>12545.94061690681</v>
      </c>
      <c r="E15" s="22">
        <f>+'Data -CF04A009'!E21</f>
        <v>7129.156931062614</v>
      </c>
      <c r="F15" s="22">
        <f>+'Data -CF04A009'!F21</f>
        <v>5610.0688518915085</v>
      </c>
      <c r="G15" s="22">
        <f>+'Data -CF04A009'!G21</f>
        <v>6706.060419120364</v>
      </c>
      <c r="H15" s="22">
        <f>+'Data -CF04A009'!H21</f>
        <v>3289.0701926204224</v>
      </c>
      <c r="I15" s="22">
        <f>+'Data -CF04A009'!I21</f>
        <v>3414.161314848635</v>
      </c>
      <c r="J15" s="22">
        <f>+'Data -CF04A009'!J21</f>
        <v>3842.3759655371696</v>
      </c>
      <c r="K15" s="22">
        <f>+'Data -CF04A009'!K21</f>
        <v>4953.601215989175</v>
      </c>
    </row>
    <row r="16" spans="1:11" ht="15.75">
      <c r="A16" s="6" t="str">
        <f>+'Data -CF04A009'!A22</f>
        <v>  Capital Grants</v>
      </c>
      <c r="B16" s="22">
        <f>+'Data -CF04A009'!C22</f>
        <v>63702.826</v>
      </c>
      <c r="C16" s="22">
        <f>+'Data -CF04A009'!C22</f>
        <v>63702.826</v>
      </c>
      <c r="D16" s="22">
        <f>+'Data -CF04A009'!D22</f>
        <v>85378.89020313599</v>
      </c>
      <c r="E16" s="22">
        <f>+'Data -CF04A009'!E22</f>
        <v>58104.934</v>
      </c>
      <c r="F16" s="22">
        <f>+'Data -CF04A009'!F22</f>
        <v>81838.19514822401</v>
      </c>
      <c r="G16" s="22">
        <f>+'Data -CF04A009'!G22</f>
        <v>69417.43586891063</v>
      </c>
      <c r="H16" s="22">
        <f>+'Data -CF04A009'!H22</f>
        <v>26208.485999999997</v>
      </c>
      <c r="I16" s="22">
        <f>+'Data -CF04A009'!I22</f>
        <v>21734.97362191502</v>
      </c>
      <c r="J16" s="22">
        <f>+'Data -CF04A009'!J22</f>
        <v>18500</v>
      </c>
      <c r="K16" s="22">
        <f>+'Data -CF04A009'!K22</f>
        <v>16000</v>
      </c>
    </row>
    <row r="17" spans="1:11" ht="15.75">
      <c r="A17" s="6" t="str">
        <f>+'Data -CF04A009'!A23</f>
        <v>  Payments from ST; Roads, Fleet, Airport</v>
      </c>
      <c r="B17" s="22">
        <f>+'Data -CF04A009'!C23</f>
        <v>19213.822689999994</v>
      </c>
      <c r="C17" s="22">
        <f>+'Data -CF04A009'!C23</f>
        <v>19213.822689999994</v>
      </c>
      <c r="D17" s="22">
        <f>+'Data -CF04A009'!D23</f>
        <v>22455.4269</v>
      </c>
      <c r="E17" s="22">
        <f>+'Data -CF04A009'!E23</f>
        <v>22567.468900000003</v>
      </c>
      <c r="F17" s="22">
        <f>+'Data -CF04A009'!F23</f>
        <v>25170.099899999997</v>
      </c>
      <c r="G17" s="22">
        <f>+'Data -CF04A009'!G23</f>
        <v>26683.455033999995</v>
      </c>
      <c r="H17" s="22">
        <f>+'Data -CF04A009'!H23</f>
        <v>29287.319866352005</v>
      </c>
      <c r="I17" s="22">
        <f>+'Data -CF04A009'!I23</f>
        <v>30285.41159460986</v>
      </c>
      <c r="J17" s="22">
        <f>+'Data -CF04A009'!J23</f>
        <v>31170.215611767573</v>
      </c>
      <c r="K17" s="22">
        <f>+'Data -CF04A009'!K23</f>
        <v>32714.225792649504</v>
      </c>
    </row>
    <row r="18" spans="1:11" ht="15.75">
      <c r="A18" s="6" t="str">
        <f>+'Data -CF04A009'!A24</f>
        <v>  Sound Transit Payments-Capital</v>
      </c>
      <c r="B18" s="22">
        <f>+'Data -CF04A009'!C24</f>
        <v>0</v>
      </c>
      <c r="C18" s="22">
        <f>+'Data -CF04A009'!C24</f>
        <v>0</v>
      </c>
      <c r="D18" s="22">
        <f>+'Data -CF04A009'!D24</f>
        <v>0</v>
      </c>
      <c r="E18" s="22">
        <f>+'Data -CF04A009'!E24</f>
        <v>0</v>
      </c>
      <c r="F18" s="22">
        <f>+'Data -CF04A009'!F24</f>
        <v>0</v>
      </c>
      <c r="G18" s="22">
        <f>+'Data -CF04A009'!G24</f>
        <v>0</v>
      </c>
      <c r="H18" s="22">
        <f>+'Data -CF04A009'!H24</f>
        <v>0</v>
      </c>
      <c r="I18" s="22">
        <f>+'Data -CF04A009'!I24</f>
        <v>0</v>
      </c>
      <c r="J18" s="22">
        <f>+'Data -CF04A009'!J24</f>
        <v>0</v>
      </c>
      <c r="K18" s="22">
        <f>+'Data -CF04A009'!K24</f>
        <v>0</v>
      </c>
    </row>
    <row r="19" spans="1:11" ht="15.75">
      <c r="A19" s="6" t="str">
        <f>+'Data -CF04A009'!A25</f>
        <v>  Miscellaneous</v>
      </c>
      <c r="B19" s="22">
        <f>+'Data -CF04A009'!C25</f>
        <v>7624.162289999999</v>
      </c>
      <c r="C19" s="22">
        <f>+'Data -CF04A009'!C25</f>
        <v>7624.162289999999</v>
      </c>
      <c r="D19" s="22">
        <f>+'Data -CF04A009'!D25</f>
        <v>16214.627668805606</v>
      </c>
      <c r="E19" s="22">
        <f>+'Data -CF04A009'!E25</f>
        <v>12986.483546280178</v>
      </c>
      <c r="F19" s="22">
        <f>+'Data -CF04A009'!F25</f>
        <v>26977.867773891954</v>
      </c>
      <c r="G19" s="22">
        <f>+'Data -CF04A009'!G25</f>
        <v>20633.682877803614</v>
      </c>
      <c r="H19" s="22">
        <f>+'Data -CF04A009'!H25</f>
        <v>11936.993148302514</v>
      </c>
      <c r="I19" s="22">
        <f>+'Data -CF04A009'!I25</f>
        <v>10436.51142411905</v>
      </c>
      <c r="J19" s="22">
        <f>+'Data -CF04A009'!J25</f>
        <v>10721.639562690256</v>
      </c>
      <c r="K19" s="22">
        <f>+'Data -CF04A009'!K25</f>
        <v>10983.120699635623</v>
      </c>
    </row>
    <row r="20" spans="1:11" ht="15.75">
      <c r="A20" s="23" t="s">
        <v>12</v>
      </c>
      <c r="B20" s="24">
        <f aca="true" t="shared" si="0" ref="B20:K20">SUM(B9:B19)</f>
        <v>488801.63853</v>
      </c>
      <c r="C20" s="24">
        <f t="shared" si="0"/>
        <v>488801.63853</v>
      </c>
      <c r="D20" s="24">
        <f t="shared" si="0"/>
        <v>522583.749133804</v>
      </c>
      <c r="E20" s="24">
        <f t="shared" si="0"/>
        <v>479850.5535643886</v>
      </c>
      <c r="F20" s="24">
        <f t="shared" si="0"/>
        <v>530096.7952342533</v>
      </c>
      <c r="G20" s="24">
        <f t="shared" si="0"/>
        <v>531633.9901058833</v>
      </c>
      <c r="H20" s="24">
        <f t="shared" si="0"/>
        <v>501093.9206576779</v>
      </c>
      <c r="I20" s="24">
        <f t="shared" si="0"/>
        <v>523180.2066463672</v>
      </c>
      <c r="J20" s="24">
        <f t="shared" si="0"/>
        <v>553909.1058030598</v>
      </c>
      <c r="K20" s="24">
        <f t="shared" si="0"/>
        <v>576105.0795082868</v>
      </c>
    </row>
    <row r="21" spans="1:11" ht="15.75">
      <c r="A21" s="4" t="s">
        <v>13</v>
      </c>
      <c r="B21" s="21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.75">
      <c r="A22" s="6" t="str">
        <f>+'Data -CF04A009'!A34</f>
        <v>Expense</v>
      </c>
      <c r="B22" s="22" t="s">
        <v>10</v>
      </c>
      <c r="C22" s="22" t="s">
        <v>10</v>
      </c>
      <c r="D22" s="22" t="s">
        <v>10</v>
      </c>
      <c r="E22" s="22" t="s">
        <v>10</v>
      </c>
      <c r="F22" s="22" t="s">
        <v>10</v>
      </c>
      <c r="G22" s="22" t="s">
        <v>10</v>
      </c>
      <c r="H22" s="22" t="s">
        <v>10</v>
      </c>
      <c r="I22" s="22" t="s">
        <v>10</v>
      </c>
      <c r="J22" s="22" t="s">
        <v>10</v>
      </c>
      <c r="K22" s="22" t="s">
        <v>10</v>
      </c>
    </row>
    <row r="23" spans="1:11" ht="15.75">
      <c r="A23" s="6" t="str">
        <f>+'Data -CF04A009'!A35</f>
        <v>    Transit Division</v>
      </c>
      <c r="B23" s="22">
        <f>+'Data -CF04A009'!C35</f>
        <v>-366687.78822</v>
      </c>
      <c r="C23" s="22">
        <f>+'Data -CF04A009'!C35</f>
        <v>-366687.78822</v>
      </c>
      <c r="D23" s="22">
        <f>+'Data -CF04A009'!D35</f>
        <v>-387571.17300000007</v>
      </c>
      <c r="E23" s="22">
        <f>+'Data -CF04A009'!E35</f>
        <v>-387805.8950000001</v>
      </c>
      <c r="F23" s="22">
        <f>+'Data -CF04A009'!F35</f>
        <v>-405237.97</v>
      </c>
      <c r="G23" s="22">
        <f>+'Data -CF04A009'!G35</f>
        <v>-427343.39790014457</v>
      </c>
      <c r="H23" s="22">
        <f>+'Data -CF04A009'!H35</f>
        <v>-448218.5709659175</v>
      </c>
      <c r="I23" s="22">
        <f>+'Data -CF04A009'!I35</f>
        <v>-464656.3710730246</v>
      </c>
      <c r="J23" s="22">
        <f>+'Data -CF04A009'!J35</f>
        <v>-485517.01322269806</v>
      </c>
      <c r="K23" s="22">
        <f>+'Data -CF04A009'!K35</f>
        <v>-503784.7271200016</v>
      </c>
    </row>
    <row r="24" spans="1:11" ht="15.75">
      <c r="A24" s="6" t="str">
        <f>+'Data -CF04A009'!A36</f>
        <v>    Transportation Admin Division</v>
      </c>
      <c r="B24" s="22">
        <f>+'Data -CF04A009'!C36</f>
        <v>-3759.42995</v>
      </c>
      <c r="C24" s="22">
        <f>+'Data -CF04A009'!C36</f>
        <v>-3759.42995</v>
      </c>
      <c r="D24" s="22">
        <f>+'Data -CF04A009'!D36</f>
        <v>-4392.835</v>
      </c>
      <c r="E24" s="22">
        <f>+'Data -CF04A009'!E36</f>
        <v>-4392.835</v>
      </c>
      <c r="F24" s="22">
        <f>+'Data -CF04A009'!F36</f>
        <v>-4393.674999999999</v>
      </c>
      <c r="G24" s="22">
        <f>+'Data -CF04A009'!G36</f>
        <v>-4311.0979</v>
      </c>
      <c r="H24" s="22">
        <f>+'Data -CF04A009'!H36</f>
        <v>-4431.8086412</v>
      </c>
      <c r="I24" s="22">
        <f>+'Data -CF04A009'!I36</f>
        <v>-4555.899283153601</v>
      </c>
      <c r="J24" s="22">
        <f>+'Data -CF04A009'!J36</f>
        <v>-4683.464463081901</v>
      </c>
      <c r="K24" s="22">
        <f>+'Data -CF04A009'!K36</f>
        <v>-4814.601468048195</v>
      </c>
    </row>
    <row r="25" spans="1:11" ht="15.75">
      <c r="A25" s="6" t="str">
        <f>+'Data -CF04A009'!A37</f>
        <v>    Transportation Planning Division</v>
      </c>
      <c r="B25" s="22">
        <f>+'Data -CF04A009'!C37</f>
        <v>0</v>
      </c>
      <c r="C25" s="22">
        <f>+'Data -CF04A009'!C37</f>
        <v>0</v>
      </c>
      <c r="D25" s="22">
        <f>+'Data -CF04A009'!D37</f>
        <v>0</v>
      </c>
      <c r="E25" s="22">
        <f>+'Data -CF04A009'!E37</f>
        <v>0</v>
      </c>
      <c r="F25" s="22">
        <f>+'Data -CF04A009'!F37</f>
        <v>0</v>
      </c>
      <c r="G25" s="22">
        <f>+'Data -CF04A009'!G37</f>
        <v>0</v>
      </c>
      <c r="H25" s="22">
        <f>+'Data -CF04A009'!H37</f>
        <v>0</v>
      </c>
      <c r="I25" s="22">
        <f>+'Data -CF04A009'!I37</f>
        <v>0</v>
      </c>
      <c r="J25" s="22">
        <f>+'Data -CF04A009'!J37</f>
        <v>0</v>
      </c>
      <c r="K25" s="22">
        <f>+'Data -CF04A009'!K37</f>
        <v>0</v>
      </c>
    </row>
    <row r="26" spans="1:11" ht="15.75">
      <c r="A26" s="6" t="str">
        <f>+'Data -CF04A009'!A39</f>
        <v>  Capital</v>
      </c>
      <c r="B26" s="22">
        <f>+'Data -CF04A009'!C39</f>
        <v>-162848.654</v>
      </c>
      <c r="C26" s="22">
        <f>+'Data -CF04A009'!C39</f>
        <v>-162848.654</v>
      </c>
      <c r="D26" s="22">
        <f>+'Data -CF04A009'!D39</f>
        <v>-152346.1</v>
      </c>
      <c r="E26" s="22">
        <f>+'Form5- Capital'!E17</f>
        <v>-135064.452</v>
      </c>
      <c r="F26" s="22">
        <f>+'Data -CF04A009'!F39</f>
        <v>-164554.856</v>
      </c>
      <c r="G26" s="22">
        <f>+'Data -CF04A009'!G39</f>
        <v>-252067.985</v>
      </c>
      <c r="H26" s="22">
        <f>+'Data -CF04A009'!H39</f>
        <v>-87200.148</v>
      </c>
      <c r="I26" s="22">
        <f>+'Data -CF04A009'!I39</f>
        <v>-53434.406</v>
      </c>
      <c r="J26" s="22">
        <f>+'Data -CF04A009'!J39</f>
        <v>-38187.29</v>
      </c>
      <c r="K26" s="22">
        <f>+'Data -CF04A009'!K39</f>
        <v>-63950.718</v>
      </c>
    </row>
    <row r="27" spans="1:11" ht="15.75">
      <c r="A27" s="6" t="str">
        <f>+'Data -CF04A009'!A42</f>
        <v>  Cross Border Lease (Gillig Coaches)</v>
      </c>
      <c r="B27" s="22">
        <f>+'Data -CF04A009'!C42</f>
        <v>-13189.00253436588</v>
      </c>
      <c r="C27" s="22">
        <f>+'Data -CF04A009'!C42</f>
        <v>-13189.00253436588</v>
      </c>
      <c r="D27" s="22">
        <f>+'Data -CF04A009'!D42</f>
        <v>-11880.302888736249</v>
      </c>
      <c r="E27" s="22">
        <f>+'Data -CF04A009'!E42</f>
        <v>-12614.305770727125</v>
      </c>
      <c r="F27" s="22">
        <f>+'Data -CF04A009'!F42</f>
        <v>-15652.728635940319</v>
      </c>
      <c r="G27" s="22">
        <f>+'Data -CF04A009'!G42</f>
        <v>-9893.606658966677</v>
      </c>
      <c r="H27" s="22">
        <f>+'Data -CF04A009'!H42</f>
        <v>0</v>
      </c>
      <c r="I27" s="22">
        <f>+'Data -CF04A009'!I42</f>
        <v>0</v>
      </c>
      <c r="J27" s="22">
        <f>+'Data -CF04A009'!J42</f>
        <v>0</v>
      </c>
      <c r="K27" s="22">
        <f>+'Data -CF04A009'!K42</f>
        <v>0</v>
      </c>
    </row>
    <row r="28" spans="1:11" ht="15.75">
      <c r="A28" s="6" t="str">
        <f>+'Data -CF04A009'!A43</f>
        <v>  Debt Service</v>
      </c>
      <c r="B28" s="22">
        <f>+'Data -CF04A009'!C43</f>
        <v>-12251.967</v>
      </c>
      <c r="C28" s="22">
        <f>+'Data -CF04A009'!C43</f>
        <v>-12251.967</v>
      </c>
      <c r="D28" s="22">
        <f>+'Data -CF04A009'!D43</f>
        <v>-13185.005</v>
      </c>
      <c r="E28" s="22">
        <f>+'Data -CF04A009'!E43</f>
        <v>-11880.38526</v>
      </c>
      <c r="F28" s="22">
        <f>+'Data -CF04A009'!F43</f>
        <v>-15819.200983969478</v>
      </c>
      <c r="G28" s="22">
        <f>+'Data -CF04A009'!G43</f>
        <v>-12448.115323969478</v>
      </c>
      <c r="H28" s="22">
        <f>+'Data -CF04A009'!H43</f>
        <v>-5890.465638455731</v>
      </c>
      <c r="I28" s="22">
        <f>+'Data -CF04A009'!I43</f>
        <v>-9611.157459101229</v>
      </c>
      <c r="J28" s="22">
        <f>+'Data -CF04A009'!J43</f>
        <v>-16250.107654261416</v>
      </c>
      <c r="K28" s="22">
        <f>+'Data -CF04A009'!K43</f>
        <v>-16519.63276188226</v>
      </c>
    </row>
    <row r="29" spans="1:11" ht="15.75">
      <c r="A29" s="5" t="s">
        <v>14</v>
      </c>
      <c r="B29" s="20">
        <f aca="true" t="shared" si="1" ref="B29:K29">SUM(B23:B28)</f>
        <v>-558736.8417043658</v>
      </c>
      <c r="C29" s="20">
        <f t="shared" si="1"/>
        <v>-558736.8417043658</v>
      </c>
      <c r="D29" s="20">
        <f t="shared" si="1"/>
        <v>-569375.4158887364</v>
      </c>
      <c r="E29" s="20">
        <f t="shared" si="1"/>
        <v>-551757.8730307271</v>
      </c>
      <c r="F29" s="20">
        <f t="shared" si="1"/>
        <v>-605658.4306199098</v>
      </c>
      <c r="G29" s="20">
        <f t="shared" si="1"/>
        <v>-706064.2027830807</v>
      </c>
      <c r="H29" s="20">
        <f t="shared" si="1"/>
        <v>-545740.9932455732</v>
      </c>
      <c r="I29" s="20">
        <f t="shared" si="1"/>
        <v>-532257.8338152794</v>
      </c>
      <c r="J29" s="20">
        <f t="shared" si="1"/>
        <v>-544637.8753400414</v>
      </c>
      <c r="K29" s="20">
        <f t="shared" si="1"/>
        <v>-589069.6793499321</v>
      </c>
    </row>
    <row r="30" spans="1:11" ht="15.75">
      <c r="A30" s="66" t="s">
        <v>8</v>
      </c>
      <c r="B30" s="67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5.75">
      <c r="A31" s="68" t="s">
        <v>42</v>
      </c>
      <c r="B31" s="65"/>
      <c r="C31" s="30">
        <f>+'Form5- Operating'!C24</f>
        <v>0</v>
      </c>
      <c r="D31" s="30">
        <f>+'Form5- Operating'!D24</f>
        <v>3919.640080000001</v>
      </c>
      <c r="E31" s="30">
        <f>+'Form5- Operating'!E24</f>
        <v>3921.987300000001</v>
      </c>
      <c r="F31" s="30">
        <f>+'Form5- Operating'!F24</f>
        <v>4096.316449999999</v>
      </c>
      <c r="G31" s="30">
        <f>+'Form5- Operating'!G24</f>
        <v>4316.544958001446</v>
      </c>
      <c r="H31" s="30">
        <f>+'Form5- Operating'!H24</f>
        <v>4526.503796071175</v>
      </c>
      <c r="I31" s="30">
        <f>+'Form5- Operating'!I24</f>
        <v>4692.122703561782</v>
      </c>
      <c r="J31" s="30">
        <f>+'Form5- Operating'!J24</f>
        <v>4902.0047768578</v>
      </c>
      <c r="K31" s="30">
        <f>+'Form5- Operating'!K24</f>
        <v>5085.993285880498</v>
      </c>
    </row>
    <row r="32" spans="1:12" ht="15.75">
      <c r="A32" s="68" t="s">
        <v>43</v>
      </c>
      <c r="B32" s="65"/>
      <c r="C32" s="30">
        <f>+'Form5- Capital'!C20</f>
        <v>50824.736000000004</v>
      </c>
      <c r="D32" s="30">
        <f>+'Form5- Capital'!D20</f>
        <v>3662.418</v>
      </c>
      <c r="E32" s="30">
        <f>+'Form5- Capital'!E20</f>
        <v>13470.586</v>
      </c>
      <c r="F32" s="30">
        <f>+'Form5- Capital'!F20</f>
        <v>10674.003800000011</v>
      </c>
      <c r="G32" s="30">
        <f>+'Form5- Capital'!G20</f>
        <v>-620.876599999994</v>
      </c>
      <c r="H32" s="30">
        <f>+'Form5- Capital'!H20</f>
        <v>4696.2085</v>
      </c>
      <c r="I32" s="30">
        <f>+'Form5- Capital'!I20</f>
        <v>-3919.8542000000034</v>
      </c>
      <c r="J32" s="30">
        <f>+'Form5- Capital'!J20</f>
        <v>-10063.8196</v>
      </c>
      <c r="K32" s="30">
        <f>+'Form5- Capital'!K20</f>
        <v>-196.8365</v>
      </c>
      <c r="L32" s="42" t="s">
        <v>10</v>
      </c>
    </row>
    <row r="33" spans="1:11" ht="15.75">
      <c r="A33" s="26" t="s">
        <v>44</v>
      </c>
      <c r="B33" s="27"/>
      <c r="C33" s="69">
        <f>+C32+C31</f>
        <v>50824.736000000004</v>
      </c>
      <c r="D33" s="69">
        <f aca="true" t="shared" si="2" ref="D33:K33">+D32+D31</f>
        <v>7582.058080000001</v>
      </c>
      <c r="E33" s="69">
        <f t="shared" si="2"/>
        <v>17392.5733</v>
      </c>
      <c r="F33" s="69">
        <f t="shared" si="2"/>
        <v>14770.320250000012</v>
      </c>
      <c r="G33" s="69">
        <f t="shared" si="2"/>
        <v>3695.6683580014515</v>
      </c>
      <c r="H33" s="69">
        <f t="shared" si="2"/>
        <v>9222.712296071175</v>
      </c>
      <c r="I33" s="69">
        <f t="shared" si="2"/>
        <v>772.2685035617787</v>
      </c>
      <c r="J33" s="69">
        <f t="shared" si="2"/>
        <v>-5161.814823142201</v>
      </c>
      <c r="K33" s="69">
        <f t="shared" si="2"/>
        <v>4889.156785880497</v>
      </c>
    </row>
    <row r="34" spans="1:11" ht="15.75">
      <c r="A34" s="29" t="s">
        <v>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5.75">
      <c r="A35" s="6" t="str">
        <f>+'Data -CF04A009'!A28</f>
        <v>Long Term Debt (Bonds)</v>
      </c>
      <c r="B35" s="53">
        <f>+'Data -CF04A009'!C28</f>
        <v>0</v>
      </c>
      <c r="C35" s="53">
        <f>+'Data -CF04A009'!C28</f>
        <v>0</v>
      </c>
      <c r="D35" s="53">
        <f>+'Data -CF04A009'!D28</f>
        <v>24000</v>
      </c>
      <c r="E35" s="53">
        <f>+'Data -CF04A009'!E28</f>
        <v>0</v>
      </c>
      <c r="F35" s="53">
        <f>+'Data -CF04A009'!F28</f>
        <v>50000</v>
      </c>
      <c r="G35" s="53">
        <f>+'Data -CF04A009'!G28</f>
        <v>26500</v>
      </c>
      <c r="H35" s="53">
        <f>+'Data -CF04A009'!H28</f>
        <v>10500</v>
      </c>
      <c r="I35" s="53">
        <f>+'Data -CF04A009'!I28</f>
        <v>4000</v>
      </c>
      <c r="J35" s="53">
        <f>+'Data -CF04A009'!J28</f>
        <v>18000</v>
      </c>
      <c r="K35" s="53">
        <f>+'Data -CF04A009'!K28</f>
        <v>33500</v>
      </c>
    </row>
    <row r="36" spans="1:11" ht="15.75" hidden="1">
      <c r="A36" s="6" t="str">
        <f>+'Data -CF04A009'!A29</f>
        <v>Short Term Debt (6 Years)</v>
      </c>
      <c r="B36" s="53">
        <f>+'Data -CF04A009'!C29</f>
        <v>0</v>
      </c>
      <c r="C36" s="53">
        <f>+'Data -CF04A009'!C29</f>
        <v>0</v>
      </c>
      <c r="D36" s="53">
        <f>+'Data -CF04A009'!D29</f>
        <v>0</v>
      </c>
      <c r="E36" s="53">
        <f>+'Data -CF04A009'!E29</f>
        <v>0</v>
      </c>
      <c r="F36" s="53">
        <f>+'Data -CF04A009'!F29</f>
        <v>0</v>
      </c>
      <c r="G36" s="53">
        <f>+'Data -CF04A009'!G29</f>
        <v>0</v>
      </c>
      <c r="H36" s="53">
        <f>+'Data -CF04A009'!H29</f>
        <v>0</v>
      </c>
      <c r="I36" s="53">
        <f>+'Data -CF04A009'!I29</f>
        <v>0</v>
      </c>
      <c r="J36" s="53">
        <f>+'Data -CF04A009'!J29</f>
        <v>0</v>
      </c>
      <c r="K36" s="53">
        <f>+'Data -CF04A009'!K29</f>
        <v>0</v>
      </c>
    </row>
    <row r="37" spans="1:11" ht="15.75">
      <c r="A37" s="6" t="str">
        <f>+'Data -CF04A009'!A31</f>
        <v>CBL Sale of Gilligs</v>
      </c>
      <c r="B37" s="53">
        <f>+'Data -CF04A009'!C31</f>
        <v>0</v>
      </c>
      <c r="C37" s="53">
        <f>+'Data -CF04A009'!C31</f>
        <v>0</v>
      </c>
      <c r="D37" s="53">
        <f>+'Data -CF04A009'!D31</f>
        <v>0</v>
      </c>
      <c r="E37" s="53">
        <f>+'Data -CF04A009'!E31</f>
        <v>0</v>
      </c>
      <c r="F37" s="53">
        <f>+'Data -CF04A009'!F31</f>
        <v>0</v>
      </c>
      <c r="G37" s="53">
        <f>+'Data -CF04A009'!G31</f>
        <v>0</v>
      </c>
      <c r="H37" s="53">
        <f>+'Data -CF04A009'!H31</f>
        <v>0</v>
      </c>
      <c r="I37" s="53">
        <f>+'Data -CF04A009'!I31</f>
        <v>0</v>
      </c>
      <c r="J37" s="53">
        <f>+'Data -CF04A009'!J31</f>
        <v>0</v>
      </c>
      <c r="K37" s="53">
        <f>+'Data -CF04A009'!K31</f>
        <v>0</v>
      </c>
    </row>
    <row r="38" spans="1:11" ht="15.75">
      <c r="A38" s="6" t="s">
        <v>29</v>
      </c>
      <c r="B38" s="53">
        <f>+'Data -CF04A009'!C32</f>
        <v>-3462.7981599999976</v>
      </c>
      <c r="C38" s="53">
        <f>+'Data -CF04A009'!C32</f>
        <v>-3462.7981599999976</v>
      </c>
      <c r="D38" s="53">
        <f>+'Data -CF04A009'!D32</f>
        <v>1526.8364103999993</v>
      </c>
      <c r="E38" s="53">
        <f>+'Data -CF04A009'!E32</f>
        <v>9614.712187100005</v>
      </c>
      <c r="F38" s="53">
        <f>+'Data -CF04A009'!F32</f>
        <v>1983.9145356126246</v>
      </c>
      <c r="G38" s="53">
        <f>+'Data -CF04A009'!G32</f>
        <v>2666.6968133650516</v>
      </c>
      <c r="H38" s="53">
        <f>+'Data -CF04A009'!H32</f>
        <v>2224.8008627449162</v>
      </c>
      <c r="I38" s="53">
        <f>+'Data -CF04A009'!I32</f>
        <v>1839.020456052851</v>
      </c>
      <c r="J38" s="53">
        <f>+'Data -CF04A009'!J32</f>
        <v>1292.4362507188125</v>
      </c>
      <c r="K38" s="53">
        <f>+'Data -CF04A009'!K32</f>
        <v>1313.583486386844</v>
      </c>
    </row>
    <row r="39" spans="1:11" ht="15.75">
      <c r="A39" s="32" t="s">
        <v>15</v>
      </c>
      <c r="B39" s="33">
        <f aca="true" t="shared" si="3" ref="B39:K39">SUM(B35:B38)</f>
        <v>-3462.7981599999976</v>
      </c>
      <c r="C39" s="33">
        <f t="shared" si="3"/>
        <v>-3462.7981599999976</v>
      </c>
      <c r="D39" s="33">
        <f t="shared" si="3"/>
        <v>25526.8364104</v>
      </c>
      <c r="E39" s="33">
        <f t="shared" si="3"/>
        <v>9614.712187100005</v>
      </c>
      <c r="F39" s="33">
        <f t="shared" si="3"/>
        <v>51983.914535612625</v>
      </c>
      <c r="G39" s="33">
        <f t="shared" si="3"/>
        <v>29166.69681336505</v>
      </c>
      <c r="H39" s="33">
        <f t="shared" si="3"/>
        <v>12724.800862744916</v>
      </c>
      <c r="I39" s="33">
        <f t="shared" si="3"/>
        <v>5839.020456052851</v>
      </c>
      <c r="J39" s="33">
        <f t="shared" si="3"/>
        <v>19292.436250718813</v>
      </c>
      <c r="K39" s="33">
        <f t="shared" si="3"/>
        <v>34813.583486386844</v>
      </c>
    </row>
    <row r="40" spans="1:11" ht="15.75">
      <c r="A40" s="34" t="s">
        <v>2</v>
      </c>
      <c r="B40" s="33">
        <f>B7+B20+B29+B30+B39</f>
        <v>250351.735301228</v>
      </c>
      <c r="C40" s="33">
        <f>C7+C20+C29+C39+C33</f>
        <v>301176.47130122804</v>
      </c>
      <c r="D40" s="33">
        <f>D7+D20+D29+D33+D39</f>
        <v>278834.00628903625</v>
      </c>
      <c r="E40" s="33">
        <f aca="true" t="shared" si="4" ref="E40:K40">E7+E20+E29+E33+E39</f>
        <v>256276.4373219893</v>
      </c>
      <c r="F40" s="33">
        <f t="shared" si="4"/>
        <v>247469.03672194536</v>
      </c>
      <c r="G40" s="33">
        <f t="shared" si="4"/>
        <v>105901.18921611436</v>
      </c>
      <c r="H40" s="33">
        <f t="shared" si="4"/>
        <v>83201.62978703534</v>
      </c>
      <c r="I40" s="33">
        <f t="shared" si="4"/>
        <v>80735.29157773782</v>
      </c>
      <c r="J40" s="33">
        <f t="shared" si="4"/>
        <v>104137.14346833291</v>
      </c>
      <c r="K40" s="33">
        <f t="shared" si="4"/>
        <v>130875.28389895483</v>
      </c>
    </row>
    <row r="41" spans="1:11" ht="15.75">
      <c r="A41" s="4" t="s">
        <v>5</v>
      </c>
      <c r="B41" s="22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8.75">
      <c r="A42" s="6" t="s">
        <v>48</v>
      </c>
      <c r="B42" s="35">
        <f>+'Data -CF04A009'!C54</f>
        <v>26418.414469999872</v>
      </c>
      <c r="C42" s="35">
        <f>+'Form5- Operating'!C32</f>
        <v>26418.41446999983</v>
      </c>
      <c r="D42" s="35">
        <f>+'Data -CF04A009'!D54</f>
        <v>31379.212786095493</v>
      </c>
      <c r="E42" s="35">
        <f>+'Data -CF04A009'!E54</f>
        <v>28869.733491590625</v>
      </c>
      <c r="F42" s="35">
        <f>+'Data -CF04A009'!F54</f>
        <v>33445.09947663601</v>
      </c>
      <c r="G42" s="35">
        <f>+'Data -CF04A009'!G54</f>
        <v>35395.70384431028</v>
      </c>
      <c r="H42" s="35">
        <f>+'Data -CF04A009'!H54</f>
        <v>37118.62872467129</v>
      </c>
      <c r="I42" s="35">
        <f>+'Data -CF04A009'!I54</f>
        <v>38476.905239116546</v>
      </c>
      <c r="J42" s="35">
        <f>+'Data -CF04A009'!J54</f>
        <v>40297.73977185981</v>
      </c>
      <c r="K42" s="35">
        <f>+'Data -CF04A009'!K54</f>
        <v>41792.68863803611</v>
      </c>
    </row>
    <row r="43" spans="1:11" ht="15.75">
      <c r="A43" s="6" t="s">
        <v>27</v>
      </c>
      <c r="B43" s="35">
        <f>+'Data -CF04A009'!C55</f>
        <v>0</v>
      </c>
      <c r="C43" s="35">
        <f>+'Data -CF04A009'!C55</f>
        <v>0</v>
      </c>
      <c r="D43" s="35">
        <f>+'Data -CF04A009'!D55</f>
        <v>0</v>
      </c>
      <c r="E43" s="35">
        <f>+'Data -CF04A009'!E55</f>
        <v>0</v>
      </c>
      <c r="F43" s="35">
        <f>+'Data -CF04A009'!F55</f>
        <v>0</v>
      </c>
      <c r="G43" s="35">
        <f>+'Data -CF04A009'!G55</f>
        <v>0</v>
      </c>
      <c r="H43" s="35">
        <f>+'Data -CF04A009'!H55</f>
        <v>0</v>
      </c>
      <c r="I43" s="35">
        <f>+'Data -CF04A009'!I55</f>
        <v>0</v>
      </c>
      <c r="J43" s="35">
        <f>+'Data -CF04A009'!J55</f>
        <v>0</v>
      </c>
      <c r="K43" s="35">
        <f>+'Data -CF04A009'!K55</f>
        <v>0</v>
      </c>
    </row>
    <row r="44" spans="1:11" ht="18.75">
      <c r="A44" s="6" t="s">
        <v>65</v>
      </c>
      <c r="B44" s="35">
        <f>+'Data -CF04A009'!C56</f>
        <v>80042.3141459657</v>
      </c>
      <c r="C44" s="35">
        <f>+'Data -CF04A009'!C56</f>
        <v>80042.3141459657</v>
      </c>
      <c r="D44" s="35">
        <f>+'Data -CF04A009'!D56</f>
        <v>90080.39701964211</v>
      </c>
      <c r="E44" s="35">
        <f>+'Data -CF04A009'!E56</f>
        <v>98203.17764493037</v>
      </c>
      <c r="F44" s="35">
        <f>+'Data -CF04A009'!F56</f>
        <v>102945.41496361024</v>
      </c>
      <c r="G44" s="35">
        <f>+'Data -CF04A009'!G56</f>
        <v>25647.784632506256</v>
      </c>
      <c r="H44" s="35">
        <f>+'Data -CF04A009'!H56</f>
        <v>42304.21458570918</v>
      </c>
      <c r="I44" s="35">
        <f>+'Data -CF04A009'!I56</f>
        <v>41243.86714205842</v>
      </c>
      <c r="J44" s="35">
        <f>+'Data -CF04A009'!J56</f>
        <v>62600.41673755902</v>
      </c>
      <c r="K44" s="35">
        <f>+'Data -CF04A009'!K56</f>
        <v>88477.89004348834</v>
      </c>
    </row>
    <row r="45" spans="1:11" ht="15.75">
      <c r="A45" s="6" t="s">
        <v>9</v>
      </c>
      <c r="B45" s="35">
        <f>+'Data -CF04A009'!C58</f>
        <v>37052.18856459881</v>
      </c>
      <c r="C45" s="35">
        <f>+'Data -CF04A009'!C58</f>
        <v>37052.18856459881</v>
      </c>
      <c r="D45" s="35">
        <f>+'Data -CF04A009'!D58</f>
        <v>22835.588176897865</v>
      </c>
      <c r="E45" s="35">
        <f>+'Data -CF04A009'!E58</f>
        <v>24315.65729490699</v>
      </c>
      <c r="F45" s="35">
        <f>+'Data -CF04A009'!F58</f>
        <v>9620.80165896667</v>
      </c>
      <c r="G45" s="35">
        <f>+'Data -CF04A009'!G58</f>
        <v>-7.275957614183426E-12</v>
      </c>
      <c r="H45" s="35">
        <f>+'Data -CF04A009'!H58</f>
        <v>-7.275957614183426E-12</v>
      </c>
      <c r="I45" s="35">
        <f>+'Data -CF04A009'!I58</f>
        <v>-7.275957614183426E-12</v>
      </c>
      <c r="J45" s="35">
        <f>+'Data -CF04A009'!J58</f>
        <v>-7.275957614183426E-12</v>
      </c>
      <c r="K45" s="35">
        <f>+'Data -CF04A009'!K58</f>
        <v>-7.275957614183426E-12</v>
      </c>
    </row>
    <row r="46" spans="1:11" ht="15.75">
      <c r="A46" s="6" t="s">
        <v>16</v>
      </c>
      <c r="B46" s="35"/>
      <c r="C46" s="22" t="s">
        <v>10</v>
      </c>
      <c r="D46" s="22" t="s">
        <v>10</v>
      </c>
      <c r="E46" s="22" t="s">
        <v>10</v>
      </c>
      <c r="F46" s="22" t="s">
        <v>10</v>
      </c>
      <c r="G46" s="22" t="s">
        <v>10</v>
      </c>
      <c r="H46" s="22" t="s">
        <v>10</v>
      </c>
      <c r="I46" s="22" t="s">
        <v>10</v>
      </c>
      <c r="J46" s="22" t="s">
        <v>10</v>
      </c>
      <c r="K46" s="22" t="s">
        <v>10</v>
      </c>
    </row>
    <row r="47" spans="1:11" ht="15.75">
      <c r="A47" s="9" t="s">
        <v>6</v>
      </c>
      <c r="B47" s="3">
        <f aca="true" t="shared" si="5" ref="B47:K47">SUM(B42:B46)</f>
        <v>143512.91718056437</v>
      </c>
      <c r="C47" s="3">
        <f t="shared" si="5"/>
        <v>143512.91718056434</v>
      </c>
      <c r="D47" s="3">
        <f t="shared" si="5"/>
        <v>144295.19798263547</v>
      </c>
      <c r="E47" s="3">
        <f t="shared" si="5"/>
        <v>151388.568431428</v>
      </c>
      <c r="F47" s="3">
        <f t="shared" si="5"/>
        <v>146011.3160992129</v>
      </c>
      <c r="G47" s="3">
        <f t="shared" si="5"/>
        <v>61043.48847681653</v>
      </c>
      <c r="H47" s="3">
        <f t="shared" si="5"/>
        <v>79422.84331038047</v>
      </c>
      <c r="I47" s="3">
        <f t="shared" si="5"/>
        <v>79720.77238117496</v>
      </c>
      <c r="J47" s="3">
        <f t="shared" si="5"/>
        <v>102898.15650941883</v>
      </c>
      <c r="K47" s="3">
        <f t="shared" si="5"/>
        <v>130270.57868152444</v>
      </c>
    </row>
    <row r="48" spans="1:11" ht="15.75">
      <c r="A48" s="34" t="s">
        <v>17</v>
      </c>
      <c r="B48" s="33">
        <f aca="true" t="shared" si="6" ref="B48:K48">+B40-B47</f>
        <v>106838.81812066364</v>
      </c>
      <c r="C48" s="33">
        <f t="shared" si="6"/>
        <v>157663.5541206637</v>
      </c>
      <c r="D48" s="33">
        <f t="shared" si="6"/>
        <v>134538.80830640078</v>
      </c>
      <c r="E48" s="33">
        <f t="shared" si="6"/>
        <v>104887.86889056131</v>
      </c>
      <c r="F48" s="33">
        <f t="shared" si="6"/>
        <v>101457.72062273245</v>
      </c>
      <c r="G48" s="33">
        <f t="shared" si="6"/>
        <v>44857.700739297834</v>
      </c>
      <c r="H48" s="33">
        <f t="shared" si="6"/>
        <v>3778.7864766548737</v>
      </c>
      <c r="I48" s="33">
        <f t="shared" si="6"/>
        <v>1014.5191965628619</v>
      </c>
      <c r="J48" s="33">
        <f t="shared" si="6"/>
        <v>1238.9869589140872</v>
      </c>
      <c r="K48" s="33">
        <f t="shared" si="6"/>
        <v>604.7052174303972</v>
      </c>
    </row>
    <row r="49" spans="1:11" s="15" customFormat="1" ht="15.75">
      <c r="A49" s="10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s="39" customFormat="1" ht="18.75">
      <c r="A50" s="37" t="s">
        <v>19</v>
      </c>
      <c r="B50" s="38">
        <f>+B47</f>
        <v>143512.91718056437</v>
      </c>
      <c r="C50" s="38">
        <f>+'Form5- Operating'!C38+'Form5- Capital'!C37+'Form5-RFRF'!C31+'Form5-CBL'!C31</f>
        <v>114504.62990721695</v>
      </c>
      <c r="D50" s="38">
        <f>+'Form5- Operating'!D38+'Form5- Capital'!D37+'Form5-RFRF'!D31+'Form5-CBL'!D31</f>
        <v>145635.42665414</v>
      </c>
      <c r="E50" s="38">
        <f>+'Form5- Operating'!E38+'Form5- Capital'!E37+'Form5-RFRF'!E31+'Form5-CBL'!E31</f>
        <v>100110.51979456787</v>
      </c>
      <c r="F50" s="38">
        <f>+'Form5- Operating'!F38+'Form5- Capital'!F37+'Form5-RFRF'!F31+'Form5-CBL'!F31</f>
        <v>95260.76849158114</v>
      </c>
      <c r="G50" s="38">
        <f>+'Form5- Operating'!G38+'Form5- Capital'!G37+'Form5-RFRF'!G31+'Form5-CBL'!G31</f>
        <v>61629.78418727812</v>
      </c>
      <c r="H50" s="38">
        <f>+'Form5- Operating'!H38+'Form5- Capital'!H37+'Form5-RFRF'!H31+'Form5-CBL'!H31</f>
        <v>80012.07578941423</v>
      </c>
      <c r="I50" s="38">
        <f>+'Form5- Operating'!I38+'Form5- Capital'!I37+'Form5-RFRF'!I31+'Form5-CBL'!I31</f>
        <v>100313.11576533626</v>
      </c>
      <c r="J50" s="38">
        <f>+'Form5- Operating'!J38+'Form5- Capital'!J37+'Form5-RFRF'!J31+'Form5-CBL'!J31</f>
        <v>123394.89600333013</v>
      </c>
      <c r="K50" s="38">
        <f>+'Form5- Operating'!K38+'Form5- Capital'!K37+'Form5-RFRF'!K31+'Form5-CBL'!K31</f>
        <v>148784.754853426</v>
      </c>
    </row>
    <row r="51" spans="1:11" ht="15.75">
      <c r="A51" s="7"/>
      <c r="B51" s="16" t="s">
        <v>10</v>
      </c>
      <c r="C51" s="16" t="s">
        <v>10</v>
      </c>
      <c r="D51" s="16" t="s">
        <v>10</v>
      </c>
      <c r="E51" s="16" t="s">
        <v>10</v>
      </c>
      <c r="F51" s="16" t="s">
        <v>10</v>
      </c>
      <c r="G51" s="16" t="s">
        <v>10</v>
      </c>
      <c r="H51" s="16" t="s">
        <v>10</v>
      </c>
      <c r="I51" s="16" t="s">
        <v>10</v>
      </c>
      <c r="J51" s="16" t="s">
        <v>10</v>
      </c>
      <c r="K51" s="16" t="s">
        <v>10</v>
      </c>
    </row>
    <row r="52" spans="1:11" ht="15.75">
      <c r="A52" s="8" t="s">
        <v>7</v>
      </c>
      <c r="B52" s="16" t="s">
        <v>10</v>
      </c>
      <c r="C52" s="16" t="s">
        <v>10</v>
      </c>
      <c r="D52" s="16" t="s">
        <v>10</v>
      </c>
      <c r="E52" s="16" t="s">
        <v>10</v>
      </c>
      <c r="F52" s="16" t="s">
        <v>10</v>
      </c>
      <c r="G52" s="16" t="s">
        <v>10</v>
      </c>
      <c r="H52" s="16" t="s">
        <v>10</v>
      </c>
      <c r="I52" s="17" t="s">
        <v>10</v>
      </c>
      <c r="J52" s="17" t="s">
        <v>10</v>
      </c>
      <c r="K52" s="17" t="s">
        <v>10</v>
      </c>
    </row>
    <row r="53" spans="1:5" ht="18.75">
      <c r="A53" s="40" t="s">
        <v>56</v>
      </c>
      <c r="B53" s="41"/>
      <c r="C53" s="41"/>
      <c r="D53" s="42"/>
      <c r="E53" s="41"/>
    </row>
    <row r="54" spans="1:11" ht="18.75">
      <c r="A54" s="51" t="s">
        <v>58</v>
      </c>
      <c r="B54" s="41"/>
      <c r="C54" s="41"/>
      <c r="D54" s="42"/>
      <c r="E54" s="41"/>
      <c r="F54" s="41"/>
      <c r="G54" s="16"/>
      <c r="H54" s="16"/>
      <c r="I54" s="16"/>
      <c r="J54" s="16"/>
      <c r="K54" s="16"/>
    </row>
    <row r="55" spans="1:11" ht="18.75">
      <c r="A55" s="51" t="s">
        <v>59</v>
      </c>
      <c r="B55" s="13"/>
      <c r="C55" s="13"/>
      <c r="D55" s="43"/>
      <c r="E55" s="13"/>
      <c r="F55" s="41"/>
      <c r="G55" s="16"/>
      <c r="H55" s="16"/>
      <c r="I55" s="16"/>
      <c r="J55" s="16"/>
      <c r="K55" s="16"/>
    </row>
    <row r="56" spans="1:11" ht="18.75">
      <c r="A56" s="52" t="s">
        <v>37</v>
      </c>
      <c r="B56" s="44"/>
      <c r="C56" s="44"/>
      <c r="D56" s="42"/>
      <c r="E56" s="41"/>
      <c r="G56" s="16"/>
      <c r="H56" s="16"/>
      <c r="I56" s="16"/>
      <c r="J56" s="16"/>
      <c r="K56" s="16"/>
    </row>
    <row r="57" spans="1:11" ht="18.75">
      <c r="A57" s="52" t="s">
        <v>45</v>
      </c>
      <c r="B57" s="52" t="s">
        <v>46</v>
      </c>
      <c r="C57" s="16"/>
      <c r="D57" s="42"/>
      <c r="E57" s="16"/>
      <c r="F57" s="16"/>
      <c r="G57" s="16"/>
      <c r="H57" s="16"/>
      <c r="I57" s="16"/>
      <c r="J57" s="16"/>
      <c r="K57" s="16"/>
    </row>
    <row r="58" ht="18.75">
      <c r="A58" s="52" t="s">
        <v>66</v>
      </c>
    </row>
  </sheetData>
  <printOptions horizontalCentered="1"/>
  <pageMargins left="0.18" right="0.16" top="0.5" bottom="0.5" header="0.5" footer="0.5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C30">
      <selection activeCell="L30" sqref="L1:L16384"/>
    </sheetView>
  </sheetViews>
  <sheetFormatPr defaultColWidth="9.59765625" defaultRowHeight="9.75"/>
  <cols>
    <col min="1" max="1" width="61" style="45" customWidth="1"/>
    <col min="2" max="2" width="17.796875" style="46" hidden="1" customWidth="1"/>
    <col min="3" max="3" width="17.796875" style="46" customWidth="1"/>
    <col min="4" max="5" width="17.796875" style="47" customWidth="1"/>
    <col min="6" max="11" width="17.796875" style="42" customWidth="1"/>
    <col min="12" max="12" width="15.3984375" style="17" customWidth="1"/>
    <col min="13" max="16384" width="12.3984375" style="17" customWidth="1"/>
  </cols>
  <sheetData>
    <row r="1" spans="1:11" s="15" customFormat="1" ht="15.75">
      <c r="A1" s="12" t="s">
        <v>3</v>
      </c>
      <c r="B1" s="13"/>
      <c r="C1" s="13"/>
      <c r="D1" s="14"/>
      <c r="E1" s="13"/>
      <c r="F1" s="13"/>
      <c r="G1" s="13"/>
      <c r="H1" s="13"/>
      <c r="I1" s="13"/>
      <c r="J1" s="13"/>
      <c r="K1" s="13"/>
    </row>
    <row r="2" spans="1:11" s="50" customFormat="1" ht="18.75">
      <c r="A2" s="2" t="s">
        <v>21</v>
      </c>
      <c r="B2" s="48"/>
      <c r="C2" s="48"/>
      <c r="D2" s="49"/>
      <c r="E2" s="48"/>
      <c r="F2" s="48"/>
      <c r="G2" s="48"/>
      <c r="H2" s="48"/>
      <c r="I2" s="48"/>
      <c r="J2" s="48"/>
      <c r="K2" s="48"/>
    </row>
    <row r="3" spans="1:11" s="74" customFormat="1" ht="18.75">
      <c r="A3" s="71" t="s">
        <v>67</v>
      </c>
      <c r="B3" s="72"/>
      <c r="C3" s="72"/>
      <c r="D3" s="73"/>
      <c r="E3" s="72"/>
      <c r="F3" s="72"/>
      <c r="G3" s="72"/>
      <c r="H3" s="72"/>
      <c r="I3" s="72"/>
      <c r="J3" s="72"/>
      <c r="K3" s="72"/>
    </row>
    <row r="4" spans="1:11" s="15" customFormat="1" ht="15.75">
      <c r="A4" s="12" t="s">
        <v>11</v>
      </c>
      <c r="B4" s="13"/>
      <c r="C4" s="13"/>
      <c r="D4" s="14"/>
      <c r="E4" s="13"/>
      <c r="F4" s="13"/>
      <c r="G4" s="13"/>
      <c r="H4" s="13"/>
      <c r="I4" s="13"/>
      <c r="J4" s="13"/>
      <c r="K4" s="13"/>
    </row>
    <row r="5" spans="1:11" ht="18.75">
      <c r="A5" s="54" t="s">
        <v>55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9" customFormat="1" ht="31.5">
      <c r="A6" s="64" t="s">
        <v>41</v>
      </c>
      <c r="B6" s="18" t="s">
        <v>18</v>
      </c>
      <c r="C6" s="18" t="s">
        <v>52</v>
      </c>
      <c r="D6" s="18" t="s">
        <v>53</v>
      </c>
      <c r="E6" s="18" t="s">
        <v>54</v>
      </c>
      <c r="F6" s="18" t="s">
        <v>30</v>
      </c>
      <c r="G6" s="18" t="s">
        <v>31</v>
      </c>
      <c r="H6" s="18" t="s">
        <v>32</v>
      </c>
      <c r="I6" s="18" t="s">
        <v>38</v>
      </c>
      <c r="J6" s="18" t="s">
        <v>39</v>
      </c>
      <c r="K6" s="18" t="s">
        <v>57</v>
      </c>
    </row>
    <row r="7" spans="1:11" ht="15.75">
      <c r="A7" s="5" t="s">
        <v>1</v>
      </c>
      <c r="B7" s="20">
        <f>+'Data -CF04A009'!C78+'Data -CF04A009'!C79</f>
        <v>57782.351989999865</v>
      </c>
      <c r="C7" s="20">
        <f>+'Data -CF04A009'!C78+'Data -CF04A009'!C79</f>
        <v>57782.351989999865</v>
      </c>
      <c r="D7" s="20">
        <f>+'Data -CF04A009'!D78+'Data -CF04A009'!D79</f>
        <v>20754.46124223694</v>
      </c>
      <c r="E7" s="20">
        <f>+'Data -CF04A009'!E78+'Data -CF04A009'!E79</f>
        <v>26418.414469999872</v>
      </c>
      <c r="F7" s="20">
        <f>+'Data -CF04A009'!F78+'Data -CF04A009'!F79</f>
        <v>28869.733491590625</v>
      </c>
      <c r="G7" s="20">
        <f>+'Data -CF04A009'!G78+'Data -CF04A009'!G79</f>
        <v>33445.09947663601</v>
      </c>
      <c r="H7" s="20">
        <f>+'Data -CF04A009'!H78+'Data -CF04A009'!H79</f>
        <v>35395.70384431028</v>
      </c>
      <c r="I7" s="20">
        <f>+'Data -CF04A009'!I78+'Data -CF04A009'!I79</f>
        <v>37118.62872467129</v>
      </c>
      <c r="J7" s="20">
        <f>+'Data -CF04A009'!J78+'Data -CF04A009'!J79</f>
        <v>38476.905239116546</v>
      </c>
      <c r="K7" s="20">
        <f>+'Data -CF04A009'!K78+'Data -CF04A009'!K79</f>
        <v>40297.73977185981</v>
      </c>
    </row>
    <row r="8" spans="1:11" ht="15.75">
      <c r="A8" s="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>
      <c r="A9" s="6" t="str">
        <f>+'Data -CF04A009'!A81</f>
        <v>  Fares</v>
      </c>
      <c r="B9" s="56">
        <f>+'Data -CF04A009'!C81</f>
        <v>72813.20188</v>
      </c>
      <c r="C9" s="56">
        <f>+'Data -CF04A009'!C81</f>
        <v>72813.20188</v>
      </c>
      <c r="D9" s="56">
        <f>+'Data -CF04A009'!D81</f>
        <v>73045.1824209</v>
      </c>
      <c r="E9" s="56">
        <f>+'Data -CF04A009'!E81</f>
        <v>70363.48120000001</v>
      </c>
      <c r="F9" s="56">
        <f>+'Data -CF04A009'!F81</f>
        <v>71156.774</v>
      </c>
      <c r="G9" s="56">
        <f>+'Data -CF04A009'!G81</f>
        <v>72008.944</v>
      </c>
      <c r="H9" s="56">
        <f>+'Data -CF04A009'!H81</f>
        <v>72943.2322</v>
      </c>
      <c r="I9" s="56">
        <f>+'Data -CF04A009'!I81</f>
        <v>78947.95671</v>
      </c>
      <c r="J9" s="56">
        <f>+'Data -CF04A009'!J81</f>
        <v>87857.99412</v>
      </c>
      <c r="K9" s="56">
        <f>+'Data -CF04A009'!K81</f>
        <v>88974.68682</v>
      </c>
    </row>
    <row r="10" spans="1:11" ht="15.75">
      <c r="A10" s="6" t="str">
        <f>+'Data -CF04A009'!A82</f>
        <v>  Other Operations Revenue</v>
      </c>
      <c r="B10" s="56">
        <f>+'Data -CF04A009'!C82</f>
        <v>13653.575699999998</v>
      </c>
      <c r="C10" s="56">
        <f>+'Data -CF04A009'!C82</f>
        <v>13653.575699999998</v>
      </c>
      <c r="D10" s="56">
        <f>+'Data -CF04A009'!D82</f>
        <v>10744.749928</v>
      </c>
      <c r="E10" s="56">
        <f>+'Data -CF04A009'!E82</f>
        <v>10671.317679845786</v>
      </c>
      <c r="F10" s="56">
        <f>+'Data -CF04A009'!F82</f>
        <v>11302.347153123845</v>
      </c>
      <c r="G10" s="56">
        <f>+'Data -CF04A009'!G82</f>
        <v>12987.330532496377</v>
      </c>
      <c r="H10" s="56">
        <f>+'Data -CF04A009'!H82</f>
        <v>13870.32175031677</v>
      </c>
      <c r="I10" s="56">
        <f>+'Data -CF04A009'!I82</f>
        <v>12265.257044782807</v>
      </c>
      <c r="J10" s="56">
        <f>+'Data -CF04A009'!J82</f>
        <v>13132.826421416004</v>
      </c>
      <c r="K10" s="56">
        <f>+'Data -CF04A009'!K82</f>
        <v>13467.214827801454</v>
      </c>
    </row>
    <row r="11" spans="1:11" ht="15.75">
      <c r="A11" s="6" t="str">
        <f>+'Data -CF04A009'!A83</f>
        <v>  Sales Tax </v>
      </c>
      <c r="B11" s="56">
        <f>+'Data -CF04A009'!C83</f>
        <v>222852.22679999997</v>
      </c>
      <c r="C11" s="56">
        <f>+'Data -CF04A009'!C83</f>
        <v>222852.22679999997</v>
      </c>
      <c r="D11" s="56">
        <f>+'Data -CF04A009'!D83</f>
        <v>226649.19854704165</v>
      </c>
      <c r="E11" s="56">
        <f>+'Data -CF04A009'!E83</f>
        <v>223520.78348040002</v>
      </c>
      <c r="F11" s="56">
        <f>+'Data -CF04A009'!F83</f>
        <v>231031.08180534147</v>
      </c>
      <c r="G11" s="56">
        <f>+'Data -CF04A009'!G83</f>
        <v>242397.8110301643</v>
      </c>
      <c r="H11" s="56">
        <f>+'Data -CF04A009'!H83</f>
        <v>257668.87312506465</v>
      </c>
      <c r="I11" s="56">
        <f>+'Data -CF04A009'!I83</f>
        <v>274571.9512020689</v>
      </c>
      <c r="J11" s="56">
        <f>+'Data -CF04A009'!J83</f>
        <v>291513.0405912366</v>
      </c>
      <c r="K11" s="56">
        <f>+'Data -CF04A009'!K83</f>
        <v>306759.1726141583</v>
      </c>
    </row>
    <row r="12" spans="1:11" ht="15.75">
      <c r="A12" s="6" t="str">
        <f>+'Data -CF04A009'!A84</f>
        <v>  Motor Vehicle Excise Tax</v>
      </c>
      <c r="B12" s="56">
        <f>+'Data -CF04A009'!C84</f>
        <v>0</v>
      </c>
      <c r="C12" s="56">
        <f>+'Data -CF04A009'!C84</f>
        <v>0</v>
      </c>
      <c r="D12" s="56">
        <f>+'Data -CF04A009'!D84</f>
        <v>0</v>
      </c>
      <c r="E12" s="56">
        <f>+'Data -CF04A009'!E84</f>
        <v>0</v>
      </c>
      <c r="F12" s="56">
        <f>+'Data -CF04A009'!F84</f>
        <v>0</v>
      </c>
      <c r="G12" s="56">
        <f>+'Data -CF04A009'!G84</f>
        <v>0</v>
      </c>
      <c r="H12" s="56">
        <f>+'Data -CF04A009'!H84</f>
        <v>0</v>
      </c>
      <c r="I12" s="56">
        <f>+'Data -CF04A009'!I84</f>
        <v>0</v>
      </c>
      <c r="J12" s="56">
        <f>+'Data -CF04A009'!J84</f>
        <v>0</v>
      </c>
      <c r="K12" s="56">
        <f>+'Data -CF04A009'!K84</f>
        <v>0</v>
      </c>
    </row>
    <row r="13" spans="1:11" ht="15.75" hidden="1">
      <c r="A13" s="6" t="str">
        <f>+'Data -CF04A009'!A85</f>
        <v>  State Interim Financing</v>
      </c>
      <c r="B13" s="56">
        <f>+'Data -CF04A009'!C85</f>
        <v>0</v>
      </c>
      <c r="C13" s="56">
        <f>+'Data -CF04A009'!C85</f>
        <v>0</v>
      </c>
      <c r="D13" s="56">
        <f>+'Data -CF04A009'!D85</f>
        <v>0</v>
      </c>
      <c r="E13" s="56">
        <f>+'Data -CF04A009'!E85</f>
        <v>0</v>
      </c>
      <c r="F13" s="56">
        <f>+'Data -CF04A009'!F85</f>
        <v>0</v>
      </c>
      <c r="G13" s="56">
        <f>+'Data -CF04A009'!G85</f>
        <v>0</v>
      </c>
      <c r="H13" s="56">
        <f>+'Data -CF04A009'!H85</f>
        <v>0</v>
      </c>
      <c r="I13" s="56">
        <f>+'Data -CF04A009'!I85</f>
        <v>0</v>
      </c>
      <c r="J13" s="56">
        <f>+'Data -CF04A009'!J85</f>
        <v>0</v>
      </c>
      <c r="K13" s="56">
        <f>+'Data -CF04A009'!K85</f>
        <v>0</v>
      </c>
    </row>
    <row r="14" spans="1:11" ht="15.75" hidden="1">
      <c r="A14" s="6" t="str">
        <f>+'Data -CF04A009'!A86</f>
        <v>  FTA Section 9 (Operating)</v>
      </c>
      <c r="B14" s="56">
        <f>+'Data -CF04A009'!C86</f>
        <v>0</v>
      </c>
      <c r="C14" s="56">
        <f>+'Data -CF04A009'!C86</f>
        <v>0</v>
      </c>
      <c r="D14" s="56">
        <f>+'Data -CF04A009'!D86</f>
        <v>0</v>
      </c>
      <c r="E14" s="56">
        <f>+'Data -CF04A009'!E86</f>
        <v>0</v>
      </c>
      <c r="F14" s="56">
        <f>+'Data -CF04A009'!F86</f>
        <v>0</v>
      </c>
      <c r="G14" s="56">
        <f>+'Data -CF04A009'!G86</f>
        <v>0</v>
      </c>
      <c r="H14" s="56">
        <f>+'Data -CF04A009'!H86</f>
        <v>0</v>
      </c>
      <c r="I14" s="56">
        <f>+'Data -CF04A009'!I86</f>
        <v>0</v>
      </c>
      <c r="J14" s="56">
        <f>+'Data -CF04A009'!J86</f>
        <v>0</v>
      </c>
      <c r="K14" s="56">
        <f>+'Data -CF04A009'!K86</f>
        <v>0</v>
      </c>
    </row>
    <row r="15" spans="1:11" ht="15.75">
      <c r="A15" s="6" t="str">
        <f>+'Data -CF04A009'!A87</f>
        <v>  Payments from ST; Roads, Fleet, Airport</v>
      </c>
      <c r="B15" s="56">
        <f>+'Data -CF04A009'!C87</f>
        <v>19213.822689999994</v>
      </c>
      <c r="C15" s="56">
        <f>+'Data -CF04A009'!C87</f>
        <v>19213.822689999994</v>
      </c>
      <c r="D15" s="56">
        <f>+'Data -CF04A009'!D87</f>
        <v>22455.4269</v>
      </c>
      <c r="E15" s="56">
        <f>+'Data -CF04A009'!E87</f>
        <v>22567.468900000003</v>
      </c>
      <c r="F15" s="56">
        <f>+'Data -CF04A009'!F87</f>
        <v>25170.099899999997</v>
      </c>
      <c r="G15" s="56">
        <f>+'Data -CF04A009'!G87</f>
        <v>26683.455033999995</v>
      </c>
      <c r="H15" s="56">
        <f>+'Data -CF04A009'!H87</f>
        <v>29287.319866352005</v>
      </c>
      <c r="I15" s="56">
        <f>+'Data -CF04A009'!I87</f>
        <v>30285.41159460986</v>
      </c>
      <c r="J15" s="56">
        <f>+'Data -CF04A009'!J87</f>
        <v>31170.215611767573</v>
      </c>
      <c r="K15" s="56">
        <f>+'Data -CF04A009'!K87</f>
        <v>32714.225792649504</v>
      </c>
    </row>
    <row r="16" spans="1:11" ht="15.75">
      <c r="A16" s="6" t="str">
        <f>+'Data -CF04A009'!A88</f>
        <v>  Miscellaneous/Interest</v>
      </c>
      <c r="B16" s="56">
        <f>+'Data -CF04A009'!C88</f>
        <v>6091.708859999999</v>
      </c>
      <c r="C16" s="56">
        <f>+'Data -CF04A009'!C88</f>
        <v>6091.708859999999</v>
      </c>
      <c r="D16" s="56">
        <f>+'Data -CF04A009'!D88</f>
        <v>8805.561667916976</v>
      </c>
      <c r="E16" s="56">
        <f>+'Data -CF04A009'!E88</f>
        <v>6636.010461345106</v>
      </c>
      <c r="F16" s="56">
        <f>+'Data -CF04A009'!F88</f>
        <v>8288.585676580049</v>
      </c>
      <c r="G16" s="56">
        <f>+'Data -CF04A009'!G88</f>
        <v>7571.01461315665</v>
      </c>
      <c r="H16" s="56">
        <f>+'Data -CF04A009'!H88</f>
        <v>7022.053749673845</v>
      </c>
      <c r="I16" s="56">
        <f>+'Data -CF04A009'!I88</f>
        <v>7369.847615600072</v>
      </c>
      <c r="J16" s="56">
        <f>+'Data -CF04A009'!J88</f>
        <v>7805.23069724531</v>
      </c>
      <c r="K16" s="56">
        <f>+'Data -CF04A009'!K88</f>
        <v>8039.984113736351</v>
      </c>
    </row>
    <row r="17" spans="1:11" ht="15.75">
      <c r="A17" s="23" t="s">
        <v>12</v>
      </c>
      <c r="B17" s="24">
        <f aca="true" t="shared" si="0" ref="B17:K17">SUM(B9:B16)</f>
        <v>334624.53592999995</v>
      </c>
      <c r="C17" s="24">
        <f t="shared" si="0"/>
        <v>334624.53592999995</v>
      </c>
      <c r="D17" s="24">
        <f t="shared" si="0"/>
        <v>341700.11946385866</v>
      </c>
      <c r="E17" s="24">
        <f t="shared" si="0"/>
        <v>333759.0617215909</v>
      </c>
      <c r="F17" s="24">
        <f t="shared" si="0"/>
        <v>346948.8885350453</v>
      </c>
      <c r="G17" s="24">
        <f t="shared" si="0"/>
        <v>361648.55520981736</v>
      </c>
      <c r="H17" s="24">
        <f t="shared" si="0"/>
        <v>380791.80069140723</v>
      </c>
      <c r="I17" s="24">
        <f t="shared" si="0"/>
        <v>403440.42416706163</v>
      </c>
      <c r="J17" s="24">
        <f t="shared" si="0"/>
        <v>431479.3074416655</v>
      </c>
      <c r="K17" s="24">
        <f t="shared" si="0"/>
        <v>449955.2841683456</v>
      </c>
    </row>
    <row r="18" spans="1:11" ht="15.75">
      <c r="A18" s="4" t="s">
        <v>13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.75">
      <c r="A19" s="6" t="str">
        <f>+'Data -CF04A009'!A101</f>
        <v>  Transit </v>
      </c>
      <c r="B19" s="56">
        <f>+'Data -CF04A009'!C101</f>
        <v>-366687.78822</v>
      </c>
      <c r="C19" s="56">
        <f>+'Data -CF04A009'!C101</f>
        <v>-366687.78822</v>
      </c>
      <c r="D19" s="56">
        <f>+'Data -CF04A009'!D101</f>
        <v>-387571.17300000007</v>
      </c>
      <c r="E19" s="56">
        <f>+'Data -CF04A009'!E101</f>
        <v>-387805.8950000001</v>
      </c>
      <c r="F19" s="56">
        <f>+'Data -CF04A009'!F101</f>
        <v>-405237.97</v>
      </c>
      <c r="G19" s="56">
        <f>+'Data -CF04A009'!G101</f>
        <v>-427343.39790014457</v>
      </c>
      <c r="H19" s="56">
        <f>+'Data -CF04A009'!H101</f>
        <v>-448218.5709659175</v>
      </c>
      <c r="I19" s="56">
        <f>+'Data -CF04A009'!I101</f>
        <v>-464656.3710730246</v>
      </c>
      <c r="J19" s="56">
        <f>+'Data -CF04A009'!J101</f>
        <v>-485517.01322269806</v>
      </c>
      <c r="K19" s="56">
        <f>+'Data -CF04A009'!K101</f>
        <v>-503784.7271200016</v>
      </c>
    </row>
    <row r="20" spans="1:11" ht="15.75">
      <c r="A20" s="6" t="str">
        <f>+'Data -CF04A009'!A102</f>
        <v>  Transportation Administration</v>
      </c>
      <c r="B20" s="56">
        <f>+'Data -CF04A009'!C102</f>
        <v>-3759.42995</v>
      </c>
      <c r="C20" s="56">
        <f>+'Data -CF04A009'!C102</f>
        <v>-3759.42995</v>
      </c>
      <c r="D20" s="56">
        <f>+'Data -CF04A009'!D102</f>
        <v>-4392.835</v>
      </c>
      <c r="E20" s="56">
        <f>+'Data -CF04A009'!E102</f>
        <v>-4392.835</v>
      </c>
      <c r="F20" s="56">
        <f>+'Data -CF04A009'!F102</f>
        <v>-4393.674999999999</v>
      </c>
      <c r="G20" s="56">
        <f>+'Data -CF04A009'!G102</f>
        <v>-4311.0979</v>
      </c>
      <c r="H20" s="56">
        <f>+'Data -CF04A009'!H102</f>
        <v>-4431.8086412</v>
      </c>
      <c r="I20" s="56">
        <f>+'Data -CF04A009'!I102</f>
        <v>-4555.899283153601</v>
      </c>
      <c r="J20" s="56">
        <f>+'Data -CF04A009'!J102</f>
        <v>-4683.464463081901</v>
      </c>
      <c r="K20" s="56">
        <f>+'Data -CF04A009'!K102</f>
        <v>-4814.601468048195</v>
      </c>
    </row>
    <row r="21" spans="1:11" ht="15.75">
      <c r="A21" s="6" t="str">
        <f>+'Data -CF04A009'!A103</f>
        <v>  Transportation Planning</v>
      </c>
      <c r="B21" s="56">
        <f>+'Data -CF04A009'!C103</f>
        <v>0</v>
      </c>
      <c r="C21" s="56">
        <f>+'Data -CF04A009'!C103</f>
        <v>0</v>
      </c>
      <c r="D21" s="56">
        <f>+'Data -CF04A009'!D103</f>
        <v>0</v>
      </c>
      <c r="E21" s="56">
        <f>+'Data -CF04A009'!E103</f>
        <v>0</v>
      </c>
      <c r="F21" s="56">
        <f>+'Data -CF04A009'!F103</f>
        <v>0</v>
      </c>
      <c r="G21" s="56">
        <f>+'Data -CF04A009'!G103</f>
        <v>0</v>
      </c>
      <c r="H21" s="56">
        <f>+'Data -CF04A009'!H103</f>
        <v>0</v>
      </c>
      <c r="I21" s="56">
        <f>+'Data -CF04A009'!I103</f>
        <v>0</v>
      </c>
      <c r="J21" s="56">
        <f>+'Data -CF04A009'!J103</f>
        <v>0</v>
      </c>
      <c r="K21" s="56">
        <f>+'Data -CF04A009'!K103</f>
        <v>0</v>
      </c>
    </row>
    <row r="22" spans="1:11" ht="15.75">
      <c r="A22" s="6" t="s">
        <v>10</v>
      </c>
      <c r="B22" s="56" t="s">
        <v>10</v>
      </c>
      <c r="C22" s="56" t="s">
        <v>10</v>
      </c>
      <c r="D22" s="56" t="s">
        <v>10</v>
      </c>
      <c r="E22" s="56" t="s">
        <v>10</v>
      </c>
      <c r="F22" s="56" t="s">
        <v>10</v>
      </c>
      <c r="G22" s="56" t="s">
        <v>10</v>
      </c>
      <c r="H22" s="56" t="s">
        <v>10</v>
      </c>
      <c r="I22" s="56" t="s">
        <v>10</v>
      </c>
      <c r="J22" s="56" t="s">
        <v>10</v>
      </c>
      <c r="K22" s="56" t="s">
        <v>10</v>
      </c>
    </row>
    <row r="23" spans="1:11" ht="15.75">
      <c r="A23" s="5" t="s">
        <v>14</v>
      </c>
      <c r="B23" s="20">
        <f aca="true" t="shared" si="1" ref="B23:K23">SUM(B19:B22)</f>
        <v>-370447.21817</v>
      </c>
      <c r="C23" s="20">
        <f t="shared" si="1"/>
        <v>-370447.21817</v>
      </c>
      <c r="D23" s="20">
        <f t="shared" si="1"/>
        <v>-391964.0080000001</v>
      </c>
      <c r="E23" s="20">
        <f t="shared" si="1"/>
        <v>-392198.7300000001</v>
      </c>
      <c r="F23" s="20">
        <f t="shared" si="1"/>
        <v>-409631.64499999996</v>
      </c>
      <c r="G23" s="20">
        <f t="shared" si="1"/>
        <v>-431654.49580014456</v>
      </c>
      <c r="H23" s="20">
        <f t="shared" si="1"/>
        <v>-452650.3796071175</v>
      </c>
      <c r="I23" s="20">
        <f t="shared" si="1"/>
        <v>-469212.27035617817</v>
      </c>
      <c r="J23" s="20">
        <f t="shared" si="1"/>
        <v>-490200.47768578</v>
      </c>
      <c r="K23" s="20">
        <f t="shared" si="1"/>
        <v>-508599.3285880498</v>
      </c>
    </row>
    <row r="24" spans="1:11" ht="15.75">
      <c r="A24" s="26" t="s">
        <v>8</v>
      </c>
      <c r="B24" s="27"/>
      <c r="C24" s="28">
        <f>+'Data -CF04A009'!C107</f>
        <v>0</v>
      </c>
      <c r="D24" s="28">
        <f>+'Data -CF04A009'!D107</f>
        <v>3919.640080000001</v>
      </c>
      <c r="E24" s="28">
        <f>+'Data -CF04A009'!E107</f>
        <v>3921.987300000001</v>
      </c>
      <c r="F24" s="28">
        <f>+'Data -CF04A009'!F107</f>
        <v>4096.316449999999</v>
      </c>
      <c r="G24" s="28">
        <f>+'Data -CF04A009'!G107</f>
        <v>4316.544958001446</v>
      </c>
      <c r="H24" s="28">
        <f>+'Data -CF04A009'!H107</f>
        <v>4526.503796071175</v>
      </c>
      <c r="I24" s="28">
        <f>+'Data -CF04A009'!I107</f>
        <v>4692.122703561782</v>
      </c>
      <c r="J24" s="28">
        <f>+'Data -CF04A009'!J107</f>
        <v>4902.0047768578</v>
      </c>
      <c r="K24" s="28">
        <f>+'Data -CF04A009'!K107</f>
        <v>5085.993285880498</v>
      </c>
    </row>
    <row r="25" spans="1:11" ht="15.75">
      <c r="A25" s="29" t="s">
        <v>4</v>
      </c>
      <c r="B25" s="30" t="s">
        <v>10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5.75">
      <c r="A26" s="6" t="s">
        <v>28</v>
      </c>
      <c r="B26" s="53">
        <v>3448</v>
      </c>
      <c r="C26" s="53">
        <f>+'Data -CF04A009'!C96</f>
        <v>4458.744720000002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</row>
    <row r="27" spans="1:11" ht="15.75">
      <c r="A27" s="6" t="s">
        <v>33</v>
      </c>
      <c r="B27" s="56">
        <f>+'Data -CF04A009'!C92</f>
        <v>0</v>
      </c>
      <c r="C27" s="56">
        <f>+'Data -CF04A009'!C92</f>
        <v>0</v>
      </c>
      <c r="D27" s="56">
        <f>+'Data -CF04A009'!D92</f>
        <v>56969</v>
      </c>
      <c r="E27" s="56">
        <f>+'Data -CF04A009'!E92</f>
        <v>56969</v>
      </c>
      <c r="F27" s="56">
        <f>+'Data -CF04A009'!F92</f>
        <v>63161.806</v>
      </c>
      <c r="G27" s="56">
        <f>+'Data -CF04A009'!G92</f>
        <v>67640</v>
      </c>
      <c r="H27" s="56">
        <f>+'Data -CF04A009'!H92</f>
        <v>69055</v>
      </c>
      <c r="I27" s="56">
        <f>+'Data -CF04A009'!I92</f>
        <v>62438</v>
      </c>
      <c r="J27" s="56">
        <f>+'Data -CF04A009'!J92</f>
        <v>55640</v>
      </c>
      <c r="K27" s="56">
        <f>+'Data -CF04A009'!K92</f>
        <v>55053</v>
      </c>
    </row>
    <row r="28" spans="1:11" ht="15.75">
      <c r="A28" s="57" t="s">
        <v>10</v>
      </c>
      <c r="B28" s="57" t="s">
        <v>10</v>
      </c>
      <c r="C28" s="58" t="s">
        <v>10</v>
      </c>
      <c r="D28" s="58" t="s">
        <v>10</v>
      </c>
      <c r="E28" s="58" t="s">
        <v>10</v>
      </c>
      <c r="F28" s="58" t="s">
        <v>10</v>
      </c>
      <c r="G28" s="58" t="s">
        <v>10</v>
      </c>
      <c r="H28" s="58" t="s">
        <v>10</v>
      </c>
      <c r="I28" s="58" t="s">
        <v>10</v>
      </c>
      <c r="J28" s="58" t="s">
        <v>10</v>
      </c>
      <c r="K28" s="58" t="s">
        <v>10</v>
      </c>
    </row>
    <row r="29" spans="1:11" ht="15.75">
      <c r="A29" s="32" t="s">
        <v>15</v>
      </c>
      <c r="B29" s="33">
        <f aca="true" t="shared" si="2" ref="B29:K29">SUM(B26:B28)</f>
        <v>3448</v>
      </c>
      <c r="C29" s="33">
        <f t="shared" si="2"/>
        <v>4458.744720000002</v>
      </c>
      <c r="D29" s="33">
        <f t="shared" si="2"/>
        <v>56969</v>
      </c>
      <c r="E29" s="33">
        <f t="shared" si="2"/>
        <v>56969</v>
      </c>
      <c r="F29" s="33">
        <f t="shared" si="2"/>
        <v>63161.806</v>
      </c>
      <c r="G29" s="33">
        <f t="shared" si="2"/>
        <v>67640</v>
      </c>
      <c r="H29" s="33">
        <f t="shared" si="2"/>
        <v>69055</v>
      </c>
      <c r="I29" s="33">
        <f t="shared" si="2"/>
        <v>62438</v>
      </c>
      <c r="J29" s="33">
        <f t="shared" si="2"/>
        <v>55640</v>
      </c>
      <c r="K29" s="33">
        <f t="shared" si="2"/>
        <v>55053</v>
      </c>
    </row>
    <row r="30" spans="1:11" ht="15.75">
      <c r="A30" s="34" t="s">
        <v>2</v>
      </c>
      <c r="B30" s="33">
        <f aca="true" t="shared" si="3" ref="B30:K30">B7+B17+B23+B24+B29</f>
        <v>25407.669749999826</v>
      </c>
      <c r="C30" s="33">
        <f t="shared" si="3"/>
        <v>26418.41446999983</v>
      </c>
      <c r="D30" s="33">
        <f t="shared" si="3"/>
        <v>31379.212786095526</v>
      </c>
      <c r="E30" s="33">
        <f t="shared" si="3"/>
        <v>28869.733491590676</v>
      </c>
      <c r="F30" s="33">
        <f t="shared" si="3"/>
        <v>33445.09947663595</v>
      </c>
      <c r="G30" s="33">
        <f t="shared" si="3"/>
        <v>35395.70384431029</v>
      </c>
      <c r="H30" s="33">
        <f t="shared" si="3"/>
        <v>37118.628724671216</v>
      </c>
      <c r="I30" s="33">
        <f t="shared" si="3"/>
        <v>38476.9052391165</v>
      </c>
      <c r="J30" s="33">
        <f t="shared" si="3"/>
        <v>40297.7397718599</v>
      </c>
      <c r="K30" s="33">
        <f t="shared" si="3"/>
        <v>41792.688638036154</v>
      </c>
    </row>
    <row r="31" spans="1:11" ht="15.75">
      <c r="A31" s="4" t="s">
        <v>5</v>
      </c>
      <c r="B31" s="22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8.75">
      <c r="A32" s="6" t="s">
        <v>51</v>
      </c>
      <c r="B32" s="35">
        <f>ROUND(+'Data -CF04A009'!C108*-0.082,0)</f>
        <v>30377</v>
      </c>
      <c r="C32" s="35">
        <f>+C30</f>
        <v>26418.41446999983</v>
      </c>
      <c r="D32" s="35">
        <f>+D30</f>
        <v>31379.212786095526</v>
      </c>
      <c r="E32" s="35">
        <f aca="true" t="shared" si="4" ref="E32:K32">+E30</f>
        <v>28869.733491590676</v>
      </c>
      <c r="F32" s="35">
        <f t="shared" si="4"/>
        <v>33445.09947663595</v>
      </c>
      <c r="G32" s="35">
        <f t="shared" si="4"/>
        <v>35395.70384431029</v>
      </c>
      <c r="H32" s="35">
        <f t="shared" si="4"/>
        <v>37118.628724671216</v>
      </c>
      <c r="I32" s="35">
        <f t="shared" si="4"/>
        <v>38476.9052391165</v>
      </c>
      <c r="J32" s="35">
        <f t="shared" si="4"/>
        <v>40297.7397718599</v>
      </c>
      <c r="K32" s="35">
        <f t="shared" si="4"/>
        <v>41792.688638036154</v>
      </c>
    </row>
    <row r="33" spans="1:11" ht="15.75">
      <c r="A33" s="6" t="s">
        <v>22</v>
      </c>
      <c r="B33" s="35">
        <f>+'Data -CF04A009'!C115</f>
        <v>0</v>
      </c>
      <c r="C33" s="35">
        <f>+'Data -CF04A009'!C115</f>
        <v>0</v>
      </c>
      <c r="D33" s="35">
        <f>+'Data -CF04A009'!D115</f>
        <v>0</v>
      </c>
      <c r="E33" s="35">
        <f>+'Data -CF04A009'!E115</f>
        <v>0</v>
      </c>
      <c r="F33" s="35">
        <f>+'Data -CF04A009'!F115</f>
        <v>0</v>
      </c>
      <c r="G33" s="35">
        <f>+'Data -CF04A009'!G115</f>
        <v>0</v>
      </c>
      <c r="H33" s="35">
        <f>+'Data -CF04A009'!H115</f>
        <v>0</v>
      </c>
      <c r="I33" s="35">
        <f>+'Data -CF04A009'!I115</f>
        <v>0</v>
      </c>
      <c r="J33" s="35">
        <f>+'Data -CF04A009'!J115</f>
        <v>0</v>
      </c>
      <c r="K33" s="35">
        <f>+'Data -CF04A009'!K115</f>
        <v>0</v>
      </c>
    </row>
    <row r="34" spans="1:11" ht="15.75">
      <c r="A34" s="6" t="s">
        <v>16</v>
      </c>
      <c r="B34" s="35"/>
      <c r="C34" s="22" t="s">
        <v>10</v>
      </c>
      <c r="D34" s="22" t="s">
        <v>10</v>
      </c>
      <c r="E34" s="22" t="s">
        <v>10</v>
      </c>
      <c r="F34" s="22" t="s">
        <v>10</v>
      </c>
      <c r="G34" s="22" t="s">
        <v>10</v>
      </c>
      <c r="H34" s="22" t="s">
        <v>10</v>
      </c>
      <c r="I34" s="22" t="s">
        <v>10</v>
      </c>
      <c r="J34" s="22" t="s">
        <v>10</v>
      </c>
      <c r="K34" s="22" t="s">
        <v>10</v>
      </c>
    </row>
    <row r="35" spans="1:11" ht="15.75">
      <c r="A35" s="9" t="s">
        <v>6</v>
      </c>
      <c r="B35" s="3">
        <f aca="true" t="shared" si="5" ref="B35:K35">SUM(B32:B34)</f>
        <v>30377</v>
      </c>
      <c r="C35" s="3">
        <f t="shared" si="5"/>
        <v>26418.41446999983</v>
      </c>
      <c r="D35" s="3">
        <f t="shared" si="5"/>
        <v>31379.212786095526</v>
      </c>
      <c r="E35" s="3">
        <f t="shared" si="5"/>
        <v>28869.733491590676</v>
      </c>
      <c r="F35" s="3">
        <f t="shared" si="5"/>
        <v>33445.09947663595</v>
      </c>
      <c r="G35" s="3">
        <f t="shared" si="5"/>
        <v>35395.70384431029</v>
      </c>
      <c r="H35" s="3">
        <f t="shared" si="5"/>
        <v>37118.628724671216</v>
      </c>
      <c r="I35" s="3">
        <f t="shared" si="5"/>
        <v>38476.9052391165</v>
      </c>
      <c r="J35" s="3">
        <f t="shared" si="5"/>
        <v>40297.7397718599</v>
      </c>
      <c r="K35" s="3">
        <f t="shared" si="5"/>
        <v>41792.688638036154</v>
      </c>
    </row>
    <row r="36" spans="1:12" ht="15.75">
      <c r="A36" s="34" t="s">
        <v>17</v>
      </c>
      <c r="B36" s="33">
        <f aca="true" t="shared" si="6" ref="B36:K36">+B30-B35</f>
        <v>-4969.330250000174</v>
      </c>
      <c r="C36" s="33">
        <f t="shared" si="6"/>
        <v>0</v>
      </c>
      <c r="D36" s="33">
        <f t="shared" si="6"/>
        <v>0</v>
      </c>
      <c r="E36" s="33">
        <f t="shared" si="6"/>
        <v>0</v>
      </c>
      <c r="F36" s="33">
        <f t="shared" si="6"/>
        <v>0</v>
      </c>
      <c r="G36" s="33">
        <f t="shared" si="6"/>
        <v>0</v>
      </c>
      <c r="H36" s="33">
        <f t="shared" si="6"/>
        <v>0</v>
      </c>
      <c r="I36" s="33">
        <f t="shared" si="6"/>
        <v>0</v>
      </c>
      <c r="J36" s="33">
        <f t="shared" si="6"/>
        <v>0</v>
      </c>
      <c r="K36" s="33">
        <f t="shared" si="6"/>
        <v>0</v>
      </c>
      <c r="L36" s="42">
        <f>SUM(E36:K36)</f>
        <v>0</v>
      </c>
    </row>
    <row r="37" spans="1:11" s="15" customFormat="1" ht="15.75">
      <c r="A37" s="10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s="39" customFormat="1" ht="18.75">
      <c r="A38" s="37" t="s">
        <v>19</v>
      </c>
      <c r="B38" s="38">
        <f>-B23*0.082</f>
        <v>30376.67188994</v>
      </c>
      <c r="C38" s="38">
        <f>-C23*0.0822</f>
        <v>30450.761333574</v>
      </c>
      <c r="D38" s="38">
        <f>-(D23)*0.0822</f>
        <v>32219.441457600005</v>
      </c>
      <c r="E38" s="38">
        <f>-(E23)*0.082</f>
        <v>32160.29586000001</v>
      </c>
      <c r="F38" s="38">
        <f aca="true" t="shared" si="7" ref="F38:K38">-(F23)*0.0822</f>
        <v>33671.72121899999</v>
      </c>
      <c r="G38" s="38">
        <f t="shared" si="7"/>
        <v>35481.99955477188</v>
      </c>
      <c r="H38" s="38">
        <f t="shared" si="7"/>
        <v>37207.861203705055</v>
      </c>
      <c r="I38" s="38">
        <f t="shared" si="7"/>
        <v>38569.24862327785</v>
      </c>
      <c r="J38" s="38">
        <f t="shared" si="7"/>
        <v>40294.479265771115</v>
      </c>
      <c r="K38" s="38">
        <f t="shared" si="7"/>
        <v>41806.86480993769</v>
      </c>
    </row>
    <row r="39" spans="1:11" ht="15.75">
      <c r="A39" s="7"/>
      <c r="B39" s="16"/>
      <c r="C39" s="16"/>
      <c r="D39" s="16" t="s">
        <v>10</v>
      </c>
      <c r="E39" s="16"/>
      <c r="F39" s="16"/>
      <c r="G39" s="16"/>
      <c r="H39" s="16"/>
      <c r="I39" s="16"/>
      <c r="J39" s="16"/>
      <c r="K39" s="16"/>
    </row>
    <row r="40" spans="1:11" ht="15.75">
      <c r="A40" s="8" t="s">
        <v>7</v>
      </c>
      <c r="B40" s="16"/>
      <c r="C40" s="16" t="s">
        <v>10</v>
      </c>
      <c r="D40" s="16" t="s">
        <v>10</v>
      </c>
      <c r="E40" s="16"/>
      <c r="F40" s="16" t="s">
        <v>10</v>
      </c>
      <c r="G40" s="16" t="s">
        <v>10</v>
      </c>
      <c r="H40" s="16" t="s">
        <v>10</v>
      </c>
      <c r="I40" s="16" t="s">
        <v>10</v>
      </c>
      <c r="J40" s="16" t="s">
        <v>10</v>
      </c>
      <c r="K40" s="16" t="s">
        <v>10</v>
      </c>
    </row>
    <row r="41" spans="1:11" ht="18.75">
      <c r="A41" s="40" t="s">
        <v>56</v>
      </c>
      <c r="B41" s="41"/>
      <c r="C41" s="41"/>
      <c r="D41" s="42"/>
      <c r="E41" s="41"/>
      <c r="K41" s="42" t="s">
        <v>10</v>
      </c>
    </row>
    <row r="42" spans="1:11" ht="18.75">
      <c r="A42" s="51" t="s">
        <v>58</v>
      </c>
      <c r="B42" s="41"/>
      <c r="C42" s="41"/>
      <c r="D42" s="42"/>
      <c r="E42" s="41"/>
      <c r="F42" s="41"/>
      <c r="G42" s="16"/>
      <c r="H42" s="16"/>
      <c r="I42" s="16"/>
      <c r="J42" s="16"/>
      <c r="K42" s="16"/>
    </row>
    <row r="43" spans="1:11" ht="18.75">
      <c r="A43" s="51" t="s">
        <v>40</v>
      </c>
      <c r="B43" s="13"/>
      <c r="C43" s="13"/>
      <c r="D43" s="43"/>
      <c r="E43" s="13"/>
      <c r="F43" s="41"/>
      <c r="G43" s="16"/>
      <c r="H43" s="16"/>
      <c r="I43" s="16"/>
      <c r="J43" s="16"/>
      <c r="K43" s="16"/>
    </row>
    <row r="44" spans="1:11" ht="18.75">
      <c r="A44" s="52" t="s">
        <v>37</v>
      </c>
      <c r="B44" s="44"/>
      <c r="C44" s="44"/>
      <c r="D44" s="42"/>
      <c r="E44" s="41"/>
      <c r="G44" s="16"/>
      <c r="H44" s="16"/>
      <c r="I44" s="16"/>
      <c r="J44" s="16"/>
      <c r="K44" s="16"/>
    </row>
    <row r="45" spans="1:11" ht="18.75">
      <c r="A45" s="52" t="s">
        <v>45</v>
      </c>
      <c r="B45" s="52" t="s">
        <v>46</v>
      </c>
      <c r="C45" s="16"/>
      <c r="D45" s="42"/>
      <c r="E45" s="16"/>
      <c r="F45" s="16"/>
      <c r="G45" s="16"/>
      <c r="H45" s="16"/>
      <c r="I45" s="16"/>
      <c r="J45" s="16"/>
      <c r="K45" s="16"/>
    </row>
    <row r="46" ht="15.75">
      <c r="A46" s="60" t="s">
        <v>10</v>
      </c>
    </row>
  </sheetData>
  <printOptions horizontalCentered="1"/>
  <pageMargins left="0.18" right="0.16" top="0.5" bottom="0.5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E1">
      <selection activeCell="L1" sqref="L1:L16384"/>
    </sheetView>
  </sheetViews>
  <sheetFormatPr defaultColWidth="9.59765625" defaultRowHeight="9.75"/>
  <cols>
    <col min="1" max="1" width="61" style="45" customWidth="1"/>
    <col min="2" max="2" width="17.796875" style="46" hidden="1" customWidth="1"/>
    <col min="3" max="3" width="17.796875" style="46" customWidth="1"/>
    <col min="4" max="5" width="17.796875" style="47" customWidth="1"/>
    <col min="6" max="11" width="17.796875" style="42" customWidth="1"/>
    <col min="12" max="16384" width="12.3984375" style="17" customWidth="1"/>
  </cols>
  <sheetData>
    <row r="1" spans="1:11" s="15" customFormat="1" ht="15.75">
      <c r="A1" s="12" t="s">
        <v>3</v>
      </c>
      <c r="B1" s="13"/>
      <c r="C1" s="13"/>
      <c r="D1" s="14"/>
      <c r="E1" s="13"/>
      <c r="F1" s="13"/>
      <c r="G1" s="13"/>
      <c r="H1" s="13"/>
      <c r="I1" s="13"/>
      <c r="J1" s="13"/>
      <c r="K1" s="13"/>
    </row>
    <row r="2" spans="1:11" s="50" customFormat="1" ht="18.75">
      <c r="A2" s="2" t="s">
        <v>23</v>
      </c>
      <c r="B2" s="48"/>
      <c r="C2" s="48"/>
      <c r="D2" s="49"/>
      <c r="E2" s="48"/>
      <c r="F2" s="48"/>
      <c r="G2" s="48"/>
      <c r="H2" s="48"/>
      <c r="I2" s="48"/>
      <c r="J2" s="48"/>
      <c r="K2" s="48"/>
    </row>
    <row r="3" spans="1:11" s="74" customFormat="1" ht="18.75">
      <c r="A3" s="71" t="s">
        <v>67</v>
      </c>
      <c r="B3" s="72"/>
      <c r="C3" s="72"/>
      <c r="D3" s="73"/>
      <c r="E3" s="72"/>
      <c r="F3" s="72"/>
      <c r="G3" s="72"/>
      <c r="H3" s="72"/>
      <c r="I3" s="72"/>
      <c r="J3" s="72"/>
      <c r="K3" s="72"/>
    </row>
    <row r="4" spans="1:11" s="15" customFormat="1" ht="15.75">
      <c r="A4" s="12" t="s">
        <v>11</v>
      </c>
      <c r="B4" s="13"/>
      <c r="C4" s="13"/>
      <c r="D4" s="14"/>
      <c r="E4" s="13"/>
      <c r="F4" s="13"/>
      <c r="G4" s="13"/>
      <c r="H4" s="13"/>
      <c r="I4" s="13"/>
      <c r="J4" s="13"/>
      <c r="K4" s="13"/>
    </row>
    <row r="5" spans="1:11" ht="18.75">
      <c r="A5" s="54" t="s">
        <v>55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9" customFormat="1" ht="31.5">
      <c r="A6" s="64" t="s">
        <v>41</v>
      </c>
      <c r="B6" s="18" t="s">
        <v>18</v>
      </c>
      <c r="C6" s="18" t="s">
        <v>52</v>
      </c>
      <c r="D6" s="18" t="s">
        <v>53</v>
      </c>
      <c r="E6" s="18" t="s">
        <v>54</v>
      </c>
      <c r="F6" s="18" t="s">
        <v>30</v>
      </c>
      <c r="G6" s="18" t="s">
        <v>31</v>
      </c>
      <c r="H6" s="18" t="s">
        <v>32</v>
      </c>
      <c r="I6" s="18" t="s">
        <v>38</v>
      </c>
      <c r="J6" s="18" t="s">
        <v>39</v>
      </c>
      <c r="K6" s="18" t="s">
        <v>57</v>
      </c>
    </row>
    <row r="7" spans="1:11" ht="15.75">
      <c r="A7" s="5" t="s">
        <v>1</v>
      </c>
      <c r="B7" s="20">
        <f>+'Data -CF04A009'!C148</f>
        <v>155143.58440066356</v>
      </c>
      <c r="C7" s="20">
        <f>+'Data -CF04A009'!C148</f>
        <v>155143.58440066356</v>
      </c>
      <c r="D7" s="20">
        <f>+'Data -CF04A009'!D148</f>
        <v>161199.5614818895</v>
      </c>
      <c r="E7" s="20">
        <f>+'Data -CF04A009'!E148</f>
        <v>157663.5541206635</v>
      </c>
      <c r="F7" s="20">
        <f>+'Data -CF04A009'!F148</f>
        <v>104887.86889056119</v>
      </c>
      <c r="G7" s="20">
        <f>+'Data -CF04A009'!G148</f>
        <v>101457.7206227324</v>
      </c>
      <c r="H7" s="20">
        <f>+'Data -CF04A009'!H148</f>
        <v>44857.70073929802</v>
      </c>
      <c r="I7" s="20">
        <f>+'Data -CF04A009'!I148</f>
        <v>3778.786476654932</v>
      </c>
      <c r="J7" s="20">
        <f>+'Data -CF04A009'!J148</f>
        <v>1014.5191965629092</v>
      </c>
      <c r="K7" s="20">
        <f>+'Data -CF04A009'!K148</f>
        <v>1238.986958914009</v>
      </c>
    </row>
    <row r="8" spans="1:11" ht="15.75">
      <c r="A8" s="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>
      <c r="A9" s="6" t="str">
        <f>+'Data -CF04A009'!A151</f>
        <v>    Sales Tax </v>
      </c>
      <c r="B9" s="56">
        <f>+'Data -CF04A009'!C151</f>
        <v>74284.0756</v>
      </c>
      <c r="C9" s="56">
        <f>+'Data -CF04A009'!C151</f>
        <v>74284.0756</v>
      </c>
      <c r="D9" s="56">
        <f>+'Data -CF04A009'!D151</f>
        <v>73947.67765686064</v>
      </c>
      <c r="E9" s="56">
        <f>+'Data -CF04A009'!E151</f>
        <v>74506.9278268</v>
      </c>
      <c r="F9" s="56">
        <f>+'Data -CF04A009'!F151</f>
        <v>77010.3606017805</v>
      </c>
      <c r="G9" s="56">
        <f>+'Data -CF04A009'!G151</f>
        <v>92121.58405925895</v>
      </c>
      <c r="H9" s="56">
        <f>+'Data -CF04A009'!H151</f>
        <v>84739.58777436214</v>
      </c>
      <c r="I9" s="56">
        <f>+'Data -CF04A009'!I151</f>
        <v>88063.16903141321</v>
      </c>
      <c r="J9" s="56">
        <f>+'Data -CF04A009'!J151</f>
        <v>91746.97828503686</v>
      </c>
      <c r="K9" s="56">
        <f>+'Data -CF04A009'!K151</f>
        <v>95137.3784232079</v>
      </c>
    </row>
    <row r="10" spans="1:11" ht="15.75">
      <c r="A10" s="6" t="str">
        <f>+'Data -CF04A009'!A152</f>
        <v>    Interest Income</v>
      </c>
      <c r="B10" s="56">
        <f>+'Data -CF04A009'!C152</f>
        <v>5983.17</v>
      </c>
      <c r="C10" s="56">
        <f>+'Data -CF04A009'!C152</f>
        <v>5983.17</v>
      </c>
      <c r="D10" s="56">
        <f>+'Data -CF04A009'!D152</f>
        <v>5135.07809533062</v>
      </c>
      <c r="E10" s="56">
        <f>+'Data -CF04A009'!E152</f>
        <v>3005.693024875474</v>
      </c>
      <c r="F10" s="56">
        <f>+'Data -CF04A009'!F152</f>
        <v>2104.543039333407</v>
      </c>
      <c r="G10" s="56">
        <f>+'Data -CF04A009'!G152</f>
        <v>2257.3947547918115</v>
      </c>
      <c r="H10" s="56">
        <f>+'Data -CF04A009'!H152</f>
        <v>959.3164605635652</v>
      </c>
      <c r="I10" s="56">
        <f>+'Data -CF04A009'!I152</f>
        <v>102.82324133433187</v>
      </c>
      <c r="J10" s="56">
        <f>+'Data -CF04A009'!J152</f>
        <v>54.77793163194249</v>
      </c>
      <c r="K10" s="56">
        <f>+'Data -CF04A009'!K152</f>
        <v>45.109111998567485</v>
      </c>
    </row>
    <row r="11" spans="1:11" ht="15.75">
      <c r="A11" s="6" t="str">
        <f>+'Data -CF04A009'!A153</f>
        <v>    Miscellaneous</v>
      </c>
      <c r="B11" s="56">
        <f>+'Data -CF04A009'!C153</f>
        <v>1705.711</v>
      </c>
      <c r="C11" s="56">
        <f>+'Data -CF04A009'!C153</f>
        <v>1705.711</v>
      </c>
      <c r="D11" s="56">
        <f>+'Data -CF04A009'!D153</f>
        <v>8238.3</v>
      </c>
      <c r="E11" s="56">
        <f>+'Data -CF04A009'!E153</f>
        <v>6934.467991122213</v>
      </c>
      <c r="F11" s="56">
        <f>+'Data -CF04A009'!F153</f>
        <v>19223.934909870008</v>
      </c>
      <c r="G11" s="56">
        <f>+'Data -CF04A009'!G153</f>
        <v>14047.528928975516</v>
      </c>
      <c r="H11" s="56">
        <f>+'Data -CF04A009'!H153</f>
        <v>6231.693130685526</v>
      </c>
      <c r="I11" s="56">
        <f>+'Data -CF04A009'!I153</f>
        <v>4559.00188203328</v>
      </c>
      <c r="J11" s="56">
        <f>+'Data -CF04A009'!J153</f>
        <v>4683.006899350173</v>
      </c>
      <c r="K11" s="56">
        <f>+'Data -CF04A009'!K153</f>
        <v>4784.628689889879</v>
      </c>
    </row>
    <row r="12" spans="1:11" ht="15.75" hidden="1">
      <c r="A12" s="6" t="str">
        <f>+'Data -CF04A009'!A154</f>
        <v>    Sound Transit Payments</v>
      </c>
      <c r="B12" s="56">
        <f>+'Data -CF04A009'!C154</f>
        <v>0</v>
      </c>
      <c r="C12" s="56">
        <f>+'Data -CF04A009'!C154</f>
        <v>0</v>
      </c>
      <c r="D12" s="56">
        <f>+'Data -CF04A009'!D154</f>
        <v>0</v>
      </c>
      <c r="E12" s="56">
        <f>+'Data -CF04A009'!E154</f>
        <v>0</v>
      </c>
      <c r="F12" s="56">
        <f>+'Data -CF04A009'!F154</f>
        <v>0</v>
      </c>
      <c r="G12" s="56">
        <f>+'Data -CF04A009'!G154</f>
        <v>0</v>
      </c>
      <c r="H12" s="56">
        <f>+'Data -CF04A009'!H154</f>
        <v>0</v>
      </c>
      <c r="I12" s="56">
        <f>+'Data -CF04A009'!I154</f>
        <v>0</v>
      </c>
      <c r="J12" s="56">
        <f>+'Data -CF04A009'!J154</f>
        <v>0</v>
      </c>
      <c r="K12" s="56">
        <f>+'Data -CF04A009'!K154</f>
        <v>0</v>
      </c>
    </row>
    <row r="13" spans="1:11" ht="15.75" hidden="1">
      <c r="A13" s="6" t="str">
        <f>+'Data -CF04A009'!A155</f>
        <v>    LID Revenues</v>
      </c>
      <c r="B13" s="56">
        <f>+'Data -CF04A009'!C155</f>
        <v>0</v>
      </c>
      <c r="C13" s="56">
        <f>+'Data -CF04A009'!C155</f>
        <v>0</v>
      </c>
      <c r="D13" s="56">
        <f>+'Data -CF04A009'!D155</f>
        <v>0</v>
      </c>
      <c r="E13" s="56">
        <f>+'Data -CF04A009'!E155</f>
        <v>0</v>
      </c>
      <c r="F13" s="56">
        <f>+'Data -CF04A009'!F155</f>
        <v>0</v>
      </c>
      <c r="G13" s="56">
        <f>+'Data -CF04A009'!G155</f>
        <v>0</v>
      </c>
      <c r="H13" s="56">
        <f>+'Data -CF04A009'!H155</f>
        <v>0</v>
      </c>
      <c r="I13" s="56">
        <f>+'Data -CF04A009'!I155</f>
        <v>0</v>
      </c>
      <c r="J13" s="56">
        <f>+'Data -CF04A009'!J155</f>
        <v>0</v>
      </c>
      <c r="K13" s="56">
        <f>+'Data -CF04A009'!K155</f>
        <v>0</v>
      </c>
    </row>
    <row r="14" spans="1:11" ht="15.75">
      <c r="A14" s="6" t="s">
        <v>34</v>
      </c>
      <c r="B14" s="56">
        <f>+'Data -CF04A009'!C160</f>
        <v>36558.464</v>
      </c>
      <c r="C14" s="56">
        <f>+'Data -CF04A009'!C160</f>
        <v>36558.464</v>
      </c>
      <c r="D14" s="56">
        <f>+'Data -CF04A009'!D160</f>
        <v>69378.89020313599</v>
      </c>
      <c r="E14" s="56">
        <f>+'Data -CF04A009'!E160</f>
        <v>42104.934</v>
      </c>
      <c r="F14" s="56">
        <f>+'Data -CF04A009'!F160</f>
        <v>65838.19514822401</v>
      </c>
      <c r="G14" s="56">
        <f>+'Data -CF04A009'!G160</f>
        <v>53417.43586891063</v>
      </c>
      <c r="H14" s="56">
        <f>+'Data -CF04A009'!H160</f>
        <v>10208.485999999997</v>
      </c>
      <c r="I14" s="56">
        <f>+'Data -CF04A009'!I160</f>
        <v>5734.97362191502</v>
      </c>
      <c r="J14" s="56">
        <f>+'Data -CF04A009'!J160</f>
        <v>2500</v>
      </c>
      <c r="K14" s="56">
        <f>+'Data -CF04A009'!K160</f>
        <v>0</v>
      </c>
    </row>
    <row r="15" spans="1:11" ht="15.75">
      <c r="A15" s="23" t="s">
        <v>12</v>
      </c>
      <c r="B15" s="24">
        <f aca="true" t="shared" si="0" ref="B15:K15">SUM(B9:B14)</f>
        <v>118531.42059999998</v>
      </c>
      <c r="C15" s="24">
        <f t="shared" si="0"/>
        <v>118531.42059999998</v>
      </c>
      <c r="D15" s="24">
        <f t="shared" si="0"/>
        <v>156699.94595532725</v>
      </c>
      <c r="E15" s="24">
        <f t="shared" si="0"/>
        <v>126552.02284279771</v>
      </c>
      <c r="F15" s="24">
        <f t="shared" si="0"/>
        <v>164177.03369920794</v>
      </c>
      <c r="G15" s="24">
        <f t="shared" si="0"/>
        <v>161843.9436119369</v>
      </c>
      <c r="H15" s="24">
        <f t="shared" si="0"/>
        <v>102139.08336561124</v>
      </c>
      <c r="I15" s="24">
        <f t="shared" si="0"/>
        <v>98459.96777669585</v>
      </c>
      <c r="J15" s="24">
        <f t="shared" si="0"/>
        <v>98984.76311601898</v>
      </c>
      <c r="K15" s="24">
        <f t="shared" si="0"/>
        <v>99967.11622509635</v>
      </c>
    </row>
    <row r="16" spans="1:11" ht="15.75">
      <c r="A16" s="4" t="s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.75">
      <c r="A17" s="6" t="s">
        <v>35</v>
      </c>
      <c r="B17" s="56">
        <f>+'Data -CF04A009'!C180</f>
        <v>50824.736000000004</v>
      </c>
      <c r="C17" s="56">
        <f>+'Data -CF04A009'!C179</f>
        <v>-162848.654</v>
      </c>
      <c r="D17" s="56">
        <f>+'Data -CF04A009'!D179</f>
        <v>-152346.1</v>
      </c>
      <c r="E17" s="56">
        <f>+'Data -CF04A009'!E179</f>
        <v>-135064.452</v>
      </c>
      <c r="F17" s="56">
        <f>+'Data -CF04A009'!F179</f>
        <v>-164554.856</v>
      </c>
      <c r="G17" s="56">
        <f>+'Data -CF04A009'!G179</f>
        <v>-252067.985</v>
      </c>
      <c r="H17" s="56">
        <f>+'Data -CF04A009'!H179</f>
        <v>-87200.148</v>
      </c>
      <c r="I17" s="56">
        <f>+'Data -CF04A009'!I179</f>
        <v>-53434.406</v>
      </c>
      <c r="J17" s="56">
        <f>+'Data -CF04A009'!J179</f>
        <v>-38187.29</v>
      </c>
      <c r="K17" s="56">
        <f>+'Data -CF04A009'!K179</f>
        <v>-63950.718</v>
      </c>
    </row>
    <row r="18" spans="1:11" ht="15.75">
      <c r="A18" s="6" t="str">
        <f>+'Data -CF04A009'!A183</f>
        <v>  Debt Service/Refin.</v>
      </c>
      <c r="B18" s="56">
        <f>+'Data -CF04A009'!C183</f>
        <v>-12251.967</v>
      </c>
      <c r="C18" s="56">
        <f>+'Data -CF04A009'!C183</f>
        <v>-12251.967</v>
      </c>
      <c r="D18" s="56">
        <f>+'Data -CF04A009'!D183</f>
        <v>-13185.005</v>
      </c>
      <c r="E18" s="56">
        <f>+'Data -CF04A009'!E183</f>
        <v>-11880.38526</v>
      </c>
      <c r="F18" s="56">
        <f>+'Data -CF04A009'!F183</f>
        <v>-15819.200983969478</v>
      </c>
      <c r="G18" s="56">
        <f>+'Data -CF04A009'!G183</f>
        <v>-12448.115323969478</v>
      </c>
      <c r="H18" s="56">
        <f>+'Data -CF04A009'!H183</f>
        <v>-5890.465638455731</v>
      </c>
      <c r="I18" s="56">
        <f>+'Data -CF04A009'!I183</f>
        <v>-9611.157459101229</v>
      </c>
      <c r="J18" s="56">
        <f>+'Data -CF04A009'!J183</f>
        <v>-16250.107654261416</v>
      </c>
      <c r="K18" s="56">
        <f>+'Data -CF04A009'!K183</f>
        <v>-16519.63276188226</v>
      </c>
    </row>
    <row r="19" spans="1:11" ht="15.75">
      <c r="A19" s="5" t="s">
        <v>14</v>
      </c>
      <c r="B19" s="20">
        <f aca="true" t="shared" si="1" ref="B19:K19">SUM(B17:B18)</f>
        <v>38572.769</v>
      </c>
      <c r="C19" s="20">
        <f t="shared" si="1"/>
        <v>-175100.621</v>
      </c>
      <c r="D19" s="20">
        <f t="shared" si="1"/>
        <v>-165531.105</v>
      </c>
      <c r="E19" s="20">
        <f t="shared" si="1"/>
        <v>-146944.83726</v>
      </c>
      <c r="F19" s="20">
        <f t="shared" si="1"/>
        <v>-180374.05698396947</v>
      </c>
      <c r="G19" s="20">
        <f t="shared" si="1"/>
        <v>-264516.10032396944</v>
      </c>
      <c r="H19" s="20">
        <f t="shared" si="1"/>
        <v>-93090.61363845573</v>
      </c>
      <c r="I19" s="20">
        <f t="shared" si="1"/>
        <v>-63045.563459101235</v>
      </c>
      <c r="J19" s="20">
        <f t="shared" si="1"/>
        <v>-54437.39765426142</v>
      </c>
      <c r="K19" s="20">
        <f t="shared" si="1"/>
        <v>-80470.35076188226</v>
      </c>
    </row>
    <row r="20" spans="1:11" ht="15.75">
      <c r="A20" s="26" t="s">
        <v>8</v>
      </c>
      <c r="B20" s="27"/>
      <c r="C20" s="28">
        <f>+'Data -CF04A009'!C180</f>
        <v>50824.736000000004</v>
      </c>
      <c r="D20" s="28">
        <f>+'Data -CF04A009'!D180</f>
        <v>3662.418</v>
      </c>
      <c r="E20" s="28">
        <f>+'Data -CF04A009'!E180</f>
        <v>13470.586</v>
      </c>
      <c r="F20" s="28">
        <f>+'Data -CF04A009'!F180</f>
        <v>10674.003800000011</v>
      </c>
      <c r="G20" s="28">
        <f>+'Data -CF04A009'!G180</f>
        <v>-620.876599999994</v>
      </c>
      <c r="H20" s="28">
        <f>+'Data -CF04A009'!H180</f>
        <v>4696.2085</v>
      </c>
      <c r="I20" s="28">
        <f>+'Data -CF04A009'!I180</f>
        <v>-3919.8542000000034</v>
      </c>
      <c r="J20" s="28">
        <f>+'Data -CF04A009'!J180</f>
        <v>-10063.8196</v>
      </c>
      <c r="K20" s="28">
        <f>+'Data -CF04A009'!K180</f>
        <v>-196.8365</v>
      </c>
    </row>
    <row r="21" spans="1:11" ht="15.75">
      <c r="A21" s="29" t="s">
        <v>4</v>
      </c>
      <c r="B21" s="30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.75">
      <c r="A22" s="57" t="str">
        <f>+'Data -CF04A009'!A164</f>
        <v>    Miscellaneous Fund Balance Adj.</v>
      </c>
      <c r="B22" s="30"/>
      <c r="C22" s="30">
        <f>+'Data -CF04A009'!C164</f>
        <v>777.77612</v>
      </c>
      <c r="D22" s="30">
        <f>+'Data -CF04A009'!D164</f>
        <v>1404.5664104</v>
      </c>
      <c r="E22" s="30">
        <f>+'Data -CF04A009'!E164</f>
        <v>1045.3921871</v>
      </c>
      <c r="F22" s="30">
        <f>+'Data -CF04A009'!F164</f>
        <v>1861.9085356126247</v>
      </c>
      <c r="G22" s="30">
        <f>+'Data -CF04A009'!G164</f>
        <v>2536.6968133650566</v>
      </c>
      <c r="H22" s="30">
        <f>+'Data -CF04A009'!H164</f>
        <v>2089.800862744921</v>
      </c>
      <c r="I22" s="30">
        <f>+'Data -CF04A009'!I164</f>
        <v>1699.0204560528489</v>
      </c>
      <c r="J22" s="30">
        <f>+'Data -CF04A009'!J164</f>
        <v>1147.4362507188166</v>
      </c>
      <c r="K22" s="30">
        <f>+'Data -CF04A009'!K164</f>
        <v>1163.5834863868408</v>
      </c>
    </row>
    <row r="23" spans="1:11" ht="15.75">
      <c r="A23" s="6" t="str">
        <f>+'Data -CF04A009'!A167</f>
        <v>    RFRF Funds for Fleet Rep.</v>
      </c>
      <c r="B23" s="56">
        <f>+'Data -CF04A009'!C167</f>
        <v>7486.658</v>
      </c>
      <c r="C23" s="56">
        <f>+'Data -CF04A009'!C167</f>
        <v>7486.658</v>
      </c>
      <c r="D23" s="56">
        <f>+'Data -CF04A009'!D167</f>
        <v>9950.151458784007</v>
      </c>
      <c r="E23" s="56">
        <f>+'Data -CF04A009'!E167</f>
        <v>9950.151</v>
      </c>
      <c r="F23" s="56">
        <f>+'Data -CF04A009'!F167</f>
        <v>13270.762681320146</v>
      </c>
      <c r="G23" s="56">
        <f>+'Data -CF04A009'!G167</f>
        <v>85166.31661523313</v>
      </c>
      <c r="H23" s="56">
        <f>+'Data -CF04A009'!H167</f>
        <v>1506.606647456492</v>
      </c>
      <c r="I23" s="56">
        <f>+'Data -CF04A009'!I167</f>
        <v>2340.1621462605094</v>
      </c>
      <c r="J23" s="56">
        <f>+'Data -CF04A009'!J167</f>
        <v>2088.4856498747317</v>
      </c>
      <c r="K23" s="56">
        <f>+'Data -CF04A009'!K167</f>
        <v>2305.2058089155335</v>
      </c>
    </row>
    <row r="24" spans="1:11" ht="15.75">
      <c r="A24" s="6" t="str">
        <f>+'Data -CF04A009'!A169</f>
        <v>    Lease and Prepaid Lease Offset</v>
      </c>
      <c r="B24" s="56">
        <f>+'Data -CF04A009'!C169</f>
        <v>0</v>
      </c>
      <c r="C24" s="56">
        <f>+'Data -CF04A009'!C169</f>
        <v>0</v>
      </c>
      <c r="D24" s="56">
        <f>+'Data -CF04A009'!D169</f>
        <v>122.27</v>
      </c>
      <c r="E24" s="56">
        <f>+'Data -CF04A009'!E169</f>
        <v>120</v>
      </c>
      <c r="F24" s="56">
        <f>+'Data -CF04A009'!F169</f>
        <v>122.006</v>
      </c>
      <c r="G24" s="56">
        <f>+'Data -CF04A009'!G169</f>
        <v>130</v>
      </c>
      <c r="H24" s="56">
        <f>+'Data -CF04A009'!H169</f>
        <v>135</v>
      </c>
      <c r="I24" s="56">
        <f>+'Data -CF04A009'!I169</f>
        <v>140</v>
      </c>
      <c r="J24" s="56">
        <f>+'Data -CF04A009'!J169</f>
        <v>145</v>
      </c>
      <c r="K24" s="56">
        <f>+'Data -CF04A009'!K169</f>
        <v>150</v>
      </c>
    </row>
    <row r="25" spans="1:11" ht="15.75">
      <c r="A25" s="6" t="str">
        <f>+'Data -CF04A009'!A168</f>
        <v>    Transfer to Operating Fund</v>
      </c>
      <c r="B25" s="56">
        <f>+'Data -CF04A009'!C168</f>
        <v>0</v>
      </c>
      <c r="C25" s="56">
        <f>+'Data -CF04A009'!C168</f>
        <v>0</v>
      </c>
      <c r="D25" s="56">
        <f>+'Data -CF04A009'!D168</f>
        <v>-56969</v>
      </c>
      <c r="E25" s="56">
        <f>+'Data -CF04A009'!E168</f>
        <v>-56969</v>
      </c>
      <c r="F25" s="56">
        <f>+'Data -CF04A009'!F168</f>
        <v>-63161.806</v>
      </c>
      <c r="G25" s="56">
        <f>+'Data -CF04A009'!G168</f>
        <v>-67640</v>
      </c>
      <c r="H25" s="56">
        <f>+'Data -CF04A009'!H168</f>
        <v>-69055</v>
      </c>
      <c r="I25" s="56">
        <f>+'Data -CF04A009'!I168</f>
        <v>-62438</v>
      </c>
      <c r="J25" s="56">
        <f>+'Data -CF04A009'!J168</f>
        <v>-55640</v>
      </c>
      <c r="K25" s="56">
        <f>+'Data -CF04A009'!K168</f>
        <v>-55053</v>
      </c>
    </row>
    <row r="26" spans="1:11" ht="15.75">
      <c r="A26" s="6" t="str">
        <f>+'Data -CF04A009'!A170</f>
        <v>    Funds from Operations</v>
      </c>
      <c r="B26" s="56">
        <f>+'Data -CF04A009'!C170</f>
        <v>0</v>
      </c>
      <c r="C26" s="56">
        <f>+'Data -CF04A009'!C170</f>
        <v>0</v>
      </c>
      <c r="D26" s="56">
        <f>+'Data -CF04A009'!D170</f>
        <v>0</v>
      </c>
      <c r="E26" s="56">
        <f>+'Data -CF04A009'!E170</f>
        <v>0</v>
      </c>
      <c r="F26" s="56">
        <f>+'Data -CF04A009'!F170</f>
        <v>0</v>
      </c>
      <c r="G26" s="56">
        <f>+'Data -CF04A009'!G170</f>
        <v>0</v>
      </c>
      <c r="H26" s="56">
        <f>+'Data -CF04A009'!H170</f>
        <v>0</v>
      </c>
      <c r="I26" s="56">
        <f>+'Data -CF04A009'!I170</f>
        <v>0</v>
      </c>
      <c r="J26" s="56">
        <f>+'Data -CF04A009'!J170</f>
        <v>0</v>
      </c>
      <c r="K26" s="56">
        <f>+'Data -CF04A009'!K170</f>
        <v>0</v>
      </c>
    </row>
    <row r="27" spans="1:11" ht="15.75">
      <c r="A27" s="6" t="s">
        <v>36</v>
      </c>
      <c r="B27" s="56">
        <f>+'Data -CF04A009'!C173</f>
        <v>0</v>
      </c>
      <c r="C27" s="56">
        <f>+'Data -CF04A009'!C173</f>
        <v>0</v>
      </c>
      <c r="D27" s="56">
        <f>+'Data -CF04A009'!D173</f>
        <v>24000</v>
      </c>
      <c r="E27" s="56">
        <f>+'Data -CF04A009'!E173</f>
        <v>0</v>
      </c>
      <c r="F27" s="56">
        <f>+'Data -CF04A009'!F173</f>
        <v>50000</v>
      </c>
      <c r="G27" s="56">
        <f>+'Data -CF04A009'!G173</f>
        <v>26500</v>
      </c>
      <c r="H27" s="56">
        <f>+'Data -CF04A009'!H173</f>
        <v>10500</v>
      </c>
      <c r="I27" s="56">
        <f>+'Data -CF04A009'!I173</f>
        <v>4000</v>
      </c>
      <c r="J27" s="56">
        <f>+'Data -CF04A009'!J173</f>
        <v>18000</v>
      </c>
      <c r="K27" s="56">
        <f>+'Data -CF04A009'!K173</f>
        <v>33500</v>
      </c>
    </row>
    <row r="28" spans="1:11" ht="15.75">
      <c r="A28" s="6" t="str">
        <f>+'Data -CF04A009'!A174</f>
        <v>  Short Term RFRF Loan</v>
      </c>
      <c r="B28" s="56">
        <f>+'Data -CF04A009'!C174</f>
        <v>0</v>
      </c>
      <c r="C28" s="56">
        <f>+'Data -CF04A009'!C174</f>
        <v>0</v>
      </c>
      <c r="D28" s="56">
        <f>+'Data -CF04A009'!D174</f>
        <v>0</v>
      </c>
      <c r="E28" s="56">
        <f>+'Data -CF04A009'!E174</f>
        <v>0</v>
      </c>
      <c r="F28" s="56">
        <f>+'Data -CF04A009'!F174</f>
        <v>0</v>
      </c>
      <c r="G28" s="56">
        <f>+'Data -CF04A009'!G174</f>
        <v>0</v>
      </c>
      <c r="H28" s="56">
        <f>+'Data -CF04A009'!H174</f>
        <v>0</v>
      </c>
      <c r="I28" s="56">
        <f>+'Data -CF04A009'!I174</f>
        <v>20000</v>
      </c>
      <c r="J28" s="56">
        <f>+'Data -CF04A009'!J174</f>
        <v>0</v>
      </c>
      <c r="K28" s="56">
        <f>+'Data -CF04A009'!K174</f>
        <v>0</v>
      </c>
    </row>
    <row r="29" spans="1:11" ht="15.75">
      <c r="A29" s="6" t="str">
        <f>+'Data -CF04A009'!A175</f>
        <v>  RFRF Loan Repayment</v>
      </c>
      <c r="B29" s="56"/>
      <c r="C29" s="56">
        <f>+'Data -CF04A009'!C175</f>
        <v>0</v>
      </c>
      <c r="D29" s="56">
        <f>+'Data -CF04A009'!D175</f>
        <v>0</v>
      </c>
      <c r="E29" s="56">
        <f>+'Data -CF04A009'!E175</f>
        <v>0</v>
      </c>
      <c r="F29" s="56">
        <f>+'Data -CF04A009'!F175</f>
        <v>0</v>
      </c>
      <c r="G29" s="56">
        <f>+'Data -CF04A009'!G175</f>
        <v>0</v>
      </c>
      <c r="H29" s="56">
        <f>+'Data -CF04A009'!H175</f>
        <v>0</v>
      </c>
      <c r="I29" s="56">
        <f>+'Data -CF04A009'!I175</f>
        <v>0</v>
      </c>
      <c r="J29" s="56">
        <f>+'Data -CF04A009'!J175</f>
        <v>0</v>
      </c>
      <c r="K29" s="56">
        <f>+'Data -CF04A009'!K175</f>
        <v>-2000</v>
      </c>
    </row>
    <row r="30" spans="1:11" ht="15.75">
      <c r="A30" s="32" t="s">
        <v>15</v>
      </c>
      <c r="B30" s="33">
        <f>SUM(B23:B28)</f>
        <v>7486.658</v>
      </c>
      <c r="C30" s="33">
        <f>SUM(C22:C29)</f>
        <v>8264.43412</v>
      </c>
      <c r="D30" s="33">
        <f aca="true" t="shared" si="2" ref="D30:K30">SUM(D22:D29)</f>
        <v>-21492.012130815994</v>
      </c>
      <c r="E30" s="33">
        <f t="shared" si="2"/>
        <v>-45853.456812899996</v>
      </c>
      <c r="F30" s="33">
        <f t="shared" si="2"/>
        <v>2092.8712169327773</v>
      </c>
      <c r="G30" s="33">
        <f t="shared" si="2"/>
        <v>46693.01342859818</v>
      </c>
      <c r="H30" s="33">
        <f t="shared" si="2"/>
        <v>-54823.59248979859</v>
      </c>
      <c r="I30" s="33">
        <f t="shared" si="2"/>
        <v>-34258.81739768664</v>
      </c>
      <c r="J30" s="33">
        <f t="shared" si="2"/>
        <v>-34259.078099406455</v>
      </c>
      <c r="K30" s="33">
        <f t="shared" si="2"/>
        <v>-19934.210704697623</v>
      </c>
    </row>
    <row r="31" spans="1:11" ht="15.75">
      <c r="A31" s="34" t="s">
        <v>2</v>
      </c>
      <c r="B31" s="33">
        <f aca="true" t="shared" si="3" ref="B31:K31">B7+B15+B19+B20+B30</f>
        <v>319734.43200066354</v>
      </c>
      <c r="C31" s="33">
        <f t="shared" si="3"/>
        <v>157663.55412066355</v>
      </c>
      <c r="D31" s="33">
        <f t="shared" si="3"/>
        <v>134538.80830640075</v>
      </c>
      <c r="E31" s="33">
        <f t="shared" si="3"/>
        <v>104887.86889056125</v>
      </c>
      <c r="F31" s="33">
        <f t="shared" si="3"/>
        <v>101457.72062273242</v>
      </c>
      <c r="G31" s="33">
        <f t="shared" si="3"/>
        <v>44857.70073929804</v>
      </c>
      <c r="H31" s="33">
        <f t="shared" si="3"/>
        <v>3778.786476654932</v>
      </c>
      <c r="I31" s="33">
        <f t="shared" si="3"/>
        <v>1014.5191965629056</v>
      </c>
      <c r="J31" s="33">
        <f t="shared" si="3"/>
        <v>1238.9869589140071</v>
      </c>
      <c r="K31" s="33">
        <f t="shared" si="3"/>
        <v>604.7052174304808</v>
      </c>
    </row>
    <row r="32" spans="1:11" ht="15.75">
      <c r="A32" s="4" t="s">
        <v>5</v>
      </c>
      <c r="B32" s="22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5.75">
      <c r="A33" s="6" t="s">
        <v>16</v>
      </c>
      <c r="B33" s="35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5.75">
      <c r="A34" s="9" t="s">
        <v>6</v>
      </c>
      <c r="B34" s="3">
        <f aca="true" t="shared" si="4" ref="B34:K34">SUM(B33:B33)</f>
        <v>0</v>
      </c>
      <c r="C34" s="3">
        <f t="shared" si="4"/>
        <v>0</v>
      </c>
      <c r="D34" s="3">
        <f t="shared" si="4"/>
        <v>0</v>
      </c>
      <c r="E34" s="3">
        <f t="shared" si="4"/>
        <v>0</v>
      </c>
      <c r="F34" s="3">
        <f t="shared" si="4"/>
        <v>0</v>
      </c>
      <c r="G34" s="3">
        <f t="shared" si="4"/>
        <v>0</v>
      </c>
      <c r="H34" s="3">
        <f t="shared" si="4"/>
        <v>0</v>
      </c>
      <c r="I34" s="3">
        <f t="shared" si="4"/>
        <v>0</v>
      </c>
      <c r="J34" s="3">
        <f t="shared" si="4"/>
        <v>0</v>
      </c>
      <c r="K34" s="3">
        <f t="shared" si="4"/>
        <v>0</v>
      </c>
    </row>
    <row r="35" spans="1:11" ht="15.75">
      <c r="A35" s="34" t="s">
        <v>17</v>
      </c>
      <c r="B35" s="33">
        <f aca="true" t="shared" si="5" ref="B35:K35">+B31-B34</f>
        <v>319734.43200066354</v>
      </c>
      <c r="C35" s="33">
        <f t="shared" si="5"/>
        <v>157663.55412066355</v>
      </c>
      <c r="D35" s="33">
        <f t="shared" si="5"/>
        <v>134538.80830640075</v>
      </c>
      <c r="E35" s="33">
        <f t="shared" si="5"/>
        <v>104887.86889056125</v>
      </c>
      <c r="F35" s="33">
        <f t="shared" si="5"/>
        <v>101457.72062273242</v>
      </c>
      <c r="G35" s="33">
        <f t="shared" si="5"/>
        <v>44857.70073929804</v>
      </c>
      <c r="H35" s="33">
        <f t="shared" si="5"/>
        <v>3778.786476654932</v>
      </c>
      <c r="I35" s="33">
        <f t="shared" si="5"/>
        <v>1014.5191965629056</v>
      </c>
      <c r="J35" s="33">
        <f t="shared" si="5"/>
        <v>1238.9869589140071</v>
      </c>
      <c r="K35" s="33">
        <f t="shared" si="5"/>
        <v>604.7052174304808</v>
      </c>
    </row>
    <row r="36" spans="1:11" s="15" customFormat="1" ht="15.75">
      <c r="A36" s="10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s="39" customFormat="1" ht="18.75">
      <c r="A37" s="37" t="s">
        <v>19</v>
      </c>
      <c r="B37" s="38">
        <v>500</v>
      </c>
      <c r="C37" s="38">
        <v>500</v>
      </c>
      <c r="D37" s="38">
        <v>500</v>
      </c>
      <c r="E37" s="38">
        <v>500</v>
      </c>
      <c r="F37" s="38">
        <v>500</v>
      </c>
      <c r="G37" s="38">
        <v>500</v>
      </c>
      <c r="H37" s="38">
        <v>500</v>
      </c>
      <c r="I37" s="38">
        <v>500</v>
      </c>
      <c r="J37" s="38">
        <v>500</v>
      </c>
      <c r="K37" s="38">
        <v>500</v>
      </c>
    </row>
    <row r="38" spans="1:11" ht="15.7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8" t="s">
        <v>7</v>
      </c>
      <c r="B39" s="16"/>
      <c r="C39" s="16"/>
      <c r="D39" s="16"/>
      <c r="E39" s="16" t="s">
        <v>10</v>
      </c>
      <c r="F39" s="16"/>
      <c r="G39" s="16"/>
      <c r="H39" s="17"/>
      <c r="I39" s="17"/>
      <c r="J39" s="17"/>
      <c r="K39" s="17"/>
    </row>
    <row r="40" spans="1:8" ht="18.75">
      <c r="A40" s="40" t="s">
        <v>56</v>
      </c>
      <c r="B40" s="41"/>
      <c r="C40" s="41"/>
      <c r="D40" s="42"/>
      <c r="E40" s="41"/>
      <c r="H40" s="42" t="s">
        <v>10</v>
      </c>
    </row>
    <row r="41" spans="1:11" ht="18.75">
      <c r="A41" s="51" t="s">
        <v>58</v>
      </c>
      <c r="B41" s="41"/>
      <c r="C41" s="41"/>
      <c r="D41" s="42"/>
      <c r="E41" s="41"/>
      <c r="F41" s="41"/>
      <c r="G41" s="16"/>
      <c r="H41" s="16"/>
      <c r="I41" s="16"/>
      <c r="J41" s="16"/>
      <c r="K41" s="16"/>
    </row>
    <row r="42" spans="1:11" ht="18.75">
      <c r="A42" s="51" t="s">
        <v>59</v>
      </c>
      <c r="B42" s="13"/>
      <c r="C42" s="13"/>
      <c r="D42" s="43"/>
      <c r="E42" s="13"/>
      <c r="F42" s="41"/>
      <c r="G42" s="16"/>
      <c r="H42" s="16"/>
      <c r="I42" s="16"/>
      <c r="J42" s="16"/>
      <c r="K42" s="16"/>
    </row>
    <row r="43" spans="1:11" ht="18.75">
      <c r="A43" s="52" t="s">
        <v>37</v>
      </c>
      <c r="B43" s="44"/>
      <c r="C43" s="44"/>
      <c r="D43" s="42"/>
      <c r="E43" s="41"/>
      <c r="G43" s="16"/>
      <c r="H43" s="16"/>
      <c r="I43" s="16"/>
      <c r="J43" s="16"/>
      <c r="K43" s="16"/>
    </row>
    <row r="44" spans="1:11" ht="18.75">
      <c r="A44" s="52" t="s">
        <v>47</v>
      </c>
      <c r="B44" s="16"/>
      <c r="C44" s="16"/>
      <c r="D44" s="42"/>
      <c r="E44" s="16"/>
      <c r="F44" s="16"/>
      <c r="G44" s="16"/>
      <c r="H44" s="16"/>
      <c r="I44" s="16"/>
      <c r="J44" s="16"/>
      <c r="K44" s="16"/>
    </row>
    <row r="45" ht="15.75">
      <c r="A45" s="60" t="s">
        <v>10</v>
      </c>
    </row>
  </sheetData>
  <printOptions horizontalCentered="1"/>
  <pageMargins left="0.18" right="0.16" top="0.5" bottom="0.5" header="0.5" footer="0.5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E1">
      <selection activeCell="L1" sqref="L1:L16384"/>
    </sheetView>
  </sheetViews>
  <sheetFormatPr defaultColWidth="9.59765625" defaultRowHeight="9.75"/>
  <cols>
    <col min="1" max="1" width="61" style="45" customWidth="1"/>
    <col min="2" max="2" width="17.796875" style="46" hidden="1" customWidth="1"/>
    <col min="3" max="3" width="17.796875" style="46" customWidth="1"/>
    <col min="4" max="5" width="17.796875" style="47" customWidth="1"/>
    <col min="6" max="11" width="17.796875" style="42" customWidth="1"/>
    <col min="12" max="16384" width="12.3984375" style="17" customWidth="1"/>
  </cols>
  <sheetData>
    <row r="1" spans="1:11" s="15" customFormat="1" ht="15.75">
      <c r="A1" s="12" t="s">
        <v>3</v>
      </c>
      <c r="B1" s="13"/>
      <c r="C1" s="13"/>
      <c r="D1" s="14"/>
      <c r="E1" s="13"/>
      <c r="F1" s="13"/>
      <c r="G1" s="13"/>
      <c r="H1" s="13"/>
      <c r="I1" s="13"/>
      <c r="J1" s="13"/>
      <c r="K1" s="13"/>
    </row>
    <row r="2" spans="1:11" s="50" customFormat="1" ht="18.75">
      <c r="A2" s="2" t="s">
        <v>24</v>
      </c>
      <c r="B2" s="48"/>
      <c r="C2" s="48"/>
      <c r="D2" s="49"/>
      <c r="E2" s="48"/>
      <c r="F2" s="48"/>
      <c r="G2" s="48"/>
      <c r="H2" s="48"/>
      <c r="I2" s="48"/>
      <c r="J2" s="48"/>
      <c r="K2" s="48"/>
    </row>
    <row r="3" spans="1:11" s="74" customFormat="1" ht="18.75">
      <c r="A3" s="71" t="s">
        <v>67</v>
      </c>
      <c r="B3" s="72"/>
      <c r="C3" s="72"/>
      <c r="D3" s="73"/>
      <c r="E3" s="72"/>
      <c r="F3" s="72"/>
      <c r="G3" s="72"/>
      <c r="H3" s="72"/>
      <c r="I3" s="72"/>
      <c r="J3" s="72"/>
      <c r="K3" s="72"/>
    </row>
    <row r="4" spans="1:11" s="15" customFormat="1" ht="15.75">
      <c r="A4" s="12" t="s">
        <v>11</v>
      </c>
      <c r="B4" s="13"/>
      <c r="C4" s="13"/>
      <c r="D4" s="14"/>
      <c r="E4" s="13"/>
      <c r="F4" s="13"/>
      <c r="G4" s="13"/>
      <c r="H4" s="13"/>
      <c r="I4" s="13"/>
      <c r="J4" s="13"/>
      <c r="K4" s="13"/>
    </row>
    <row r="5" spans="1:11" ht="18.75">
      <c r="A5" s="54" t="s">
        <v>55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9" customFormat="1" ht="31.5">
      <c r="A6" s="64" t="s">
        <v>41</v>
      </c>
      <c r="B6" s="18" t="s">
        <v>18</v>
      </c>
      <c r="C6" s="18" t="s">
        <v>52</v>
      </c>
      <c r="D6" s="18" t="s">
        <v>53</v>
      </c>
      <c r="E6" s="18" t="s">
        <v>54</v>
      </c>
      <c r="F6" s="18" t="s">
        <v>30</v>
      </c>
      <c r="G6" s="18" t="s">
        <v>31</v>
      </c>
      <c r="H6" s="18" t="s">
        <v>32</v>
      </c>
      <c r="I6" s="18" t="s">
        <v>38</v>
      </c>
      <c r="J6" s="18" t="s">
        <v>39</v>
      </c>
      <c r="K6" s="18" t="s">
        <v>57</v>
      </c>
    </row>
    <row r="7" spans="1:11" ht="15.75">
      <c r="A7" s="5" t="s">
        <v>1</v>
      </c>
      <c r="B7" s="20">
        <f>+'Data -CF04A009'!C210</f>
        <v>65018.96414596573</v>
      </c>
      <c r="C7" s="20">
        <f>+'Data -CF04A009'!C210</f>
        <v>65018.96414596573</v>
      </c>
      <c r="D7" s="20">
        <f>+'Data -CF04A009'!D210</f>
        <v>75125.53111484335</v>
      </c>
      <c r="E7" s="20">
        <f>+'Data -CF04A009'!E210</f>
        <v>80042.3141459657</v>
      </c>
      <c r="F7" s="20">
        <f>+'Data -CF04A009'!F210</f>
        <v>98203.17764493037</v>
      </c>
      <c r="G7" s="20">
        <f>+'Data -CF04A009'!G210</f>
        <v>102945.41496361024</v>
      </c>
      <c r="H7" s="20">
        <f>+'Data -CF04A009'!H210</f>
        <v>25647.784632506256</v>
      </c>
      <c r="I7" s="20">
        <f>+'Data -CF04A009'!I210</f>
        <v>42304.21458570918</v>
      </c>
      <c r="J7" s="20">
        <f>+'Data -CF04A009'!J210</f>
        <v>41243.86714205842</v>
      </c>
      <c r="K7" s="20">
        <f>+'Data -CF04A009'!K210</f>
        <v>62600.41673755902</v>
      </c>
    </row>
    <row r="8" spans="1:11" ht="15.75">
      <c r="A8" s="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>
      <c r="A9" s="6" t="str">
        <f>+'Data -CF04A009'!A213</f>
        <v>   Cross Border Lease Fund Transfer</v>
      </c>
      <c r="B9" s="56">
        <f>+'Data -CF04A009'!C213</f>
        <v>0</v>
      </c>
      <c r="C9" s="56">
        <f>+'Data -CF04A009'!C213</f>
        <v>0</v>
      </c>
      <c r="D9" s="56">
        <f>+'Data -CF04A009'!D213</f>
        <v>2419.802648964689</v>
      </c>
      <c r="E9" s="56">
        <f>+'Data -CF04A009'!E213</f>
        <v>1820.694498964689</v>
      </c>
      <c r="F9" s="56">
        <f>+'Data -CF04A009'!F213</f>
        <v>0</v>
      </c>
      <c r="G9" s="56">
        <f>+'Data -CF04A009'!G213</f>
        <v>0</v>
      </c>
      <c r="H9" s="56">
        <f>+'Data -CF04A009'!H213</f>
        <v>0</v>
      </c>
      <c r="I9" s="56">
        <f>+'Data -CF04A009'!I213</f>
        <v>0</v>
      </c>
      <c r="J9" s="56">
        <f>+'Data -CF04A009'!J213</f>
        <v>0</v>
      </c>
      <c r="K9" s="56">
        <f>+'Data -CF04A009'!K213</f>
        <v>0</v>
      </c>
    </row>
    <row r="10" spans="1:11" ht="15.75">
      <c r="A10" s="6" t="str">
        <f>+'Data -CF04A009'!A218</f>
        <v>  Other Income </v>
      </c>
      <c r="B10" s="56">
        <f>+'Data -CF04A009'!C218</f>
        <v>1342.447</v>
      </c>
      <c r="C10" s="56">
        <f>+'Data -CF04A009'!C218</f>
        <v>1342.447</v>
      </c>
      <c r="D10" s="56">
        <f>+'Data -CF04A009'!D218</f>
        <v>0</v>
      </c>
      <c r="E10" s="56">
        <f>+'Data -CF04A009'!E218</f>
        <v>0</v>
      </c>
      <c r="F10" s="56">
        <f>+'Data -CF04A009'!F218</f>
        <v>0</v>
      </c>
      <c r="G10" s="56">
        <f>+'Data -CF04A009'!G218</f>
        <v>0</v>
      </c>
      <c r="H10" s="56">
        <f>+'Data -CF04A009'!H218</f>
        <v>0</v>
      </c>
      <c r="I10" s="56">
        <f>+'Data -CF04A009'!I218</f>
        <v>0</v>
      </c>
      <c r="J10" s="56">
        <f>+'Data -CF04A009'!J218</f>
        <v>0</v>
      </c>
      <c r="K10" s="56">
        <f>+'Data -CF04A009'!K218</f>
        <v>0</v>
      </c>
    </row>
    <row r="11" spans="1:11" ht="15.75">
      <c r="A11" s="6" t="str">
        <f>+'Data -CF04A009'!A215</f>
        <v>  Sales Tax Distribution</v>
      </c>
      <c r="B11" s="56">
        <f>+'Data -CF04A009'!C215</f>
        <v>0</v>
      </c>
      <c r="C11" s="56">
        <f>+'Data -CF04A009'!C215</f>
        <v>0</v>
      </c>
      <c r="D11" s="56">
        <f>+'Data -CF04A009'!D215</f>
        <v>1602.055192153246</v>
      </c>
      <c r="E11" s="56">
        <f>+'Data -CF04A009'!E215</f>
        <v>0</v>
      </c>
      <c r="F11" s="56">
        <f>+'Data -CF04A009'!F215</f>
        <v>0</v>
      </c>
      <c r="G11" s="56">
        <f>+'Data -CF04A009'!G215</f>
        <v>-11322.313715870849</v>
      </c>
      <c r="H11" s="56">
        <f>+'Data -CF04A009'!H215</f>
        <v>1150.0366006594122</v>
      </c>
      <c r="I11" s="56">
        <f>+'Data -CF04A009'!I215</f>
        <v>3460.814702609743</v>
      </c>
      <c r="J11" s="56">
        <f>+'Data -CF04A009'!J215</f>
        <v>5424.035245375322</v>
      </c>
      <c r="K11" s="56">
        <f>+'Data -CF04A009'!K215</f>
        <v>7115.679114844854</v>
      </c>
    </row>
    <row r="12" spans="1:11" ht="15.75">
      <c r="A12" s="6" t="str">
        <f>+'Data -CF04A009'!A216</f>
        <v>   Interest</v>
      </c>
      <c r="B12" s="56">
        <f>+'Data -CF04A009'!C216</f>
        <v>2722.518</v>
      </c>
      <c r="C12" s="56">
        <f>+'Data -CF04A009'!C216</f>
        <v>2722.518</v>
      </c>
      <c r="D12" s="56">
        <f>+'Data -CF04A009'!D216</f>
        <v>4883.159522464818</v>
      </c>
      <c r="E12" s="56">
        <f>+'Data -CF04A009'!E216</f>
        <v>1841</v>
      </c>
      <c r="F12" s="56">
        <f>+'Data -CF04A009'!F216</f>
        <v>2013</v>
      </c>
      <c r="G12" s="56">
        <f>+'Data -CF04A009'!G216</f>
        <v>3191</v>
      </c>
      <c r="H12" s="56">
        <f>+'Data -CF04A009'!H216</f>
        <v>1013</v>
      </c>
      <c r="I12" s="56">
        <f>+'Data -CF04A009'!I216</f>
        <v>1819</v>
      </c>
      <c r="J12" s="56">
        <f>+'Data -CF04A009'!J216</f>
        <v>2021</v>
      </c>
      <c r="K12" s="56">
        <f>+'Data -CF04A009'!K216</f>
        <v>3067</v>
      </c>
    </row>
    <row r="13" spans="1:11" ht="15.75">
      <c r="A13" s="6" t="str">
        <f>+'Data -CF04A009'!A217</f>
        <v>   Grants: Section 5307 Preventive Maintenance</v>
      </c>
      <c r="B13" s="56">
        <f>+'Data -CF04A009'!C217</f>
        <v>27144.362</v>
      </c>
      <c r="C13" s="56">
        <f>+'Data -CF04A009'!C217</f>
        <v>27144.362</v>
      </c>
      <c r="D13" s="56">
        <f>+'Data -CF04A009'!D217</f>
        <v>16000</v>
      </c>
      <c r="E13" s="56">
        <f>+'Data -CF04A009'!E217</f>
        <v>16000</v>
      </c>
      <c r="F13" s="56">
        <f>+'Data -CF04A009'!F217</f>
        <v>16000</v>
      </c>
      <c r="G13" s="56">
        <f>+'Data -CF04A009'!G217</f>
        <v>16000</v>
      </c>
      <c r="H13" s="56">
        <f>+'Data -CF04A009'!H217</f>
        <v>16000</v>
      </c>
      <c r="I13" s="56">
        <f>+'Data -CF04A009'!I217</f>
        <v>16000</v>
      </c>
      <c r="J13" s="56">
        <f>+'Data -CF04A009'!J217</f>
        <v>16000</v>
      </c>
      <c r="K13" s="56">
        <f>+'Data -CF04A009'!K217</f>
        <v>16000</v>
      </c>
    </row>
    <row r="14" spans="1:11" ht="15.75">
      <c r="A14" s="23" t="s">
        <v>12</v>
      </c>
      <c r="B14" s="24">
        <f aca="true" t="shared" si="0" ref="B14:K14">SUM(B9:B13)</f>
        <v>31209.327</v>
      </c>
      <c r="C14" s="24">
        <f t="shared" si="0"/>
        <v>31209.327</v>
      </c>
      <c r="D14" s="24">
        <f t="shared" si="0"/>
        <v>24905.017363582752</v>
      </c>
      <c r="E14" s="24">
        <f t="shared" si="0"/>
        <v>19661.694498964687</v>
      </c>
      <c r="F14" s="24">
        <f t="shared" si="0"/>
        <v>18013</v>
      </c>
      <c r="G14" s="24">
        <f t="shared" si="0"/>
        <v>7868.686284129151</v>
      </c>
      <c r="H14" s="24">
        <f t="shared" si="0"/>
        <v>18163.036600659412</v>
      </c>
      <c r="I14" s="24">
        <f t="shared" si="0"/>
        <v>21279.814702609743</v>
      </c>
      <c r="J14" s="24">
        <f t="shared" si="0"/>
        <v>23445.035245375322</v>
      </c>
      <c r="K14" s="24">
        <f t="shared" si="0"/>
        <v>26182.679114844854</v>
      </c>
    </row>
    <row r="15" spans="1:11" ht="15.75">
      <c r="A15" s="4" t="s">
        <v>13</v>
      </c>
      <c r="B15" s="21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.75">
      <c r="A16" s="6" t="str">
        <f>+'Data -CF04A009'!A220</f>
        <v>Fleet Replacement Transfer</v>
      </c>
      <c r="B16" s="20">
        <f>+'Data -CF04A009'!C220</f>
        <v>-7486.658</v>
      </c>
      <c r="C16" s="20">
        <f>+'Data -CF04A009'!C220</f>
        <v>-7486.658</v>
      </c>
      <c r="D16" s="20">
        <f>+'Data -CF04A009'!D220</f>
        <v>-9950.151458784007</v>
      </c>
      <c r="E16" s="20">
        <f>+'Data -CF04A009'!E220</f>
        <v>-9950.151</v>
      </c>
      <c r="F16" s="20">
        <f>+'Data -CF04A009'!F220</f>
        <v>-13270.762681320146</v>
      </c>
      <c r="G16" s="20">
        <f>+'Data -CF04A009'!G220</f>
        <v>-85166.31661523313</v>
      </c>
      <c r="H16" s="20">
        <f>+'Data -CF04A009'!H220</f>
        <v>-1506.606647456492</v>
      </c>
      <c r="I16" s="20">
        <f>+'Data -CF04A009'!I220</f>
        <v>-2340.1621462605094</v>
      </c>
      <c r="J16" s="20">
        <f>+'Data -CF04A009'!J220</f>
        <v>-2088.4856498747317</v>
      </c>
      <c r="K16" s="20">
        <f>+'Data -CF04A009'!K220</f>
        <v>-2305.2058089155335</v>
      </c>
    </row>
    <row r="17" spans="1:11" ht="15.75">
      <c r="A17" s="5" t="s">
        <v>14</v>
      </c>
      <c r="B17" s="20">
        <f aca="true" t="shared" si="1" ref="B17:K17">SUM(B16:B16)</f>
        <v>-7486.658</v>
      </c>
      <c r="C17" s="20">
        <f t="shared" si="1"/>
        <v>-7486.658</v>
      </c>
      <c r="D17" s="20">
        <f t="shared" si="1"/>
        <v>-9950.151458784007</v>
      </c>
      <c r="E17" s="20">
        <f t="shared" si="1"/>
        <v>-9950.151</v>
      </c>
      <c r="F17" s="20">
        <f t="shared" si="1"/>
        <v>-13270.762681320146</v>
      </c>
      <c r="G17" s="20">
        <f t="shared" si="1"/>
        <v>-85166.31661523313</v>
      </c>
      <c r="H17" s="20">
        <f t="shared" si="1"/>
        <v>-1506.606647456492</v>
      </c>
      <c r="I17" s="20">
        <f t="shared" si="1"/>
        <v>-2340.1621462605094</v>
      </c>
      <c r="J17" s="20">
        <f t="shared" si="1"/>
        <v>-2088.4856498747317</v>
      </c>
      <c r="K17" s="20">
        <f t="shared" si="1"/>
        <v>-2305.2058089155335</v>
      </c>
    </row>
    <row r="18" spans="1:11" ht="15.75">
      <c r="A18" s="26" t="s">
        <v>8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5.75">
      <c r="A19" s="29" t="s">
        <v>4</v>
      </c>
      <c r="B19" s="30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5.75">
      <c r="A20" s="57" t="str">
        <f>+'Data -CF04A009'!A221</f>
        <v>Balance Sheet Adj.</v>
      </c>
      <c r="B20" s="57">
        <f>+'Data -CF04A009'!B221</f>
        <v>0</v>
      </c>
      <c r="C20" s="70">
        <f>+'Data -CF04A009'!C221</f>
        <v>-8699.319</v>
      </c>
      <c r="D20" s="70">
        <f>+'Data -CF04A009'!D221</f>
        <v>0</v>
      </c>
      <c r="E20" s="70">
        <f>+'Data -CF04A009'!E221</f>
        <v>8449.32</v>
      </c>
      <c r="F20" s="70">
        <f>+'Data -CF04A009'!F221</f>
        <v>0</v>
      </c>
      <c r="G20" s="70">
        <f>+'Data -CF04A009'!G221</f>
        <v>0</v>
      </c>
      <c r="H20" s="70">
        <f>+'Data -CF04A009'!H221</f>
        <v>0</v>
      </c>
      <c r="I20" s="70">
        <f>+'Data -CF04A009'!I221</f>
        <v>0</v>
      </c>
      <c r="J20" s="70">
        <f>+'Data -CF04A009'!J221</f>
        <v>0</v>
      </c>
      <c r="K20" s="56">
        <f>+'Data -CF04A009'!K221</f>
        <v>0</v>
      </c>
    </row>
    <row r="21" spans="1:11" ht="15.75">
      <c r="A21" s="6" t="str">
        <f>+'Data -CF04A009'!A222</f>
        <v>Short Term Loan to CIP</v>
      </c>
      <c r="B21" s="6">
        <f>+'Data -CF04A009'!B222</f>
        <v>0</v>
      </c>
      <c r="C21" s="56">
        <f>+'Data -CF04A009'!C222</f>
        <v>0</v>
      </c>
      <c r="D21" s="56">
        <f>+'Data -CF04A009'!D222</f>
        <v>0</v>
      </c>
      <c r="E21" s="56">
        <f>+'Data -CF04A009'!E222</f>
        <v>0</v>
      </c>
      <c r="F21" s="56">
        <f>+'Data -CF04A009'!F222</f>
        <v>0</v>
      </c>
      <c r="G21" s="56">
        <f>+'Data -CF04A009'!G222</f>
        <v>0</v>
      </c>
      <c r="H21" s="56">
        <f>+'Data -CF04A009'!H222</f>
        <v>0</v>
      </c>
      <c r="I21" s="56">
        <f>+'Data -CF04A009'!I222</f>
        <v>-20000</v>
      </c>
      <c r="J21" s="56">
        <f>+'Data -CF04A009'!J222</f>
        <v>0</v>
      </c>
      <c r="K21" s="56">
        <f>+'Data -CF04A009'!K222</f>
        <v>0</v>
      </c>
    </row>
    <row r="22" spans="1:11" ht="15.75">
      <c r="A22" s="6" t="str">
        <f>+'Data -CF04A009'!A223</f>
        <v>Short Term Loan to CIP Repayment</v>
      </c>
      <c r="B22" s="6">
        <f>+'Data -CF04A009'!B223</f>
        <v>0</v>
      </c>
      <c r="C22" s="56">
        <f>+'Data -CF04A009'!C223</f>
        <v>0</v>
      </c>
      <c r="D22" s="56">
        <f>+'Data -CF04A009'!D223</f>
        <v>0</v>
      </c>
      <c r="E22" s="56">
        <f>+'Data -CF04A009'!E223</f>
        <v>0</v>
      </c>
      <c r="F22" s="56">
        <f>+'Data -CF04A009'!F223</f>
        <v>0</v>
      </c>
      <c r="G22" s="56">
        <f>+'Data -CF04A009'!G223</f>
        <v>0</v>
      </c>
      <c r="H22" s="56">
        <f>+'Data -CF04A009'!H223</f>
        <v>0</v>
      </c>
      <c r="I22" s="56">
        <f>+'Data -CF04A009'!I223</f>
        <v>0</v>
      </c>
      <c r="J22" s="56">
        <f>+'Data -CF04A009'!J223</f>
        <v>0</v>
      </c>
      <c r="K22" s="56">
        <f>+'Data -CF04A009'!K223</f>
        <v>2000</v>
      </c>
    </row>
    <row r="23" spans="1:11" ht="15.75">
      <c r="A23" s="32" t="s">
        <v>15</v>
      </c>
      <c r="B23" s="33">
        <f>SUM(B21:B21)</f>
        <v>0</v>
      </c>
      <c r="C23" s="33">
        <f>SUM(C20:C22)</f>
        <v>-8699.319</v>
      </c>
      <c r="D23" s="33">
        <f aca="true" t="shared" si="2" ref="D23:K23">SUM(D20:D22)</f>
        <v>0</v>
      </c>
      <c r="E23" s="33">
        <f t="shared" si="2"/>
        <v>8449.32</v>
      </c>
      <c r="F23" s="33">
        <f t="shared" si="2"/>
        <v>0</v>
      </c>
      <c r="G23" s="33">
        <f t="shared" si="2"/>
        <v>0</v>
      </c>
      <c r="H23" s="33">
        <f t="shared" si="2"/>
        <v>0</v>
      </c>
      <c r="I23" s="33">
        <f t="shared" si="2"/>
        <v>-20000</v>
      </c>
      <c r="J23" s="33">
        <f t="shared" si="2"/>
        <v>0</v>
      </c>
      <c r="K23" s="33">
        <f t="shared" si="2"/>
        <v>2000</v>
      </c>
    </row>
    <row r="24" spans="1:11" ht="15.75">
      <c r="A24" s="34" t="s">
        <v>2</v>
      </c>
      <c r="B24" s="33">
        <f aca="true" t="shared" si="3" ref="B24:K24">B7+B14+B17+B18+B23</f>
        <v>88741.63314596574</v>
      </c>
      <c r="C24" s="33">
        <f t="shared" si="3"/>
        <v>80042.31414596573</v>
      </c>
      <c r="D24" s="33">
        <f t="shared" si="3"/>
        <v>90080.3970196421</v>
      </c>
      <c r="E24" s="33">
        <f t="shared" si="3"/>
        <v>98203.1776449304</v>
      </c>
      <c r="F24" s="33">
        <f t="shared" si="3"/>
        <v>102945.41496361022</v>
      </c>
      <c r="G24" s="33">
        <f t="shared" si="3"/>
        <v>25647.78463250627</v>
      </c>
      <c r="H24" s="33">
        <f t="shared" si="3"/>
        <v>42304.214585709175</v>
      </c>
      <c r="I24" s="33">
        <f t="shared" si="3"/>
        <v>41243.867142058414</v>
      </c>
      <c r="J24" s="33">
        <f t="shared" si="3"/>
        <v>62600.41673755901</v>
      </c>
      <c r="K24" s="33">
        <f t="shared" si="3"/>
        <v>88477.89004348834</v>
      </c>
    </row>
    <row r="25" spans="1:11" ht="15.75">
      <c r="A25" s="4" t="s">
        <v>5</v>
      </c>
      <c r="B25" s="22"/>
      <c r="C25" s="31"/>
      <c r="D25" s="31"/>
      <c r="E25" s="31"/>
      <c r="F25" s="31"/>
      <c r="G25" s="31"/>
      <c r="H25" s="31"/>
      <c r="I25" s="31"/>
      <c r="J25" s="31"/>
      <c r="K25" s="21"/>
    </row>
    <row r="26" spans="1:11" ht="15.75">
      <c r="A26" s="6" t="s">
        <v>49</v>
      </c>
      <c r="B26" s="56">
        <v>0</v>
      </c>
      <c r="C26" s="56">
        <f>+'Data -CF04A009'!C224</f>
        <v>80042.3141459657</v>
      </c>
      <c r="D26" s="56">
        <f>+'Data -CF04A009'!D224</f>
        <v>90080.39701964211</v>
      </c>
      <c r="E26" s="56">
        <f>+'Data -CF04A009'!E224</f>
        <v>98203.17764493037</v>
      </c>
      <c r="F26" s="56">
        <f>+'Data -CF04A009'!F224</f>
        <v>102945.41496361024</v>
      </c>
      <c r="G26" s="56">
        <f>+'Data -CF04A009'!G224</f>
        <v>25647.784632506256</v>
      </c>
      <c r="H26" s="56">
        <f>+'Data -CF04A009'!H224</f>
        <v>42304.21458570918</v>
      </c>
      <c r="I26" s="56">
        <f>+'Data -CF04A009'!I224</f>
        <v>41243.86714205842</v>
      </c>
      <c r="J26" s="56">
        <f>+'Data -CF04A009'!J224</f>
        <v>62600.41673755902</v>
      </c>
      <c r="K26" s="56">
        <f>+'Data -CF04A009'!K224</f>
        <v>88477.89004348834</v>
      </c>
    </row>
    <row r="27" spans="1:11" ht="15.75">
      <c r="A27" s="6" t="s">
        <v>16</v>
      </c>
      <c r="B27" s="35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8.75">
      <c r="A28" s="9" t="s">
        <v>64</v>
      </c>
      <c r="B28" s="3">
        <f aca="true" t="shared" si="4" ref="B28:K28">SUM(B26:B27)</f>
        <v>0</v>
      </c>
      <c r="C28" s="3">
        <f t="shared" si="4"/>
        <v>80042.3141459657</v>
      </c>
      <c r="D28" s="3">
        <f t="shared" si="4"/>
        <v>90080.39701964211</v>
      </c>
      <c r="E28" s="3">
        <f t="shared" si="4"/>
        <v>98203.17764493037</v>
      </c>
      <c r="F28" s="3">
        <f t="shared" si="4"/>
        <v>102945.41496361024</v>
      </c>
      <c r="G28" s="3">
        <f t="shared" si="4"/>
        <v>25647.784632506256</v>
      </c>
      <c r="H28" s="3">
        <f t="shared" si="4"/>
        <v>42304.21458570918</v>
      </c>
      <c r="I28" s="3">
        <f t="shared" si="4"/>
        <v>41243.86714205842</v>
      </c>
      <c r="J28" s="3">
        <f t="shared" si="4"/>
        <v>62600.41673755902</v>
      </c>
      <c r="K28" s="3">
        <f t="shared" si="4"/>
        <v>88477.89004348834</v>
      </c>
    </row>
    <row r="29" spans="1:11" ht="15.75">
      <c r="A29" s="34" t="s">
        <v>17</v>
      </c>
      <c r="B29" s="33">
        <f aca="true" t="shared" si="5" ref="B29:K29">+B24-B28</f>
        <v>88741.63314596574</v>
      </c>
      <c r="C29" s="33">
        <f t="shared" si="5"/>
        <v>0</v>
      </c>
      <c r="D29" s="33">
        <f t="shared" si="5"/>
        <v>0</v>
      </c>
      <c r="E29" s="33">
        <f t="shared" si="5"/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</row>
    <row r="30" spans="1:11" s="15" customFormat="1" ht="15.75">
      <c r="A30" s="10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s="39" customFormat="1" ht="18.75">
      <c r="A31" s="37" t="s">
        <v>19</v>
      </c>
      <c r="B31" s="38">
        <f>+'Data -CF04A009'!C225</f>
        <v>0</v>
      </c>
      <c r="C31" s="38">
        <f>+'Data -CF04A009'!C226</f>
        <v>46501.68000904414</v>
      </c>
      <c r="D31" s="38">
        <f>+'Data -CF04A009'!D226</f>
        <v>90080.39701964211</v>
      </c>
      <c r="E31" s="38">
        <f>+'Data -CF04A009'!E226</f>
        <v>43134.566639660865</v>
      </c>
      <c r="F31" s="38">
        <f>+'Data -CF04A009'!F226</f>
        <v>51468.24561361448</v>
      </c>
      <c r="G31" s="38">
        <f>+'Data -CF04A009'!G226</f>
        <v>25647.784632506253</v>
      </c>
      <c r="H31" s="38">
        <f>+'Data -CF04A009'!H226</f>
        <v>42304.21458570919</v>
      </c>
      <c r="I31" s="38">
        <f>+'Data -CF04A009'!I226</f>
        <v>61243.86714205842</v>
      </c>
      <c r="J31" s="38">
        <f>+'Data -CF04A009'!J226</f>
        <v>82600.41673755902</v>
      </c>
      <c r="K31" s="38">
        <f>+'Data -CF04A009'!K226</f>
        <v>106477.89004348834</v>
      </c>
    </row>
    <row r="32" spans="1:11" ht="15.75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8" t="s">
        <v>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5" ht="18.75">
      <c r="A34" s="40" t="s">
        <v>56</v>
      </c>
      <c r="B34" s="41"/>
      <c r="C34" s="41"/>
      <c r="D34" s="42"/>
      <c r="E34" s="41"/>
    </row>
    <row r="35" spans="1:11" ht="18.75">
      <c r="A35" s="51" t="s">
        <v>58</v>
      </c>
      <c r="B35" s="41"/>
      <c r="C35" s="41"/>
      <c r="D35" s="42"/>
      <c r="E35" s="41"/>
      <c r="F35" s="41"/>
      <c r="G35" s="16"/>
      <c r="H35" s="16"/>
      <c r="I35" s="16"/>
      <c r="J35" s="16"/>
      <c r="K35" s="16"/>
    </row>
    <row r="36" spans="1:11" ht="18.75">
      <c r="A36" s="51" t="s">
        <v>61</v>
      </c>
      <c r="B36" s="13"/>
      <c r="C36" s="13"/>
      <c r="D36" s="43"/>
      <c r="E36" s="13"/>
      <c r="F36" s="41"/>
      <c r="G36" s="16"/>
      <c r="H36" s="16"/>
      <c r="I36" s="16"/>
      <c r="J36" s="16"/>
      <c r="K36" s="16"/>
    </row>
    <row r="37" spans="1:11" ht="18.75">
      <c r="A37" s="52" t="s">
        <v>37</v>
      </c>
      <c r="B37" s="44"/>
      <c r="C37" s="44"/>
      <c r="D37" s="42"/>
      <c r="E37" s="41"/>
      <c r="G37" s="16"/>
      <c r="H37" s="16"/>
      <c r="I37" s="16"/>
      <c r="J37" s="16"/>
      <c r="K37" s="16"/>
    </row>
    <row r="38" spans="1:11" ht="18.75">
      <c r="A38" s="52" t="s">
        <v>60</v>
      </c>
      <c r="B38" s="16"/>
      <c r="C38" s="16"/>
      <c r="D38" s="42"/>
      <c r="E38" s="16"/>
      <c r="F38" s="16"/>
      <c r="G38" s="16"/>
      <c r="H38" s="16"/>
      <c r="I38" s="16"/>
      <c r="J38" s="16"/>
      <c r="K38" s="16"/>
    </row>
    <row r="39" ht="18.75">
      <c r="A39" s="52" t="s">
        <v>62</v>
      </c>
    </row>
  </sheetData>
  <printOptions horizontalCentered="1"/>
  <pageMargins left="0.18" right="0.16" top="0.5" bottom="0.5" header="0.5" footer="0.5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A3" sqref="A3"/>
    </sheetView>
  </sheetViews>
  <sheetFormatPr defaultColWidth="9.59765625" defaultRowHeight="9.75"/>
  <cols>
    <col min="1" max="1" width="61" style="45" customWidth="1"/>
    <col min="2" max="2" width="17.796875" style="46" hidden="1" customWidth="1"/>
    <col min="3" max="3" width="17.796875" style="46" customWidth="1"/>
    <col min="4" max="5" width="17.796875" style="47" customWidth="1"/>
    <col min="6" max="11" width="17.796875" style="42" customWidth="1"/>
    <col min="12" max="12" width="18.796875" style="17" customWidth="1"/>
    <col min="13" max="16384" width="12.3984375" style="17" customWidth="1"/>
  </cols>
  <sheetData>
    <row r="1" spans="1:11" s="15" customFormat="1" ht="15.75">
      <c r="A1" s="12" t="s">
        <v>3</v>
      </c>
      <c r="B1" s="13"/>
      <c r="C1" s="13"/>
      <c r="D1" s="14"/>
      <c r="E1" s="13"/>
      <c r="F1" s="13"/>
      <c r="G1" s="13"/>
      <c r="H1" s="13"/>
      <c r="I1" s="13"/>
      <c r="J1" s="13"/>
      <c r="K1" s="13"/>
    </row>
    <row r="2" spans="1:11" s="50" customFormat="1" ht="18.75">
      <c r="A2" s="2" t="s">
        <v>25</v>
      </c>
      <c r="B2" s="48"/>
      <c r="C2" s="48"/>
      <c r="D2" s="49"/>
      <c r="E2" s="48"/>
      <c r="F2" s="48"/>
      <c r="G2" s="48"/>
      <c r="H2" s="48"/>
      <c r="I2" s="48"/>
      <c r="J2" s="48"/>
      <c r="K2" s="48"/>
    </row>
    <row r="3" spans="1:11" s="74" customFormat="1" ht="18.75">
      <c r="A3" s="71" t="s">
        <v>67</v>
      </c>
      <c r="B3" s="72"/>
      <c r="C3" s="72"/>
      <c r="D3" s="73"/>
      <c r="E3" s="72"/>
      <c r="F3" s="72"/>
      <c r="G3" s="72"/>
      <c r="H3" s="72"/>
      <c r="I3" s="72"/>
      <c r="J3" s="72"/>
      <c r="K3" s="72"/>
    </row>
    <row r="4" spans="1:11" s="15" customFormat="1" ht="15.75">
      <c r="A4" s="12" t="s">
        <v>11</v>
      </c>
      <c r="B4" s="13"/>
      <c r="C4" s="13"/>
      <c r="D4" s="14"/>
      <c r="E4" s="13"/>
      <c r="F4" s="13"/>
      <c r="G4" s="13"/>
      <c r="H4" s="13"/>
      <c r="I4" s="13"/>
      <c r="J4" s="13"/>
      <c r="K4" s="13"/>
    </row>
    <row r="5" spans="1:11" ht="18.75">
      <c r="A5" s="54" t="s">
        <v>55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9" customFormat="1" ht="31.5">
      <c r="A6" s="64" t="s">
        <v>41</v>
      </c>
      <c r="B6" s="18" t="s">
        <v>18</v>
      </c>
      <c r="C6" s="18" t="s">
        <v>52</v>
      </c>
      <c r="D6" s="18" t="s">
        <v>53</v>
      </c>
      <c r="E6" s="18" t="s">
        <v>54</v>
      </c>
      <c r="F6" s="18" t="s">
        <v>30</v>
      </c>
      <c r="G6" s="18" t="s">
        <v>31</v>
      </c>
      <c r="H6" s="18" t="s">
        <v>32</v>
      </c>
      <c r="I6" s="18" t="s">
        <v>38</v>
      </c>
      <c r="J6" s="18" t="s">
        <v>39</v>
      </c>
      <c r="K6" s="18" t="s">
        <v>57</v>
      </c>
    </row>
    <row r="7" spans="1:11" ht="15.75">
      <c r="A7" s="5" t="s">
        <v>1</v>
      </c>
      <c r="B7" s="20">
        <f>+'Data -CF04A009'!C233</f>
        <v>0</v>
      </c>
      <c r="C7" s="20">
        <f>+'Data -CF04A009'!C234</f>
        <v>45804.83609896468</v>
      </c>
      <c r="D7" s="20">
        <f>+'Data -CF04A009'!D234</f>
        <v>35437.22471459881</v>
      </c>
      <c r="E7" s="20">
        <f>+'Data -CF04A009'!E234</f>
        <v>37052.18856459881</v>
      </c>
      <c r="F7" s="20">
        <f>+'Data -CF04A009'!F234</f>
        <v>24315.65729490699</v>
      </c>
      <c r="G7" s="20">
        <f>+'Data -CF04A009'!G234</f>
        <v>9620.80165896667</v>
      </c>
      <c r="H7" s="20">
        <f>+'Data -CF04A009'!H234</f>
        <v>-7.275957614183426E-12</v>
      </c>
      <c r="I7" s="20">
        <f>+'Data -CF04A009'!I234</f>
        <v>-7.275957614183426E-12</v>
      </c>
      <c r="J7" s="20">
        <f>+'Data -CF04A009'!J234</f>
        <v>-7.275957614183426E-12</v>
      </c>
      <c r="K7" s="20">
        <f>+'Data -CF04A009'!K234</f>
        <v>-7.275957614183426E-12</v>
      </c>
    </row>
    <row r="8" spans="1:11" ht="15.75">
      <c r="A8" s="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.75">
      <c r="A9" s="6" t="str">
        <f>+'Data -CF04A009'!A235</f>
        <v>  Proceeds of Sale</v>
      </c>
      <c r="B9" s="56">
        <f>+'Data -CF04A009'!C234</f>
        <v>45804.83609896468</v>
      </c>
      <c r="C9" s="56">
        <f>+'Data -CF04A009'!C235</f>
        <v>0</v>
      </c>
      <c r="D9" s="56">
        <f>+'Data -CF04A009'!D235</f>
        <v>0</v>
      </c>
      <c r="E9" s="56">
        <f>+'Data -CF04A009'!E235</f>
        <v>0</v>
      </c>
      <c r="F9" s="56">
        <f>+'Data -CF04A009'!F235</f>
        <v>0</v>
      </c>
      <c r="G9" s="56">
        <f>+'Data -CF04A009'!G235</f>
        <v>0</v>
      </c>
      <c r="H9" s="56">
        <f>+'Data -CF04A009'!H235</f>
        <v>0</v>
      </c>
      <c r="I9" s="56">
        <f>+'Data -CF04A009'!I235</f>
        <v>0</v>
      </c>
      <c r="J9" s="56">
        <f>+'Data -CF04A009'!J235</f>
        <v>0</v>
      </c>
      <c r="K9" s="56">
        <f>+'Data -CF04A009'!K235</f>
        <v>0</v>
      </c>
    </row>
    <row r="10" spans="1:11" ht="15.75">
      <c r="A10" s="6" t="str">
        <f>+'Data -CF04A009'!A236</f>
        <v>  Interest (US &amp; Yen)</v>
      </c>
      <c r="B10" s="56">
        <f>+'Data -CF04A009'!C235</f>
        <v>0</v>
      </c>
      <c r="C10" s="56">
        <f>+'Data -CF04A009'!C236</f>
        <v>4436.3550000000005</v>
      </c>
      <c r="D10" s="56">
        <f>+'Data -CF04A009'!D236</f>
        <v>1698.469</v>
      </c>
      <c r="E10" s="56">
        <f>+'Data -CF04A009'!E236</f>
        <v>1698.469</v>
      </c>
      <c r="F10" s="56">
        <f>+'Data -CF04A009'!F236</f>
        <v>957.873</v>
      </c>
      <c r="G10" s="56">
        <f>+'Data -CF04A009'!G236</f>
        <v>272.805</v>
      </c>
      <c r="H10" s="56">
        <f>+'Data -CF04A009'!H236</f>
        <v>0</v>
      </c>
      <c r="I10" s="56">
        <f>+'Data -CF04A009'!I236</f>
        <v>0</v>
      </c>
      <c r="J10" s="56">
        <f>+'Data -CF04A009'!J236</f>
        <v>0</v>
      </c>
      <c r="K10" s="56">
        <f>+'Data -CF04A009'!K236</f>
        <v>0</v>
      </c>
    </row>
    <row r="11" spans="1:11" ht="15.75">
      <c r="A11" s="23" t="s">
        <v>12</v>
      </c>
      <c r="B11" s="56">
        <f aca="true" t="shared" si="0" ref="B11:K11">+B10+B9</f>
        <v>45804.83609896468</v>
      </c>
      <c r="C11" s="59">
        <f t="shared" si="0"/>
        <v>4436.3550000000005</v>
      </c>
      <c r="D11" s="59">
        <f t="shared" si="0"/>
        <v>1698.469</v>
      </c>
      <c r="E11" s="59">
        <f t="shared" si="0"/>
        <v>1698.469</v>
      </c>
      <c r="F11" s="59">
        <f t="shared" si="0"/>
        <v>957.873</v>
      </c>
      <c r="G11" s="59">
        <f t="shared" si="0"/>
        <v>272.805</v>
      </c>
      <c r="H11" s="59">
        <f t="shared" si="0"/>
        <v>0</v>
      </c>
      <c r="I11" s="59">
        <f t="shared" si="0"/>
        <v>0</v>
      </c>
      <c r="J11" s="59">
        <f t="shared" si="0"/>
        <v>0</v>
      </c>
      <c r="K11" s="59">
        <f t="shared" si="0"/>
        <v>0</v>
      </c>
    </row>
    <row r="12" spans="1:11" ht="15.75">
      <c r="A12" s="4" t="s">
        <v>13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.75">
      <c r="A13" s="6" t="str">
        <f>+'Data -CF04A009'!A238</f>
        <v>  Lease Payments</v>
      </c>
      <c r="B13" s="22">
        <f>+'Data -CF04A009'!C237</f>
        <v>0</v>
      </c>
      <c r="C13" s="22">
        <f>+'Data -CF04A009'!C238</f>
        <v>-13189.00253436588</v>
      </c>
      <c r="D13" s="22">
        <f>+'Data -CF04A009'!D238</f>
        <v>-11880.302888736249</v>
      </c>
      <c r="E13" s="22">
        <f>+'Data -CF04A009'!E238</f>
        <v>-12614.305770727125</v>
      </c>
      <c r="F13" s="22">
        <f>+'Data -CF04A009'!F238</f>
        <v>-15652.728635940319</v>
      </c>
      <c r="G13" s="22">
        <f>+'Data -CF04A009'!G238</f>
        <v>-9893.606658966677</v>
      </c>
      <c r="H13" s="22">
        <f>+'Data -CF04A009'!H238</f>
        <v>0</v>
      </c>
      <c r="I13" s="22">
        <f>+'Data -CF04A009'!I238</f>
        <v>0</v>
      </c>
      <c r="J13" s="22">
        <f>+'Data -CF04A009'!J238</f>
        <v>0</v>
      </c>
      <c r="K13" s="22">
        <f>+'Data -CF04A009'!K238</f>
        <v>0</v>
      </c>
    </row>
    <row r="14" spans="1:11" ht="15.75">
      <c r="A14" s="6" t="s">
        <v>50</v>
      </c>
      <c r="B14" s="22" t="s">
        <v>10</v>
      </c>
      <c r="C14" s="22">
        <f>+'Data -CF04A009'!C237</f>
        <v>0</v>
      </c>
      <c r="D14" s="22">
        <f>+'Data -CF04A009'!D237</f>
        <v>0</v>
      </c>
      <c r="E14" s="22">
        <f>+'Data -CF04A009'!E237</f>
        <v>0</v>
      </c>
      <c r="F14" s="22">
        <f>+'Data -CF04A009'!F237</f>
        <v>0</v>
      </c>
      <c r="G14" s="22">
        <f>+'Data -CF04A009'!G237</f>
        <v>0</v>
      </c>
      <c r="H14" s="22">
        <f>+'Data -CF04A009'!H237</f>
        <v>0</v>
      </c>
      <c r="I14" s="22">
        <f>+'Data -CF04A009'!I237</f>
        <v>0</v>
      </c>
      <c r="J14" s="22">
        <f>+'Data -CF04A009'!J237</f>
        <v>0</v>
      </c>
      <c r="K14" s="22">
        <f>+'Data -CF04A009'!K237</f>
        <v>0</v>
      </c>
    </row>
    <row r="15" spans="1:11" ht="15.75">
      <c r="A15" s="5" t="s">
        <v>14</v>
      </c>
      <c r="B15" s="20">
        <f aca="true" t="shared" si="1" ref="B15:K15">SUM(B13:B14)</f>
        <v>0</v>
      </c>
      <c r="C15" s="20">
        <f t="shared" si="1"/>
        <v>-13189.00253436588</v>
      </c>
      <c r="D15" s="20">
        <f t="shared" si="1"/>
        <v>-11880.302888736249</v>
      </c>
      <c r="E15" s="20">
        <f t="shared" si="1"/>
        <v>-12614.305770727125</v>
      </c>
      <c r="F15" s="20">
        <f t="shared" si="1"/>
        <v>-15652.728635940319</v>
      </c>
      <c r="G15" s="20">
        <f t="shared" si="1"/>
        <v>-9893.606658966677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</row>
    <row r="16" spans="1:11" ht="15.75">
      <c r="A16" s="26" t="s">
        <v>8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15.75">
      <c r="A17" s="29" t="s">
        <v>4</v>
      </c>
      <c r="B17" s="30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.75">
      <c r="A18" s="6" t="str">
        <f>+'Data -CF04A009'!A239</f>
        <v>  Transfer to RFRF</v>
      </c>
      <c r="B18" s="6">
        <f>+'Data -CF04A009'!C238</f>
        <v>-13189.00253436588</v>
      </c>
      <c r="C18" s="56">
        <f>+'Data -CF04A009'!C239</f>
        <v>0</v>
      </c>
      <c r="D18" s="56">
        <f>+'Data -CF04A009'!D239</f>
        <v>-2419.802648964689</v>
      </c>
      <c r="E18" s="56">
        <f>+'Data -CF04A009'!E239</f>
        <v>-1820.694498964689</v>
      </c>
      <c r="F18" s="56">
        <f>+'Data -CF04A009'!F239</f>
        <v>0</v>
      </c>
      <c r="G18" s="56">
        <f>+'Data -CF04A009'!G239</f>
        <v>0</v>
      </c>
      <c r="H18" s="56">
        <f>+'Data -CF04A009'!H239</f>
        <v>0</v>
      </c>
      <c r="I18" s="56">
        <f>+'Data -CF04A009'!I239</f>
        <v>0</v>
      </c>
      <c r="J18" s="56">
        <f>+'Data -CF04A009'!J239</f>
        <v>0</v>
      </c>
      <c r="K18" s="56">
        <f>+'Data -CF04A009'!K239</f>
        <v>0</v>
      </c>
    </row>
    <row r="19" spans="1:11" ht="15.75">
      <c r="A19" s="6" t="s">
        <v>10</v>
      </c>
      <c r="B19" s="53">
        <f>+'Data -CF04A009'!C28</f>
        <v>0</v>
      </c>
      <c r="C19" s="53" t="s">
        <v>10</v>
      </c>
      <c r="D19" s="53" t="s">
        <v>10</v>
      </c>
      <c r="E19" s="53" t="s">
        <v>10</v>
      </c>
      <c r="F19" s="53" t="s">
        <v>10</v>
      </c>
      <c r="G19" s="53" t="s">
        <v>10</v>
      </c>
      <c r="H19" s="53" t="s">
        <v>10</v>
      </c>
      <c r="I19" s="53" t="s">
        <v>10</v>
      </c>
      <c r="J19" s="53" t="s">
        <v>10</v>
      </c>
      <c r="K19" s="53" t="s">
        <v>10</v>
      </c>
    </row>
    <row r="20" spans="1:11" ht="15.75">
      <c r="A20" s="6" t="s">
        <v>10</v>
      </c>
      <c r="B20" s="53" t="s">
        <v>10</v>
      </c>
      <c r="C20" s="53" t="s">
        <v>10</v>
      </c>
      <c r="D20" s="53" t="s">
        <v>10</v>
      </c>
      <c r="E20" s="53" t="s">
        <v>10</v>
      </c>
      <c r="F20" s="53" t="s">
        <v>10</v>
      </c>
      <c r="G20" s="53" t="s">
        <v>10</v>
      </c>
      <c r="H20" s="53" t="s">
        <v>10</v>
      </c>
      <c r="I20" s="53" t="s">
        <v>10</v>
      </c>
      <c r="J20" s="53" t="s">
        <v>10</v>
      </c>
      <c r="K20" s="53" t="s">
        <v>10</v>
      </c>
    </row>
    <row r="21" spans="1:11" ht="15.75">
      <c r="A21" s="32" t="s">
        <v>15</v>
      </c>
      <c r="B21" s="33">
        <f aca="true" t="shared" si="2" ref="B21:K21">SUM(B18:B20)</f>
        <v>-13189.00253436588</v>
      </c>
      <c r="C21" s="33">
        <f t="shared" si="2"/>
        <v>0</v>
      </c>
      <c r="D21" s="33">
        <f t="shared" si="2"/>
        <v>-2419.802648964689</v>
      </c>
      <c r="E21" s="33">
        <f t="shared" si="2"/>
        <v>-1820.694498964689</v>
      </c>
      <c r="F21" s="33">
        <f t="shared" si="2"/>
        <v>0</v>
      </c>
      <c r="G21" s="33">
        <f t="shared" si="2"/>
        <v>0</v>
      </c>
      <c r="H21" s="33">
        <f t="shared" si="2"/>
        <v>0</v>
      </c>
      <c r="I21" s="33">
        <f t="shared" si="2"/>
        <v>0</v>
      </c>
      <c r="J21" s="33">
        <f t="shared" si="2"/>
        <v>0</v>
      </c>
      <c r="K21" s="33">
        <f t="shared" si="2"/>
        <v>0</v>
      </c>
    </row>
    <row r="22" spans="1:11" ht="15.75">
      <c r="A22" s="34" t="s">
        <v>2</v>
      </c>
      <c r="B22" s="33">
        <f aca="true" t="shared" si="3" ref="B22:K22">B7+B11+B15+B16+B21</f>
        <v>32615.833564598805</v>
      </c>
      <c r="C22" s="33">
        <f t="shared" si="3"/>
        <v>37052.18856459881</v>
      </c>
      <c r="D22" s="33">
        <f t="shared" si="3"/>
        <v>22835.588176897865</v>
      </c>
      <c r="E22" s="33">
        <f t="shared" si="3"/>
        <v>24315.65729490699</v>
      </c>
      <c r="F22" s="33">
        <f t="shared" si="3"/>
        <v>9620.80165896667</v>
      </c>
      <c r="G22" s="33">
        <f t="shared" si="3"/>
        <v>-7.275957614183426E-12</v>
      </c>
      <c r="H22" s="33">
        <f t="shared" si="3"/>
        <v>-7.275957614183426E-12</v>
      </c>
      <c r="I22" s="33">
        <f t="shared" si="3"/>
        <v>-7.275957614183426E-12</v>
      </c>
      <c r="J22" s="33">
        <f t="shared" si="3"/>
        <v>-7.275957614183426E-12</v>
      </c>
      <c r="K22" s="33">
        <f t="shared" si="3"/>
        <v>-7.275957614183426E-12</v>
      </c>
    </row>
    <row r="23" spans="1:11" ht="15.75">
      <c r="A23" s="4" t="s">
        <v>5</v>
      </c>
      <c r="B23" s="22"/>
      <c r="C23" s="31"/>
      <c r="D23" s="31"/>
      <c r="E23" s="31"/>
      <c r="F23" s="31"/>
      <c r="G23" s="31"/>
      <c r="H23" s="31"/>
      <c r="I23" s="31"/>
      <c r="J23" s="31"/>
      <c r="K23" s="21"/>
    </row>
    <row r="24" spans="1:11" ht="15.75">
      <c r="A24" s="6" t="s">
        <v>26</v>
      </c>
      <c r="B24" s="35">
        <f>+'Data -CF04A009'!C239</f>
        <v>0</v>
      </c>
      <c r="C24" s="35">
        <f>+'Data -CF04A009'!C241</f>
        <v>37052.18856459881</v>
      </c>
      <c r="D24" s="35">
        <f>+'Data -CF04A009'!D241</f>
        <v>22835.588176897865</v>
      </c>
      <c r="E24" s="35">
        <f>+'Data -CF04A009'!E241</f>
        <v>24315.65729490699</v>
      </c>
      <c r="F24" s="35">
        <f>+'Data -CF04A009'!F241</f>
        <v>9620.80165896667</v>
      </c>
      <c r="G24" s="35">
        <f>+'Data -CF04A009'!G241</f>
        <v>-7.275957614183426E-12</v>
      </c>
      <c r="H24" s="35">
        <f>+'Data -CF04A009'!H241</f>
        <v>-7.275957614183426E-12</v>
      </c>
      <c r="I24" s="35">
        <f>+'Data -CF04A009'!I241</f>
        <v>-7.275957614183426E-12</v>
      </c>
      <c r="J24" s="35">
        <f>+'Data -CF04A009'!J241</f>
        <v>-7.275957614183426E-12</v>
      </c>
      <c r="K24" s="35">
        <f>+'Data -CF04A009'!K241</f>
        <v>-7.275957614183426E-12</v>
      </c>
    </row>
    <row r="25" spans="1:11" ht="15.75">
      <c r="A25" s="6" t="s">
        <v>10</v>
      </c>
      <c r="B25" s="35" t="s">
        <v>10</v>
      </c>
      <c r="C25" s="35" t="s">
        <v>10</v>
      </c>
      <c r="D25" s="35" t="s">
        <v>10</v>
      </c>
      <c r="E25" s="35" t="s">
        <v>10</v>
      </c>
      <c r="F25" s="35" t="s">
        <v>10</v>
      </c>
      <c r="G25" s="35" t="s">
        <v>10</v>
      </c>
      <c r="H25" s="35" t="s">
        <v>10</v>
      </c>
      <c r="I25" s="35" t="s">
        <v>10</v>
      </c>
      <c r="J25" s="35" t="s">
        <v>10</v>
      </c>
      <c r="K25" s="35" t="s">
        <v>10</v>
      </c>
    </row>
    <row r="26" spans="1:11" ht="15.75">
      <c r="A26" s="6" t="s">
        <v>10</v>
      </c>
      <c r="B26" s="35" t="s">
        <v>10</v>
      </c>
      <c r="C26" s="35" t="s">
        <v>10</v>
      </c>
      <c r="D26" s="35" t="s">
        <v>10</v>
      </c>
      <c r="E26" s="35" t="s">
        <v>10</v>
      </c>
      <c r="F26" s="35" t="s">
        <v>10</v>
      </c>
      <c r="G26" s="35" t="s">
        <v>10</v>
      </c>
      <c r="H26" s="35" t="s">
        <v>10</v>
      </c>
      <c r="I26" s="35" t="s">
        <v>10</v>
      </c>
      <c r="J26" s="35" t="s">
        <v>10</v>
      </c>
      <c r="K26" s="35" t="s">
        <v>10</v>
      </c>
    </row>
    <row r="27" spans="1:11" ht="15.75">
      <c r="A27" s="6" t="s">
        <v>16</v>
      </c>
      <c r="B27" s="35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.75">
      <c r="A28" s="9" t="s">
        <v>6</v>
      </c>
      <c r="B28" s="3">
        <f aca="true" t="shared" si="4" ref="B28:K28">SUM(B24:B27)</f>
        <v>0</v>
      </c>
      <c r="C28" s="3">
        <f t="shared" si="4"/>
        <v>37052.18856459881</v>
      </c>
      <c r="D28" s="3">
        <f t="shared" si="4"/>
        <v>22835.588176897865</v>
      </c>
      <c r="E28" s="3">
        <f t="shared" si="4"/>
        <v>24315.65729490699</v>
      </c>
      <c r="F28" s="3">
        <f t="shared" si="4"/>
        <v>9620.80165896667</v>
      </c>
      <c r="G28" s="3">
        <f t="shared" si="4"/>
        <v>-7.275957614183426E-12</v>
      </c>
      <c r="H28" s="3">
        <f t="shared" si="4"/>
        <v>-7.275957614183426E-12</v>
      </c>
      <c r="I28" s="3">
        <f t="shared" si="4"/>
        <v>-7.275957614183426E-12</v>
      </c>
      <c r="J28" s="3">
        <f t="shared" si="4"/>
        <v>-7.275957614183426E-12</v>
      </c>
      <c r="K28" s="3">
        <f t="shared" si="4"/>
        <v>-7.275957614183426E-12</v>
      </c>
    </row>
    <row r="29" spans="1:11" ht="15.75">
      <c r="A29" s="34" t="s">
        <v>17</v>
      </c>
      <c r="B29" s="33">
        <f aca="true" t="shared" si="5" ref="B29:K29">+B22-B28</f>
        <v>32615.833564598805</v>
      </c>
      <c r="C29" s="33">
        <f t="shared" si="5"/>
        <v>0</v>
      </c>
      <c r="D29" s="33">
        <f t="shared" si="5"/>
        <v>0</v>
      </c>
      <c r="E29" s="33">
        <f t="shared" si="5"/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</row>
    <row r="30" spans="1:11" s="15" customFormat="1" ht="15.75">
      <c r="A30" s="10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s="39" customFormat="1" ht="18.75">
      <c r="A31" s="37" t="s">
        <v>19</v>
      </c>
      <c r="B31" s="38">
        <f>+B28</f>
        <v>0</v>
      </c>
      <c r="C31" s="38">
        <f>+C28</f>
        <v>37052.18856459881</v>
      </c>
      <c r="D31" s="38">
        <f aca="true" t="shared" si="6" ref="D31:K31">+D28</f>
        <v>22835.588176897865</v>
      </c>
      <c r="E31" s="38">
        <f t="shared" si="6"/>
        <v>24315.65729490699</v>
      </c>
      <c r="F31" s="38">
        <f t="shared" si="6"/>
        <v>9620.80165896667</v>
      </c>
      <c r="G31" s="38">
        <f t="shared" si="6"/>
        <v>-7.275957614183426E-12</v>
      </c>
      <c r="H31" s="38">
        <f t="shared" si="6"/>
        <v>-7.275957614183426E-12</v>
      </c>
      <c r="I31" s="38">
        <f t="shared" si="6"/>
        <v>-7.275957614183426E-12</v>
      </c>
      <c r="J31" s="38">
        <f t="shared" si="6"/>
        <v>-7.275957614183426E-12</v>
      </c>
      <c r="K31" s="38">
        <f t="shared" si="6"/>
        <v>-7.275957614183426E-12</v>
      </c>
    </row>
    <row r="32" spans="1:11" ht="15.75">
      <c r="A32" s="7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8" t="s">
        <v>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5" ht="18.75">
      <c r="A34" s="40" t="s">
        <v>56</v>
      </c>
      <c r="B34" s="41"/>
      <c r="C34" s="41"/>
      <c r="D34" s="42"/>
      <c r="E34" s="41"/>
    </row>
    <row r="35" spans="1:11" ht="18.75">
      <c r="A35" s="51" t="s">
        <v>58</v>
      </c>
      <c r="B35" s="41"/>
      <c r="C35" s="41"/>
      <c r="D35" s="42"/>
      <c r="E35" s="41"/>
      <c r="F35" s="41"/>
      <c r="G35" s="16"/>
      <c r="H35" s="16"/>
      <c r="I35" s="16"/>
      <c r="J35" s="16"/>
      <c r="K35" s="16"/>
    </row>
    <row r="36" spans="1:11" ht="18.75">
      <c r="A36" s="51" t="s">
        <v>63</v>
      </c>
      <c r="B36" s="13"/>
      <c r="C36" s="13"/>
      <c r="D36" s="43"/>
      <c r="E36" s="13"/>
      <c r="F36" s="41"/>
      <c r="G36" s="16"/>
      <c r="H36" s="16"/>
      <c r="I36" s="16"/>
      <c r="J36" s="16"/>
      <c r="K36" s="16"/>
    </row>
    <row r="37" spans="1:11" ht="18.75">
      <c r="A37" s="52" t="s">
        <v>37</v>
      </c>
      <c r="B37" s="44"/>
      <c r="C37" s="44"/>
      <c r="D37" s="42"/>
      <c r="E37" s="41"/>
      <c r="G37" s="16"/>
      <c r="H37" s="16"/>
      <c r="I37" s="16"/>
      <c r="J37" s="16"/>
      <c r="K37" s="16"/>
    </row>
    <row r="38" spans="1:11" ht="18.75">
      <c r="A38" s="61" t="s">
        <v>10</v>
      </c>
      <c r="B38" s="16"/>
      <c r="C38" s="16"/>
      <c r="D38" s="42"/>
      <c r="E38" s="16"/>
      <c r="F38" s="16"/>
      <c r="G38" s="16"/>
      <c r="H38" s="16"/>
      <c r="I38" s="16"/>
      <c r="J38" s="16"/>
      <c r="K38" s="16"/>
    </row>
    <row r="39" ht="15.75">
      <c r="A39" s="60" t="s">
        <v>10</v>
      </c>
    </row>
  </sheetData>
  <printOptions horizontalCentered="1"/>
  <pageMargins left="0.18" right="0.16" top="0.5" bottom="0.5" header="0.5" footer="0.5"/>
  <pageSetup fitToHeight="1" fitToWidth="1"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6" sqref="E36:K36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9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 Metro</dc:creator>
  <cp:keywords/>
  <dc:description/>
  <cp:lastModifiedBy>Joanne Rasmussen</cp:lastModifiedBy>
  <cp:lastPrinted>2003-10-09T20:09:45Z</cp:lastPrinted>
  <dcterms:created xsi:type="dcterms:W3CDTF">1999-07-09T02:26:33Z</dcterms:created>
  <dcterms:modified xsi:type="dcterms:W3CDTF">2004-05-13T18:15:48Z</dcterms:modified>
  <cp:category/>
  <cp:version/>
  <cp:contentType/>
  <cp:contentStatus/>
</cp:coreProperties>
</file>