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1065" windowWidth="14235" windowHeight="7425" activeTab="0"/>
  </bookViews>
  <sheets>
    <sheet name="Form 5 PH" sheetId="1" r:id="rId1"/>
  </sheets>
  <definedNames>
    <definedName name="Query34">#REF!</definedName>
    <definedName name="Query80">#REF!</definedName>
    <definedName name="wrn.CX." localSheetId="0" hidden="1">{"cxtransfer",#N/A,FALSE,"ReorgRevisted"}</definedName>
    <definedName name="wrn.CX." hidden="1">{"cxtransfer",#N/A,FALSE,"ReorgRevisted"}</definedName>
    <definedName name="wrn.NonWholeReport." localSheetId="0" hidden="1">{"NonWhole",#N/A,FALSE,"ReorgRevisted"}</definedName>
    <definedName name="wrn.NonWholeReport." hidden="1">{"NonWhole",#N/A,FALSE,"ReorgRevisted"}</definedName>
    <definedName name="wrn.RprtDis." localSheetId="0" hidden="1">{"Dis",#N/A,FALSE,"ReorgRevisted"}</definedName>
    <definedName name="wrn.RprtDis." hidden="1">{"Dis",#N/A,FALSE,"ReorgRevisted"}</definedName>
    <definedName name="wrn.WholeReport." localSheetId="0" hidden="1">{"Whole",#N/A,FALSE,"ReorgRevisted"}</definedName>
    <definedName name="wrn.WholeReport." hidden="1">{"Whole",#N/A,FALSE,"ReorgRevisted"}</definedName>
  </definedNames>
  <calcPr fullCalcOnLoad="1"/>
</workbook>
</file>

<file path=xl/sharedStrings.xml><?xml version="1.0" encoding="utf-8"?>
<sst xmlns="http://schemas.openxmlformats.org/spreadsheetml/2006/main" count="65" uniqueCount="64">
  <si>
    <t>Form 5</t>
  </si>
  <si>
    <t>2007 Proposed Financial Plan</t>
  </si>
  <si>
    <t>2006 Adopted</t>
  </si>
  <si>
    <t>Beginning Fund Balance</t>
  </si>
  <si>
    <t xml:space="preserve">Revenues </t>
  </si>
  <si>
    <t>* STATE GRANTS</t>
  </si>
  <si>
    <t>* INTERGOVERNMENTAL PAYMENT</t>
  </si>
  <si>
    <t>* CHARGES FOR SERVICES</t>
  </si>
  <si>
    <t>* MISCELLANEOUS REVENUE</t>
  </si>
  <si>
    <t>Total Revenues</t>
  </si>
  <si>
    <t xml:space="preserve">Expenditures </t>
  </si>
  <si>
    <t>* SERVICES &amp; OTHER CHARGES</t>
  </si>
  <si>
    <t>* INTRAGOVERNMENTAL SERVICE</t>
  </si>
  <si>
    <t>Total Expenditures</t>
  </si>
  <si>
    <t>Estimated Underexpenditures</t>
  </si>
  <si>
    <t>Other Fund Transactions</t>
  </si>
  <si>
    <t>Total Other Fund Transactions</t>
  </si>
  <si>
    <t>Ending Fund Balance</t>
  </si>
  <si>
    <t>Reserves &amp; Designations</t>
  </si>
  <si>
    <t>* RESERVE FOR ENCUMBRANCES</t>
  </si>
  <si>
    <t>Total Reserves &amp; Designations</t>
  </si>
  <si>
    <t>Ending Undesignated Fund Balance</t>
  </si>
  <si>
    <t>Financial Plan Notes:</t>
  </si>
  <si>
    <r>
      <t xml:space="preserve">2005    Actual </t>
    </r>
    <r>
      <rPr>
        <b/>
        <vertAlign val="superscript"/>
        <sz val="12"/>
        <rFont val="Times New Roman"/>
        <family val="1"/>
      </rPr>
      <t>1</t>
    </r>
  </si>
  <si>
    <r>
      <t xml:space="preserve">2006 Estimated </t>
    </r>
    <r>
      <rPr>
        <b/>
        <vertAlign val="superscript"/>
        <sz val="12"/>
        <rFont val="Times New Roman"/>
        <family val="1"/>
      </rPr>
      <t>2</t>
    </r>
  </si>
  <si>
    <r>
      <t xml:space="preserve">2008 Projected </t>
    </r>
    <r>
      <rPr>
        <b/>
        <vertAlign val="superscript"/>
        <sz val="12"/>
        <rFont val="Times New Roman"/>
        <family val="1"/>
      </rPr>
      <t>3</t>
    </r>
  </si>
  <si>
    <r>
      <t xml:space="preserve">2009 Projected </t>
    </r>
    <r>
      <rPr>
        <b/>
        <vertAlign val="superscript"/>
        <sz val="12"/>
        <rFont val="Times New Roman"/>
        <family val="1"/>
      </rPr>
      <t>3</t>
    </r>
  </si>
  <si>
    <r>
      <t xml:space="preserve">Target Fund Balance </t>
    </r>
    <r>
      <rPr>
        <b/>
        <vertAlign val="superscript"/>
        <sz val="12"/>
        <rFont val="Times New Roman"/>
        <family val="1"/>
      </rPr>
      <t>4</t>
    </r>
  </si>
  <si>
    <t>1800 / 0800</t>
  </si>
  <si>
    <t>Public Health</t>
  </si>
  <si>
    <t>* LICENSES &amp; PERMITS</t>
  </si>
  <si>
    <t>* FEDERAL GRANTS-DIRECT</t>
  </si>
  <si>
    <t>* FEDERAL GRANTS-INDIRECT</t>
  </si>
  <si>
    <t>* STATE ENTITLEMENTS</t>
  </si>
  <si>
    <t>* NON REVENUE RECEIPTS</t>
  </si>
  <si>
    <t>* OTHER FINANCING SOURCES</t>
  </si>
  <si>
    <t>* CONTRBTN-CX TO PUB HEALTH</t>
  </si>
  <si>
    <t>* CX-CHLD &amp; FAM SET-ASIDE</t>
  </si>
  <si>
    <t xml:space="preserve">* POTENTIAL  SUPPLEMENTAL REQUEST </t>
  </si>
  <si>
    <t>* POTENTIAL SALE OF PROPERTY</t>
  </si>
  <si>
    <t>* SALARIES &amp; WAGES</t>
  </si>
  <si>
    <t>* PERSONAL BENEFITS</t>
  </si>
  <si>
    <t>* SUPPLIES</t>
  </si>
  <si>
    <t>* CAPITAL OUTLAY</t>
  </si>
  <si>
    <t>* DEBT SERVICE</t>
  </si>
  <si>
    <t>* INTRA COUNTY CONTRIBUTNS.</t>
  </si>
  <si>
    <t>* SPECIAL BUDGETARY ACCOUNT</t>
  </si>
  <si>
    <t>* CONTINGENCIES</t>
  </si>
  <si>
    <t>* CONTRA EXPENDITURES</t>
  </si>
  <si>
    <t>* EPIDEMIOLOGY EXPENDITURE RESTRICTION</t>
  </si>
  <si>
    <t>* NON-BUDGET PROCEEDS FROM EMS DONATIONS</t>
  </si>
  <si>
    <t>* GASP RESERVE FOR EMS TRAINING &amp; MEDIC ONE</t>
  </si>
  <si>
    <t>* INVENTORY RESERVE</t>
  </si>
  <si>
    <t>* DESIGNATED FOR REAPPROPRIATION</t>
  </si>
  <si>
    <t>* DESIGNATED FOR FQHC CLAIMS</t>
  </si>
  <si>
    <t>* DESIGNATED FOR PRIV FOUNDATIONS &amp; NON-PROFITS</t>
  </si>
  <si>
    <t>* ENVIRONMENTAL HEALTH FEE RESERVES</t>
  </si>
  <si>
    <r>
      <t>1</t>
    </r>
    <r>
      <rPr>
        <sz val="12"/>
        <rFont val="Times New Roman"/>
        <family val="1"/>
      </rPr>
      <t xml:space="preserve">  </t>
    </r>
    <r>
      <rPr>
        <sz val="10"/>
        <rFont val="Times New Roman"/>
        <family val="1"/>
      </rPr>
      <t xml:space="preserve"> 2005 Actuals are based on the 2005 CAFR.</t>
    </r>
  </si>
  <si>
    <r>
      <t xml:space="preserve">2  </t>
    </r>
    <r>
      <rPr>
        <sz val="10"/>
        <rFont val="Times New Roman"/>
        <family val="1"/>
      </rPr>
      <t xml:space="preserve"> 2006 Estimated is based on  the 2nd Quarter Budget Report which is an accumulation of divisional projections based on May ARMS.</t>
    </r>
  </si>
  <si>
    <r>
      <t xml:space="preserve">3   </t>
    </r>
    <r>
      <rPr>
        <sz val="10"/>
        <rFont val="Times New Roman"/>
        <family val="1"/>
      </rPr>
      <t>2008 and 2009 Projected are based on assumption of 3% increase in revenues and expenditures over previous year</t>
    </r>
  </si>
  <si>
    <r>
      <t xml:space="preserve">4   </t>
    </r>
    <r>
      <rPr>
        <sz val="10"/>
        <rFont val="Times New Roman"/>
        <family val="1"/>
      </rPr>
      <t>Target fund balance is based on historical effort to maintain a minimum of $1,000,000.</t>
    </r>
  </si>
  <si>
    <t>* DOWNTOWN SECURITY COSTS</t>
  </si>
  <si>
    <t>2007 Adopted</t>
  </si>
  <si>
    <t>* CHILDREN'S HEALTH INITIATIVE SUPPLEMENTAL</t>
  </si>
</sst>
</file>

<file path=xl/styles.xml><?xml version="1.0" encoding="utf-8"?>
<styleSheet xmlns="http://schemas.openxmlformats.org/spreadsheetml/2006/main">
  <numFmts count="6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_(&quot;$&quot;* #,##0.000_);_(&quot;$&quot;* \(#,##0.000\);_(&quot;$&quot;* &quot;-&quot;??_);_(@_)"/>
    <numFmt numFmtId="169" formatCode="_(&quot;$&quot;* #,##0.0000_);_(&quot;$&quot;* \(#,##0.0000\);_(&quot;$&quot;* &quot;-&quot;??_);_(@_)"/>
    <numFmt numFmtId="170" formatCode="_(&quot;$&quot;* #,##0.00000_);_(&quot;$&quot;* \(#,##0.00000\);_(&quot;$&quot;* &quot;-&quot;??_);_(@_)"/>
    <numFmt numFmtId="171" formatCode="_(&quot;$&quot;* #,##0.000000_);_(&quot;$&quot;* \(#,##0.000000\);_(&quot;$&quot;* &quot;-&quot;??_);_(@_)"/>
    <numFmt numFmtId="172" formatCode="_(&quot;$&quot;* #,##0.0000000_);_(&quot;$&quot;* \(#,##0.0000000\);_(&quot;$&quot;* &quot;-&quot;??_);_(@_)"/>
    <numFmt numFmtId="173" formatCode="_(&quot;$&quot;* #,##0.00000000_);_(&quot;$&quot;* \(#,##0.00000000\);_(&quot;$&quot;* &quot;-&quot;??_);_(@_)"/>
    <numFmt numFmtId="174" formatCode="0.0"/>
    <numFmt numFmtId="175" formatCode="_(* #,##0.000_);_(* \(#,##0.00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_(* #,##0.0000000_);_(* \(#,##0.0000000\);_(* &quot;-&quot;??_);_(@_)"/>
    <numFmt numFmtId="180" formatCode="_(* #,##0.00000000_);_(* \(#,##0.00000000\);_(* &quot;-&quot;??_);_(@_)"/>
    <numFmt numFmtId="181" formatCode="_(* #,##0.000000000_);_(* \(#,##0.000000000\);_(* &quot;-&quot;??_);_(@_)"/>
    <numFmt numFmtId="182" formatCode="_(* #,##0.0000000000_);_(* \(#,##0.0000000000\);_(* &quot;-&quot;??_);_(@_)"/>
    <numFmt numFmtId="183" formatCode="_(* #,##0.00000000000_);_(* \(#,##0.00000000000\);_(* &quot;-&quot;??_);_(@_)"/>
    <numFmt numFmtId="184" formatCode="_(&quot;$&quot;* #,##0.000000000_);_(&quot;$&quot;* \(#,##0.000000000\);_(&quot;$&quot;* &quot;-&quot;??_);_(@_)"/>
    <numFmt numFmtId="185" formatCode="#,##0.0"/>
    <numFmt numFmtId="186" formatCode="0.000"/>
    <numFmt numFmtId="187" formatCode="0.00\(###0.00\)"/>
    <numFmt numFmtId="188" formatCode="#,##0.0_);[Red]\(#,##0.0\)"/>
    <numFmt numFmtId="189" formatCode="#,##0.000"/>
    <numFmt numFmtId="190" formatCode="#,##0.0000"/>
    <numFmt numFmtId="191" formatCode="0%;[Red]\(0%\)"/>
    <numFmt numFmtId="192" formatCode="###,##0;\(###,##0\)"/>
    <numFmt numFmtId="193" formatCode="#,##0.0_);\(#,##0.0\)"/>
    <numFmt numFmtId="194" formatCode="0.0%"/>
    <numFmt numFmtId="195" formatCode="0.000%"/>
    <numFmt numFmtId="196" formatCode="#,###_);\(#,###\)"/>
    <numFmt numFmtId="197" formatCode="#,###,_);\(#,###,\)"/>
    <numFmt numFmtId="198" formatCode="#,###,_);[Red]\(#,###,\)"/>
    <numFmt numFmtId="199" formatCode="0.00%;\(0.00%\)"/>
    <numFmt numFmtId="200" formatCode="#,##0.0,_);[Red]\(#,##0.0,\)"/>
    <numFmt numFmtId="201" formatCode="0.0000"/>
    <numFmt numFmtId="202" formatCode="&quot;$&quot;#,##0.0_);[Red]\(&quot;$&quot;#,##0.0\)"/>
    <numFmt numFmtId="203" formatCode="&quot;$&quot;#,##0.000_);[Red]\(&quot;$&quot;#,##0.000\)"/>
    <numFmt numFmtId="204" formatCode="&quot;$&quot;#,##0.0000_);[Red]\(&quot;$&quot;#,##0.0000\)"/>
    <numFmt numFmtId="205" formatCode="0_);[Red]\(0\)"/>
    <numFmt numFmtId="206" formatCode="0000"/>
    <numFmt numFmtId="207" formatCode="&quot;$&quot;#,##0"/>
    <numFmt numFmtId="208" formatCode="0.00_);[Red]\(0.00\)"/>
    <numFmt numFmtId="209" formatCode="mm/dd/yy"/>
    <numFmt numFmtId="210" formatCode="#,##0.000_);[Red]\(#,##0.000\)"/>
    <numFmt numFmtId="211" formatCode="#,##0.0000_);[Red]\(#,##0.0000\)"/>
    <numFmt numFmtId="212" formatCode="#,##0.00000_);[Red]\(#,##0.00000\)"/>
    <numFmt numFmtId="213" formatCode="&quot;Yes&quot;;&quot;Yes&quot;;&quot;No&quot;"/>
    <numFmt numFmtId="214" formatCode="&quot;True&quot;;&quot;True&quot;;&quot;False&quot;"/>
    <numFmt numFmtId="215" formatCode="&quot;On&quot;;&quot;On&quot;;&quot;Off&quot;"/>
    <numFmt numFmtId="216" formatCode="[$€-2]\ #,##0.00_);[Red]\([$€-2]\ #,##0.00\)"/>
    <numFmt numFmtId="217" formatCode="&quot;$&quot;#,##0.00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vertAlign val="superscript"/>
      <sz val="12"/>
      <name val="Times New Roman"/>
      <family val="1"/>
    </font>
    <font>
      <sz val="9"/>
      <name val="Arial"/>
      <family val="2"/>
    </font>
    <font>
      <sz val="10"/>
      <name val="Times New Roman"/>
      <family val="1"/>
    </font>
    <font>
      <vertAlign val="superscript"/>
      <sz val="12"/>
      <name val="Times New Roman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37" fontId="6" fillId="0" borderId="0">
      <alignment/>
      <protection/>
    </xf>
    <xf numFmtId="9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37" fontId="7" fillId="0" borderId="0" xfId="21" applyFont="1" applyBorder="1" applyAlignment="1">
      <alignment horizontal="centerContinuous" wrapText="1"/>
      <protection/>
    </xf>
    <xf numFmtId="38" fontId="6" fillId="0" borderId="0" xfId="21" applyNumberFormat="1" applyFont="1" applyBorder="1" applyAlignment="1">
      <alignment horizontal="centerContinuous" wrapText="1"/>
      <protection/>
    </xf>
    <xf numFmtId="38" fontId="7" fillId="0" borderId="0" xfId="21" applyNumberFormat="1" applyFont="1" applyBorder="1" applyAlignment="1">
      <alignment horizontal="centerContinuous" wrapText="1"/>
      <protection/>
    </xf>
    <xf numFmtId="0" fontId="6" fillId="0" borderId="0" xfId="0" applyFont="1" applyBorder="1" applyAlignment="1">
      <alignment/>
    </xf>
    <xf numFmtId="0" fontId="3" fillId="2" borderId="0" xfId="0" applyFont="1" applyFill="1" applyBorder="1" applyAlignment="1">
      <alignment horizontal="centerContinuous"/>
    </xf>
    <xf numFmtId="37" fontId="6" fillId="0" borderId="0" xfId="21" applyFont="1">
      <alignment/>
      <protection/>
    </xf>
    <xf numFmtId="38" fontId="6" fillId="0" borderId="0" xfId="21" applyNumberFormat="1" applyFont="1">
      <alignment/>
      <protection/>
    </xf>
    <xf numFmtId="0" fontId="6" fillId="0" borderId="0" xfId="0" applyFont="1" applyAlignment="1">
      <alignment/>
    </xf>
    <xf numFmtId="37" fontId="7" fillId="0" borderId="1" xfId="21" applyFont="1" applyFill="1" applyBorder="1" applyAlignment="1">
      <alignment horizontal="left" wrapText="1"/>
      <protection/>
    </xf>
    <xf numFmtId="38" fontId="7" fillId="0" borderId="1" xfId="21" applyNumberFormat="1" applyFont="1" applyFill="1" applyBorder="1" applyAlignment="1">
      <alignment horizontal="centerContinuous" wrapText="1"/>
      <protection/>
    </xf>
    <xf numFmtId="0" fontId="6" fillId="0" borderId="0" xfId="0" applyFont="1" applyFill="1" applyAlignment="1">
      <alignment/>
    </xf>
    <xf numFmtId="37" fontId="7" fillId="0" borderId="2" xfId="21" applyFont="1" applyBorder="1" applyAlignment="1" quotePrefix="1">
      <alignment horizontal="left"/>
      <protection/>
    </xf>
    <xf numFmtId="37" fontId="0" fillId="0" borderId="2" xfId="15" applyNumberFormat="1" applyFont="1" applyBorder="1" applyAlignment="1">
      <alignment/>
    </xf>
    <xf numFmtId="37" fontId="7" fillId="0" borderId="3" xfId="21" applyFont="1" applyBorder="1" applyAlignment="1" quotePrefix="1">
      <alignment horizontal="left"/>
      <protection/>
    </xf>
    <xf numFmtId="37" fontId="0" fillId="0" borderId="0" xfId="0" applyNumberFormat="1" applyFont="1" applyAlignment="1" quotePrefix="1">
      <alignment/>
    </xf>
    <xf numFmtId="37" fontId="0" fillId="0" borderId="3" xfId="15" applyNumberFormat="1" applyFont="1" applyBorder="1" applyAlignment="1">
      <alignment/>
    </xf>
    <xf numFmtId="37" fontId="0" fillId="0" borderId="3" xfId="0" applyNumberFormat="1" applyFont="1" applyBorder="1" applyAlignment="1" quotePrefix="1">
      <alignment/>
    </xf>
    <xf numFmtId="38" fontId="0" fillId="0" borderId="3" xfId="15" applyNumberFormat="1" applyFont="1" applyBorder="1" applyAlignment="1">
      <alignment/>
    </xf>
    <xf numFmtId="37" fontId="7" fillId="0" borderId="2" xfId="21" applyFont="1" applyBorder="1" applyAlignment="1">
      <alignment horizontal="left"/>
      <protection/>
    </xf>
    <xf numFmtId="0" fontId="7" fillId="0" borderId="4" xfId="0" applyFont="1" applyBorder="1" applyAlignment="1">
      <alignment/>
    </xf>
    <xf numFmtId="37" fontId="7" fillId="0" borderId="5" xfId="21" applyFont="1" applyBorder="1" applyAlignment="1">
      <alignment horizontal="left"/>
      <protection/>
    </xf>
    <xf numFmtId="37" fontId="0" fillId="0" borderId="3" xfId="15" applyNumberFormat="1" applyFont="1" applyFill="1" applyBorder="1" applyAlignment="1">
      <alignment/>
    </xf>
    <xf numFmtId="37" fontId="9" fillId="0" borderId="3" xfId="21" applyFont="1" applyFill="1" applyBorder="1" applyAlignment="1">
      <alignment horizontal="left"/>
      <protection/>
    </xf>
    <xf numFmtId="37" fontId="7" fillId="0" borderId="4" xfId="21" applyFont="1" applyBorder="1" applyAlignment="1" quotePrefix="1">
      <alignment horizontal="left"/>
      <protection/>
    </xf>
    <xf numFmtId="37" fontId="7" fillId="0" borderId="4" xfId="21" applyFont="1" applyBorder="1" applyAlignment="1" quotePrefix="1">
      <alignment horizontal="left"/>
      <protection/>
    </xf>
    <xf numFmtId="37" fontId="0" fillId="0" borderId="3" xfId="15" applyNumberFormat="1" applyFont="1" applyFill="1" applyBorder="1" applyAlignment="1">
      <alignment/>
    </xf>
    <xf numFmtId="37" fontId="0" fillId="0" borderId="0" xfId="15" applyNumberFormat="1" applyFont="1" applyBorder="1" applyAlignment="1">
      <alignment/>
    </xf>
    <xf numFmtId="38" fontId="0" fillId="0" borderId="3" xfId="15" applyNumberFormat="1" applyFont="1" applyFill="1" applyBorder="1" applyAlignment="1">
      <alignment/>
    </xf>
    <xf numFmtId="37" fontId="7" fillId="0" borderId="2" xfId="21" applyFont="1" applyBorder="1" applyAlignment="1">
      <alignment horizontal="left"/>
      <protection/>
    </xf>
    <xf numFmtId="37" fontId="0" fillId="0" borderId="6" xfId="15" applyNumberFormat="1" applyFont="1" applyBorder="1" applyAlignment="1">
      <alignment/>
    </xf>
    <xf numFmtId="37" fontId="7" fillId="0" borderId="7" xfId="21" applyFont="1" applyBorder="1" applyAlignment="1" quotePrefix="1">
      <alignment horizontal="left"/>
      <protection/>
    </xf>
    <xf numFmtId="0" fontId="7" fillId="0" borderId="0" xfId="0" applyFont="1" applyAlignment="1">
      <alignment/>
    </xf>
    <xf numFmtId="37" fontId="7" fillId="0" borderId="0" xfId="21" applyFont="1" applyAlignment="1">
      <alignment horizontal="left"/>
      <protection/>
    </xf>
    <xf numFmtId="38" fontId="6" fillId="0" borderId="0" xfId="0" applyNumberFormat="1" applyFont="1" applyAlignment="1">
      <alignment/>
    </xf>
    <xf numFmtId="0" fontId="6" fillId="0" borderId="0" xfId="0" applyFont="1" applyAlignment="1">
      <alignment horizontal="right"/>
    </xf>
    <xf numFmtId="38" fontId="6" fillId="0" borderId="0" xfId="0" applyNumberFormat="1" applyFont="1" applyAlignment="1">
      <alignment horizontal="right"/>
    </xf>
    <xf numFmtId="38" fontId="6" fillId="0" borderId="0" xfId="0" applyNumberFormat="1" applyFont="1" applyAlignment="1">
      <alignment horizontal="center"/>
    </xf>
    <xf numFmtId="37" fontId="11" fillId="0" borderId="0" xfId="21" applyFont="1" applyBorder="1" applyAlignment="1" quotePrefix="1">
      <alignment horizontal="left"/>
      <protection/>
    </xf>
    <xf numFmtId="37" fontId="0" fillId="0" borderId="0" xfId="0" applyNumberFormat="1" applyAlignment="1" quotePrefix="1">
      <alignment/>
    </xf>
    <xf numFmtId="0" fontId="0" fillId="0" borderId="0" xfId="0" applyNumberFormat="1" applyAlignment="1" quotePrefix="1">
      <alignment horizontal="center"/>
    </xf>
    <xf numFmtId="0" fontId="3" fillId="0" borderId="0" xfId="0" applyFont="1" applyFill="1" applyBorder="1" applyAlignment="1">
      <alignment horizontal="centerContinuous"/>
    </xf>
    <xf numFmtId="165" fontId="1" fillId="0" borderId="1" xfId="15" applyNumberFormat="1" applyFont="1" applyBorder="1" applyAlignment="1">
      <alignment/>
    </xf>
    <xf numFmtId="165" fontId="0" fillId="0" borderId="8" xfId="15" applyNumberFormat="1" applyFont="1" applyFill="1" applyBorder="1" applyAlignment="1">
      <alignment/>
    </xf>
    <xf numFmtId="0" fontId="10" fillId="0" borderId="5" xfId="0" applyNumberFormat="1" applyFont="1" applyBorder="1" applyAlignment="1">
      <alignment/>
    </xf>
    <xf numFmtId="165" fontId="0" fillId="0" borderId="3" xfId="15" applyNumberFormat="1" applyFont="1" applyFill="1" applyBorder="1" applyAlignment="1">
      <alignment/>
    </xf>
    <xf numFmtId="37" fontId="10" fillId="0" borderId="5" xfId="21" applyFont="1" applyFill="1" applyBorder="1" applyAlignment="1">
      <alignment horizontal="left"/>
      <protection/>
    </xf>
    <xf numFmtId="37" fontId="10" fillId="0" borderId="5" xfId="21" applyFont="1" applyBorder="1" applyAlignment="1">
      <alignment horizontal="left"/>
      <protection/>
    </xf>
    <xf numFmtId="165" fontId="0" fillId="0" borderId="3" xfId="15" applyNumberFormat="1" applyFont="1" applyBorder="1" applyAlignment="1">
      <alignment/>
    </xf>
    <xf numFmtId="37" fontId="6" fillId="0" borderId="5" xfId="21" applyFont="1" applyBorder="1" applyAlignment="1">
      <alignment horizontal="left"/>
      <protection/>
    </xf>
    <xf numFmtId="37" fontId="11" fillId="0" borderId="0" xfId="21" applyFont="1" applyBorder="1" applyAlignment="1" quotePrefix="1">
      <alignment horizontal="left" vertical="top" wrapText="1"/>
      <protection/>
    </xf>
    <xf numFmtId="37" fontId="0" fillId="0" borderId="2" xfId="15" applyNumberFormat="1" applyFont="1" applyFill="1" applyBorder="1" applyAlignment="1">
      <alignment/>
    </xf>
    <xf numFmtId="37" fontId="0" fillId="0" borderId="3" xfId="0" applyNumberFormat="1" applyFont="1" applyFill="1" applyBorder="1" applyAlignment="1" quotePrefix="1">
      <alignment/>
    </xf>
    <xf numFmtId="37" fontId="0" fillId="0" borderId="3" xfId="0" applyNumberFormat="1" applyFont="1" applyFill="1" applyBorder="1" applyAlignment="1">
      <alignment/>
    </xf>
    <xf numFmtId="37" fontId="6" fillId="0" borderId="0" xfId="0" applyNumberFormat="1" applyFont="1" applyAlignment="1">
      <alignment/>
    </xf>
    <xf numFmtId="38" fontId="0" fillId="0" borderId="3" xfId="0" applyNumberFormat="1" applyFont="1" applyFill="1" applyBorder="1" applyAlignment="1" quotePrefix="1">
      <alignment/>
    </xf>
    <xf numFmtId="38" fontId="0" fillId="0" borderId="0" xfId="0" applyNumberFormat="1" applyFont="1" applyFill="1" applyAlignment="1" quotePrefix="1">
      <alignment/>
    </xf>
    <xf numFmtId="38" fontId="0" fillId="0" borderId="3" xfId="0" applyNumberFormat="1" applyFont="1" applyBorder="1" applyAlignment="1" quotePrefix="1">
      <alignment/>
    </xf>
    <xf numFmtId="38" fontId="0" fillId="0" borderId="9" xfId="0" applyNumberFormat="1" applyFont="1" applyBorder="1" applyAlignment="1" quotePrefix="1">
      <alignment/>
    </xf>
    <xf numFmtId="38" fontId="0" fillId="0" borderId="2" xfId="15" applyNumberFormat="1" applyFont="1" applyBorder="1" applyAlignment="1">
      <alignment/>
    </xf>
    <xf numFmtId="38" fontId="0" fillId="0" borderId="2" xfId="15" applyNumberFormat="1" applyFont="1" applyFill="1" applyBorder="1" applyAlignment="1">
      <alignment/>
    </xf>
    <xf numFmtId="38" fontId="0" fillId="0" borderId="8" xfId="15" applyNumberFormat="1" applyFont="1" applyBorder="1" applyAlignment="1">
      <alignment/>
    </xf>
    <xf numFmtId="38" fontId="0" fillId="0" borderId="9" xfId="15" applyNumberFormat="1" applyFont="1" applyBorder="1" applyAlignment="1">
      <alignment/>
    </xf>
    <xf numFmtId="38" fontId="0" fillId="0" borderId="8" xfId="15" applyNumberFormat="1" applyFont="1" applyFill="1" applyBorder="1" applyAlignment="1">
      <alignment/>
    </xf>
    <xf numFmtId="37" fontId="0" fillId="0" borderId="0" xfId="0" applyNumberFormat="1" applyFont="1" applyAlignment="1">
      <alignment/>
    </xf>
    <xf numFmtId="37" fontId="0" fillId="0" borderId="9" xfId="0" applyNumberFormat="1" applyFont="1" applyBorder="1" applyAlignment="1" quotePrefix="1">
      <alignment/>
    </xf>
    <xf numFmtId="38" fontId="0" fillId="3" borderId="2" xfId="15" applyNumberFormat="1" applyFont="1" applyFill="1" applyBorder="1" applyAlignment="1">
      <alignment/>
    </xf>
    <xf numFmtId="38" fontId="0" fillId="0" borderId="1" xfId="15" applyNumberFormat="1" applyFont="1" applyFill="1" applyBorder="1" applyAlignment="1">
      <alignment/>
    </xf>
    <xf numFmtId="38" fontId="0" fillId="0" borderId="1" xfId="15" applyNumberFormat="1" applyFont="1" applyBorder="1" applyAlignment="1">
      <alignment/>
    </xf>
    <xf numFmtId="38" fontId="0" fillId="0" borderId="0" xfId="15" applyNumberFormat="1" applyFont="1" applyFill="1" applyBorder="1" applyAlignment="1">
      <alignment/>
    </xf>
    <xf numFmtId="38" fontId="0" fillId="0" borderId="5" xfId="15" applyNumberFormat="1" applyFont="1" applyFill="1" applyBorder="1" applyAlignment="1">
      <alignment/>
    </xf>
    <xf numFmtId="0" fontId="0" fillId="0" borderId="0" xfId="0" applyFont="1" applyBorder="1" applyAlignment="1">
      <alignment/>
    </xf>
    <xf numFmtId="38" fontId="0" fillId="0" borderId="2" xfId="0" applyNumberFormat="1" applyFont="1" applyBorder="1" applyAlignment="1">
      <alignment/>
    </xf>
    <xf numFmtId="38" fontId="0" fillId="0" borderId="2" xfId="0" applyNumberFormat="1" applyFont="1" applyFill="1" applyBorder="1" applyAlignment="1">
      <alignment/>
    </xf>
    <xf numFmtId="38" fontId="0" fillId="0" borderId="5" xfId="15" applyNumberFormat="1" applyFont="1" applyBorder="1" applyAlignment="1">
      <alignment/>
    </xf>
    <xf numFmtId="37" fontId="0" fillId="0" borderId="6" xfId="15" applyNumberFormat="1" applyFont="1" applyFill="1" applyBorder="1" applyAlignment="1">
      <alignment/>
    </xf>
    <xf numFmtId="38" fontId="0" fillId="0" borderId="0" xfId="15" applyNumberFormat="1" applyFont="1" applyBorder="1" applyAlignment="1">
      <alignment/>
    </xf>
    <xf numFmtId="38" fontId="0" fillId="0" borderId="10" xfId="15" applyNumberFormat="1" applyFont="1" applyFill="1" applyBorder="1" applyAlignment="1">
      <alignment/>
    </xf>
    <xf numFmtId="38" fontId="1" fillId="0" borderId="1" xfId="15" applyNumberFormat="1" applyFont="1" applyBorder="1" applyAlignment="1">
      <alignment horizontal="right"/>
    </xf>
    <xf numFmtId="38" fontId="1" fillId="0" borderId="1" xfId="15" applyNumberFormat="1" applyFont="1" applyFill="1" applyBorder="1" applyAlignment="1">
      <alignment horizontal="right"/>
    </xf>
    <xf numFmtId="38" fontId="0" fillId="0" borderId="0" xfId="21" applyNumberFormat="1" applyFont="1">
      <alignment/>
      <protection/>
    </xf>
    <xf numFmtId="38" fontId="0" fillId="0" borderId="0" xfId="21" applyNumberFormat="1" applyFont="1" applyFill="1">
      <alignment/>
      <protection/>
    </xf>
    <xf numFmtId="38" fontId="0" fillId="0" borderId="0" xfId="21" applyNumberFormat="1" applyFont="1" applyBorder="1">
      <alignment/>
      <protection/>
    </xf>
    <xf numFmtId="38" fontId="0" fillId="0" borderId="0" xfId="0" applyNumberFormat="1" applyFont="1" applyFill="1" applyAlignment="1">
      <alignment/>
    </xf>
    <xf numFmtId="38" fontId="0" fillId="0" borderId="0" xfId="0" applyNumberFormat="1" applyFont="1" applyAlignment="1">
      <alignment/>
    </xf>
    <xf numFmtId="38" fontId="0" fillId="0" borderId="0" xfId="21" applyNumberFormat="1" applyFont="1" applyBorder="1" applyAlignment="1">
      <alignment horizontal="centerContinuous" wrapText="1"/>
      <protection/>
    </xf>
    <xf numFmtId="38" fontId="0" fillId="0" borderId="0" xfId="0" applyNumberFormat="1" applyFont="1" applyFill="1" applyAlignment="1">
      <alignment horizontal="centerContinuous" wrapText="1"/>
    </xf>
    <xf numFmtId="38" fontId="0" fillId="0" borderId="0" xfId="21" applyNumberFormat="1" applyFont="1" applyBorder="1" applyAlignment="1">
      <alignment horizontal="left" vertical="top"/>
      <protection/>
    </xf>
    <xf numFmtId="38" fontId="0" fillId="0" borderId="0" xfId="0" applyNumberFormat="1" applyFont="1" applyAlignment="1">
      <alignment horizontal="right"/>
    </xf>
    <xf numFmtId="38" fontId="0" fillId="0" borderId="0" xfId="0" applyNumberFormat="1" applyFont="1" applyFill="1" applyAlignment="1">
      <alignment horizontal="center"/>
    </xf>
    <xf numFmtId="38" fontId="0" fillId="0" borderId="0" xfId="0" applyNumberFormat="1" applyFont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AIRPLAN.XL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1"/>
  <sheetViews>
    <sheetView tabSelected="1" workbookViewId="0" topLeftCell="A37">
      <selection activeCell="A44" sqref="A44:IV44"/>
    </sheetView>
  </sheetViews>
  <sheetFormatPr defaultColWidth="9.140625" defaultRowHeight="12.75"/>
  <cols>
    <col min="1" max="1" width="48.140625" style="35" customWidth="1"/>
    <col min="2" max="2" width="12.140625" style="36" customWidth="1"/>
    <col min="3" max="3" width="12.57421875" style="36" customWidth="1"/>
    <col min="4" max="4" width="14.28125" style="37" customWidth="1"/>
    <col min="5" max="5" width="12.8515625" style="37" customWidth="1"/>
    <col min="6" max="6" width="14.7109375" style="34" customWidth="1"/>
    <col min="7" max="7" width="13.140625" style="34" customWidth="1"/>
    <col min="8" max="9" width="8.8515625" style="8" customWidth="1"/>
    <col min="10" max="10" width="17.421875" style="8" customWidth="1"/>
    <col min="11" max="16384" width="8.8515625" style="8" customWidth="1"/>
  </cols>
  <sheetData>
    <row r="1" spans="1:7" s="4" customFormat="1" ht="15.75">
      <c r="A1" s="1" t="s">
        <v>0</v>
      </c>
      <c r="B1" s="2"/>
      <c r="C1" s="2"/>
      <c r="D1" s="3"/>
      <c r="E1" s="2"/>
      <c r="F1" s="2"/>
      <c r="G1" s="2"/>
    </row>
    <row r="2" spans="1:7" s="4" customFormat="1" ht="15.75">
      <c r="A2" s="1" t="s">
        <v>1</v>
      </c>
      <c r="B2" s="2"/>
      <c r="C2" s="2"/>
      <c r="D2" s="3"/>
      <c r="E2" s="2"/>
      <c r="F2" s="2"/>
      <c r="G2" s="2"/>
    </row>
    <row r="3" spans="1:7" s="4" customFormat="1" ht="15.75">
      <c r="A3" s="5" t="s">
        <v>28</v>
      </c>
      <c r="B3" s="5"/>
      <c r="C3" s="5"/>
      <c r="D3" s="5"/>
      <c r="E3" s="5"/>
      <c r="F3" s="5"/>
      <c r="G3" s="5"/>
    </row>
    <row r="4" spans="1:7" ht="15.75">
      <c r="A4" s="5" t="s">
        <v>29</v>
      </c>
      <c r="B4" s="5"/>
      <c r="C4" s="5"/>
      <c r="D4" s="5"/>
      <c r="E4" s="5"/>
      <c r="F4" s="5"/>
      <c r="G4" s="5"/>
    </row>
    <row r="5" spans="1:7" ht="15.75">
      <c r="A5" s="41"/>
      <c r="B5" s="7"/>
      <c r="C5" s="7"/>
      <c r="D5" s="7"/>
      <c r="E5" s="7"/>
      <c r="F5" s="7"/>
      <c r="G5" s="7"/>
    </row>
    <row r="6" spans="1:7" s="11" customFormat="1" ht="34.5">
      <c r="A6" s="9"/>
      <c r="B6" s="10" t="s">
        <v>23</v>
      </c>
      <c r="C6" s="10" t="s">
        <v>2</v>
      </c>
      <c r="D6" s="10" t="s">
        <v>24</v>
      </c>
      <c r="E6" s="10" t="s">
        <v>62</v>
      </c>
      <c r="F6" s="10" t="s">
        <v>25</v>
      </c>
      <c r="G6" s="10" t="s">
        <v>26</v>
      </c>
    </row>
    <row r="7" spans="1:7" ht="15.75">
      <c r="A7" s="12" t="s">
        <v>3</v>
      </c>
      <c r="B7" s="42">
        <f>10554825.08+3885925.2</f>
        <v>14440750.280000001</v>
      </c>
      <c r="C7" s="60">
        <f>B45</f>
        <v>9701024.080000015</v>
      </c>
      <c r="D7" s="60">
        <f>+B45</f>
        <v>9701024.080000015</v>
      </c>
      <c r="E7" s="59">
        <f>+D45</f>
        <v>8476686.080000013</v>
      </c>
      <c r="F7" s="59">
        <f>+E45</f>
        <v>9941686.080000013</v>
      </c>
      <c r="G7" s="59">
        <f>+F45</f>
        <v>11450636.080000013</v>
      </c>
    </row>
    <row r="8" spans="1:10" ht="15.75">
      <c r="A8" s="14" t="s">
        <v>4</v>
      </c>
      <c r="B8" s="43"/>
      <c r="C8" s="61"/>
      <c r="D8" s="63"/>
      <c r="E8" s="61"/>
      <c r="F8" s="61"/>
      <c r="G8" s="61"/>
      <c r="I8" s="40"/>
      <c r="J8" s="39"/>
    </row>
    <row r="9" spans="1:10" ht="15.75">
      <c r="A9" s="44" t="s">
        <v>30</v>
      </c>
      <c r="B9" s="48">
        <f>13583510.6-2243305.19-870909.26</f>
        <v>10469296.15</v>
      </c>
      <c r="C9" s="57">
        <v>10719405</v>
      </c>
      <c r="D9" s="55">
        <v>9967052</v>
      </c>
      <c r="E9" s="15">
        <v>12253078</v>
      </c>
      <c r="F9" s="57">
        <f aca="true" t="shared" si="0" ref="F9:G21">E9*1.03</f>
        <v>12620670.34</v>
      </c>
      <c r="G9" s="57">
        <f t="shared" si="0"/>
        <v>12999290.4502</v>
      </c>
      <c r="I9" s="40"/>
      <c r="J9" s="39"/>
    </row>
    <row r="10" spans="1:10" ht="15.75">
      <c r="A10" s="44" t="s">
        <v>31</v>
      </c>
      <c r="B10" s="48">
        <v>13341685.98</v>
      </c>
      <c r="C10" s="57">
        <v>12466662</v>
      </c>
      <c r="D10" s="55">
        <v>13119627</v>
      </c>
      <c r="E10" s="15">
        <v>12480078</v>
      </c>
      <c r="F10" s="57">
        <f t="shared" si="0"/>
        <v>12854480.34</v>
      </c>
      <c r="G10" s="57">
        <f t="shared" si="0"/>
        <v>13240114.7502</v>
      </c>
      <c r="I10" s="40"/>
      <c r="J10" s="39"/>
    </row>
    <row r="11" spans="1:10" ht="15.75">
      <c r="A11" s="44" t="s">
        <v>32</v>
      </c>
      <c r="B11" s="48">
        <v>39165913.24</v>
      </c>
      <c r="C11" s="57">
        <v>34559496</v>
      </c>
      <c r="D11" s="55">
        <v>36308348</v>
      </c>
      <c r="E11" s="15">
        <v>36933151</v>
      </c>
      <c r="F11" s="57">
        <f t="shared" si="0"/>
        <v>38041145.53</v>
      </c>
      <c r="G11" s="57">
        <f t="shared" si="0"/>
        <v>39182379.8959</v>
      </c>
      <c r="I11" s="40"/>
      <c r="J11" s="39"/>
    </row>
    <row r="12" spans="1:10" ht="15.75">
      <c r="A12" s="44" t="s">
        <v>5</v>
      </c>
      <c r="B12" s="48">
        <v>17783063.9</v>
      </c>
      <c r="C12" s="57">
        <v>19009840</v>
      </c>
      <c r="D12" s="55">
        <v>19515016</v>
      </c>
      <c r="E12" s="15">
        <v>20278590</v>
      </c>
      <c r="F12" s="57">
        <f t="shared" si="0"/>
        <v>20886947.7</v>
      </c>
      <c r="G12" s="57">
        <f t="shared" si="0"/>
        <v>21513556.131</v>
      </c>
      <c r="I12" s="40"/>
      <c r="J12" s="39"/>
    </row>
    <row r="13" spans="1:10" ht="15.75">
      <c r="A13" s="44" t="s">
        <v>33</v>
      </c>
      <c r="B13" s="48">
        <v>9533257.01</v>
      </c>
      <c r="C13" s="57">
        <v>9562190</v>
      </c>
      <c r="D13" s="55">
        <v>9577142</v>
      </c>
      <c r="E13" s="15">
        <v>9562190</v>
      </c>
      <c r="F13" s="57">
        <f t="shared" si="0"/>
        <v>9849055.700000001</v>
      </c>
      <c r="G13" s="57">
        <f t="shared" si="0"/>
        <v>10144527.371000001</v>
      </c>
      <c r="I13" s="40"/>
      <c r="J13" s="39"/>
    </row>
    <row r="14" spans="1:10" ht="15.75">
      <c r="A14" s="44" t="s">
        <v>6</v>
      </c>
      <c r="B14" s="45">
        <f>44843351.48-79116.07</f>
        <v>44764235.41</v>
      </c>
      <c r="C14" s="57">
        <v>50286778</v>
      </c>
      <c r="D14" s="55">
        <v>45602538</v>
      </c>
      <c r="E14" s="15">
        <v>44642629</v>
      </c>
      <c r="F14" s="57">
        <f t="shared" si="0"/>
        <v>45981907.870000005</v>
      </c>
      <c r="G14" s="57">
        <f t="shared" si="0"/>
        <v>47361365.10610001</v>
      </c>
      <c r="I14" s="40"/>
      <c r="J14" s="39"/>
    </row>
    <row r="15" spans="1:10" ht="15.75">
      <c r="A15" s="44" t="s">
        <v>7</v>
      </c>
      <c r="B15" s="48">
        <f>13820946.53-11027.5</f>
        <v>13809919.03</v>
      </c>
      <c r="C15" s="57">
        <v>15736922</v>
      </c>
      <c r="D15" s="55">
        <v>12712516</v>
      </c>
      <c r="E15" s="15">
        <v>12796265</v>
      </c>
      <c r="F15" s="57">
        <f t="shared" si="0"/>
        <v>13180152.950000001</v>
      </c>
      <c r="G15" s="57">
        <f t="shared" si="0"/>
        <v>13575557.538500002</v>
      </c>
      <c r="I15" s="40"/>
      <c r="J15" s="39"/>
    </row>
    <row r="16" spans="1:10" ht="15.75">
      <c r="A16" s="44" t="s">
        <v>8</v>
      </c>
      <c r="B16" s="48">
        <f>2810296.91</f>
        <v>2810296.91</v>
      </c>
      <c r="C16" s="57">
        <v>3192104</v>
      </c>
      <c r="D16" s="55">
        <f>4560206+9850</f>
        <v>4570056</v>
      </c>
      <c r="E16" s="15">
        <v>3058769</v>
      </c>
      <c r="F16" s="57">
        <f t="shared" si="0"/>
        <v>3150532.0700000003</v>
      </c>
      <c r="G16" s="57">
        <f t="shared" si="0"/>
        <v>3245048.0321000004</v>
      </c>
      <c r="I16" s="40"/>
      <c r="J16" s="39"/>
    </row>
    <row r="17" spans="1:10" ht="15.75">
      <c r="A17" s="44" t="s">
        <v>34</v>
      </c>
      <c r="B17" s="48">
        <v>0</v>
      </c>
      <c r="C17" s="57">
        <v>7125042</v>
      </c>
      <c r="D17" s="55">
        <v>0</v>
      </c>
      <c r="E17" s="15">
        <v>5849542</v>
      </c>
      <c r="F17" s="57">
        <f t="shared" si="0"/>
        <v>6025028.26</v>
      </c>
      <c r="G17" s="57">
        <f t="shared" si="0"/>
        <v>6205779.1078</v>
      </c>
      <c r="I17" s="40"/>
      <c r="J17" s="39"/>
    </row>
    <row r="18" spans="1:10" ht="15.75">
      <c r="A18" s="44" t="s">
        <v>35</v>
      </c>
      <c r="B18" s="48">
        <f>18724307.81-14834799.32-3886254.12</f>
        <v>3254.369999998249</v>
      </c>
      <c r="C18" s="57">
        <v>0</v>
      </c>
      <c r="D18" s="55">
        <v>994</v>
      </c>
      <c r="E18" s="15">
        <v>0</v>
      </c>
      <c r="F18" s="57">
        <f t="shared" si="0"/>
        <v>0</v>
      </c>
      <c r="G18" s="57">
        <f t="shared" si="0"/>
        <v>0</v>
      </c>
      <c r="I18" s="40"/>
      <c r="J18" s="39"/>
    </row>
    <row r="19" spans="1:7" ht="15.75">
      <c r="A19" s="44" t="s">
        <v>36</v>
      </c>
      <c r="B19" s="48">
        <v>14834799.32</v>
      </c>
      <c r="C19" s="57">
        <v>19019033</v>
      </c>
      <c r="D19" s="55">
        <v>19019033</v>
      </c>
      <c r="E19" s="58">
        <f>22618793+750000</f>
        <v>23368793</v>
      </c>
      <c r="F19" s="57">
        <f t="shared" si="0"/>
        <v>24069856.79</v>
      </c>
      <c r="G19" s="57">
        <f t="shared" si="0"/>
        <v>24791952.4937</v>
      </c>
    </row>
    <row r="20" spans="1:7" ht="15.75">
      <c r="A20" s="44" t="s">
        <v>37</v>
      </c>
      <c r="B20" s="45">
        <v>3886254.12</v>
      </c>
      <c r="C20" s="57">
        <v>3981047</v>
      </c>
      <c r="D20" s="56">
        <v>3981047</v>
      </c>
      <c r="E20" s="28">
        <v>4242625</v>
      </c>
      <c r="F20" s="57">
        <f t="shared" si="0"/>
        <v>4369903.75</v>
      </c>
      <c r="G20" s="57">
        <f t="shared" si="0"/>
        <v>4501000.8625</v>
      </c>
    </row>
    <row r="21" spans="1:7" s="11" customFormat="1" ht="15.75">
      <c r="A21" s="46" t="s">
        <v>38</v>
      </c>
      <c r="B21" s="28"/>
      <c r="C21" s="28"/>
      <c r="D21" s="28">
        <v>754159</v>
      </c>
      <c r="E21" s="28"/>
      <c r="F21" s="28">
        <f t="shared" si="0"/>
        <v>0</v>
      </c>
      <c r="G21" s="28">
        <f t="shared" si="0"/>
        <v>0</v>
      </c>
    </row>
    <row r="22" spans="1:7" s="11" customFormat="1" ht="15.75">
      <c r="A22" s="46" t="s">
        <v>39</v>
      </c>
      <c r="B22" s="28"/>
      <c r="C22" s="28"/>
      <c r="D22" s="28">
        <v>1000000</v>
      </c>
      <c r="E22" s="28"/>
      <c r="F22" s="28"/>
      <c r="G22" s="28"/>
    </row>
    <row r="23" spans="1:7" s="11" customFormat="1" ht="15.75">
      <c r="A23" s="46" t="s">
        <v>61</v>
      </c>
      <c r="B23" s="28"/>
      <c r="C23" s="28"/>
      <c r="D23" s="28">
        <v>250000</v>
      </c>
      <c r="E23" s="28"/>
      <c r="F23" s="28"/>
      <c r="G23" s="28"/>
    </row>
    <row r="24" spans="1:7" ht="15.75">
      <c r="A24" s="19" t="s">
        <v>9</v>
      </c>
      <c r="B24" s="59">
        <f aca="true" t="shared" si="1" ref="B24:G24">SUM(B9:B22)</f>
        <v>170401975.44</v>
      </c>
      <c r="C24" s="59">
        <f t="shared" si="1"/>
        <v>185658519</v>
      </c>
      <c r="D24" s="60">
        <f t="shared" si="1"/>
        <v>176127528</v>
      </c>
      <c r="E24" s="59">
        <f t="shared" si="1"/>
        <v>185465710</v>
      </c>
      <c r="F24" s="59">
        <f t="shared" si="1"/>
        <v>191029681.29999998</v>
      </c>
      <c r="G24" s="59">
        <f t="shared" si="1"/>
        <v>196760571.73900002</v>
      </c>
    </row>
    <row r="25" spans="1:7" ht="15.75">
      <c r="A25" s="14" t="s">
        <v>10</v>
      </c>
      <c r="B25" s="61"/>
      <c r="C25" s="62"/>
      <c r="D25" s="63"/>
      <c r="E25" s="61"/>
      <c r="F25" s="61"/>
      <c r="G25" s="61"/>
    </row>
    <row r="26" spans="1:11" ht="15.75">
      <c r="A26" s="44" t="s">
        <v>40</v>
      </c>
      <c r="B26" s="16">
        <v>-74335000.61</v>
      </c>
      <c r="C26" s="17">
        <v>-76847616</v>
      </c>
      <c r="D26" s="53">
        <f>-71273746+71273746-77205250</f>
        <v>-77205250</v>
      </c>
      <c r="E26" s="64">
        <v>-77815048</v>
      </c>
      <c r="F26" s="17">
        <f aca="true" t="shared" si="2" ref="F26:G37">E26*1.03</f>
        <v>-80149499.44</v>
      </c>
      <c r="G26" s="17">
        <f t="shared" si="2"/>
        <v>-82553984.4232</v>
      </c>
      <c r="I26" s="40"/>
      <c r="J26" s="54"/>
      <c r="K26" s="54"/>
    </row>
    <row r="27" spans="1:11" ht="15.75">
      <c r="A27" s="44" t="s">
        <v>41</v>
      </c>
      <c r="B27" s="16">
        <v>-22653218.88</v>
      </c>
      <c r="C27" s="17">
        <v>-25893418</v>
      </c>
      <c r="D27" s="53">
        <v>-23806536</v>
      </c>
      <c r="E27" s="64">
        <v>-28765599</v>
      </c>
      <c r="F27" s="17">
        <f t="shared" si="2"/>
        <v>-29628566.970000003</v>
      </c>
      <c r="G27" s="17">
        <f t="shared" si="2"/>
        <v>-30517423.979100004</v>
      </c>
      <c r="I27" s="40"/>
      <c r="J27" s="54"/>
      <c r="K27" s="54"/>
    </row>
    <row r="28" spans="1:11" ht="15.75">
      <c r="A28" s="44" t="s">
        <v>42</v>
      </c>
      <c r="B28" s="16">
        <v>-19353300.66</v>
      </c>
      <c r="C28" s="17">
        <v>-18712737</v>
      </c>
      <c r="D28" s="53">
        <v>-18450095</v>
      </c>
      <c r="E28" s="64">
        <v>-18215791</v>
      </c>
      <c r="F28" s="17">
        <f t="shared" si="2"/>
        <v>-18762264.73</v>
      </c>
      <c r="G28" s="17">
        <f t="shared" si="2"/>
        <v>-19325132.6719</v>
      </c>
      <c r="I28" s="40"/>
      <c r="J28" s="54"/>
      <c r="K28" s="54"/>
    </row>
    <row r="29" spans="1:11" ht="15.75">
      <c r="A29" s="44" t="s">
        <v>11</v>
      </c>
      <c r="B29" s="16">
        <v>-45867841.37</v>
      </c>
      <c r="C29" s="17">
        <v>-41884210</v>
      </c>
      <c r="D29" s="53">
        <v>-43935479</v>
      </c>
      <c r="E29" s="64">
        <v>-43363483</v>
      </c>
      <c r="F29" s="17">
        <f t="shared" si="2"/>
        <v>-44664387.49</v>
      </c>
      <c r="G29" s="17">
        <f t="shared" si="2"/>
        <v>-46004319.114700004</v>
      </c>
      <c r="I29" s="40"/>
      <c r="J29" s="54"/>
      <c r="K29" s="54"/>
    </row>
    <row r="30" spans="1:11" ht="15.75">
      <c r="A30" s="44" t="s">
        <v>12</v>
      </c>
      <c r="B30" s="16">
        <v>-12200031.11</v>
      </c>
      <c r="C30" s="17">
        <v>-12084502</v>
      </c>
      <c r="D30" s="53">
        <v>-12049574</v>
      </c>
      <c r="E30" s="64">
        <v>-13178318</v>
      </c>
      <c r="F30" s="17">
        <f t="shared" si="2"/>
        <v>-13573667.540000001</v>
      </c>
      <c r="G30" s="17">
        <f t="shared" si="2"/>
        <v>-13980877.566200001</v>
      </c>
      <c r="I30" s="40"/>
      <c r="J30" s="54"/>
      <c r="K30" s="54"/>
    </row>
    <row r="31" spans="1:11" ht="15.75">
      <c r="A31" s="44" t="s">
        <v>43</v>
      </c>
      <c r="B31" s="16">
        <f>-561119.22</f>
        <v>-561119.22</v>
      </c>
      <c r="C31" s="17">
        <v>-1661862</v>
      </c>
      <c r="D31" s="53">
        <v>-1546398</v>
      </c>
      <c r="E31" s="64">
        <v>-1402625</v>
      </c>
      <c r="F31" s="17">
        <f t="shared" si="2"/>
        <v>-1444703.75</v>
      </c>
      <c r="G31" s="17">
        <f t="shared" si="2"/>
        <v>-1488044.8625</v>
      </c>
      <c r="I31" s="40"/>
      <c r="J31" s="54"/>
      <c r="K31" s="54"/>
    </row>
    <row r="32" spans="1:11" ht="15.75">
      <c r="A32" s="44" t="s">
        <v>44</v>
      </c>
      <c r="B32" s="16">
        <v>-190006.48</v>
      </c>
      <c r="C32" s="17">
        <v>0</v>
      </c>
      <c r="D32" s="53">
        <v>-540</v>
      </c>
      <c r="E32" s="65">
        <v>0</v>
      </c>
      <c r="F32" s="17">
        <f t="shared" si="2"/>
        <v>0</v>
      </c>
      <c r="G32" s="17">
        <f t="shared" si="2"/>
        <v>0</v>
      </c>
      <c r="I32" s="40"/>
      <c r="J32" s="54"/>
      <c r="K32" s="54"/>
    </row>
    <row r="33" spans="1:11" ht="15.75">
      <c r="A33" s="44" t="s">
        <v>45</v>
      </c>
      <c r="B33" s="16">
        <v>-71013</v>
      </c>
      <c r="C33" s="17">
        <v>-513857</v>
      </c>
      <c r="D33" s="53">
        <v>-513857</v>
      </c>
      <c r="E33" s="64">
        <v>-516974</v>
      </c>
      <c r="F33" s="17">
        <f t="shared" si="2"/>
        <v>-532483.22</v>
      </c>
      <c r="G33" s="17">
        <f t="shared" si="2"/>
        <v>-548457.7166</v>
      </c>
      <c r="I33" s="40"/>
      <c r="J33" s="54"/>
      <c r="K33" s="54"/>
    </row>
    <row r="34" spans="1:11" ht="15.75">
      <c r="A34" s="44" t="s">
        <v>46</v>
      </c>
      <c r="B34" s="16">
        <v>0</v>
      </c>
      <c r="C34" s="17">
        <v>-34250</v>
      </c>
      <c r="D34" s="52">
        <v>0</v>
      </c>
      <c r="E34" s="65">
        <v>0</v>
      </c>
      <c r="F34" s="17">
        <f t="shared" si="2"/>
        <v>0</v>
      </c>
      <c r="G34" s="17">
        <f t="shared" si="2"/>
        <v>0</v>
      </c>
      <c r="I34" s="40"/>
      <c r="J34" s="54"/>
      <c r="K34" s="54"/>
    </row>
    <row r="35" spans="1:7" ht="15.75">
      <c r="A35" s="44" t="s">
        <v>47</v>
      </c>
      <c r="B35" s="16">
        <v>0</v>
      </c>
      <c r="C35" s="17">
        <v>-10844241</v>
      </c>
      <c r="D35" s="53">
        <v>-20001</v>
      </c>
      <c r="E35" s="64">
        <v>-7446148</v>
      </c>
      <c r="F35" s="17">
        <f t="shared" si="2"/>
        <v>-7669532.44</v>
      </c>
      <c r="G35" s="17">
        <f t="shared" si="2"/>
        <v>-7899618.4132</v>
      </c>
    </row>
    <row r="36" spans="1:7" ht="15.75">
      <c r="A36" s="44" t="s">
        <v>48</v>
      </c>
      <c r="B36" s="16">
        <v>0</v>
      </c>
      <c r="C36" s="17">
        <v>2818174</v>
      </c>
      <c r="D36" s="53">
        <v>0</v>
      </c>
      <c r="E36" s="64">
        <v>5953276</v>
      </c>
      <c r="F36" s="17">
        <f t="shared" si="2"/>
        <v>6131874.28</v>
      </c>
      <c r="G36" s="17">
        <f t="shared" si="2"/>
        <v>6315830.508400001</v>
      </c>
    </row>
    <row r="37" spans="1:7" ht="15.75">
      <c r="A37" s="44" t="s">
        <v>63</v>
      </c>
      <c r="B37" s="16"/>
      <c r="C37" s="17"/>
      <c r="D37" s="53"/>
      <c r="E37" s="64">
        <v>750000</v>
      </c>
      <c r="F37" s="17">
        <f t="shared" si="2"/>
        <v>772500</v>
      </c>
      <c r="G37" s="17">
        <f t="shared" si="2"/>
        <v>795675</v>
      </c>
    </row>
    <row r="38" spans="1:7" s="11" customFormat="1" ht="15.75">
      <c r="A38" s="46" t="s">
        <v>61</v>
      </c>
      <c r="B38" s="28"/>
      <c r="C38" s="28"/>
      <c r="D38" s="22">
        <v>-250000</v>
      </c>
      <c r="E38" s="28"/>
      <c r="F38" s="28"/>
      <c r="G38" s="28"/>
    </row>
    <row r="39" spans="1:7" ht="15.75">
      <c r="A39" s="47" t="s">
        <v>49</v>
      </c>
      <c r="B39" s="26"/>
      <c r="C39" s="16"/>
      <c r="D39" s="22">
        <v>425864</v>
      </c>
      <c r="E39" s="16"/>
      <c r="F39" s="16"/>
      <c r="G39" s="16"/>
    </row>
    <row r="40" spans="1:7" ht="15.75">
      <c r="A40" s="12" t="s">
        <v>13</v>
      </c>
      <c r="B40" s="13">
        <f>SUM(B26:B38)</f>
        <v>-175231531.32999998</v>
      </c>
      <c r="C40" s="13">
        <f>SUM(C26:C38)</f>
        <v>-185658519</v>
      </c>
      <c r="D40" s="51">
        <f>SUM(D26:D39)</f>
        <v>-177351866</v>
      </c>
      <c r="E40" s="13">
        <f>SUM(E26:E38)</f>
        <v>-184000710</v>
      </c>
      <c r="F40" s="13">
        <f>SUM(F26:F38)</f>
        <v>-189520731.29999998</v>
      </c>
      <c r="G40" s="13">
        <f>SUM(G26:G38)</f>
        <v>-195206353.239</v>
      </c>
    </row>
    <row r="41" spans="1:7" ht="15.75">
      <c r="A41" s="20" t="s">
        <v>14</v>
      </c>
      <c r="B41" s="66"/>
      <c r="C41" s="67"/>
      <c r="D41" s="67"/>
      <c r="E41" s="68"/>
      <c r="F41" s="68"/>
      <c r="G41" s="68"/>
    </row>
    <row r="42" spans="1:7" ht="15.75">
      <c r="A42" s="21" t="s">
        <v>15</v>
      </c>
      <c r="B42" s="28"/>
      <c r="C42" s="69"/>
      <c r="D42" s="70"/>
      <c r="E42" s="18"/>
      <c r="F42" s="18"/>
      <c r="G42" s="18"/>
    </row>
    <row r="43" spans="1:7" ht="15.75">
      <c r="A43" s="23" t="s">
        <v>50</v>
      </c>
      <c r="B43" s="48">
        <v>89829.69</v>
      </c>
      <c r="C43" s="71"/>
      <c r="D43" s="70"/>
      <c r="E43" s="28"/>
      <c r="F43" s="28"/>
      <c r="G43" s="28"/>
    </row>
    <row r="44" spans="1:7" ht="15.75">
      <c r="A44" s="24" t="s">
        <v>16</v>
      </c>
      <c r="B44" s="72">
        <f>SUM(B43:B43)</f>
        <v>89829.69</v>
      </c>
      <c r="C44" s="72">
        <f>SUM(C43:C43)</f>
        <v>0</v>
      </c>
      <c r="D44" s="73">
        <f>SUM(D43:D43)</f>
        <v>0</v>
      </c>
      <c r="E44" s="72">
        <f>SUM(E43:E43)</f>
        <v>0</v>
      </c>
      <c r="F44" s="72">
        <f>SUM(F43:F43)</f>
        <v>0</v>
      </c>
      <c r="G44" s="72">
        <f>SUM(G43:G43)</f>
        <v>0</v>
      </c>
    </row>
    <row r="45" spans="1:7" ht="15.75">
      <c r="A45" s="25" t="s">
        <v>17</v>
      </c>
      <c r="B45" s="72">
        <f>B7+B24+B40+B41+B44</f>
        <v>9701024.080000015</v>
      </c>
      <c r="C45" s="72">
        <f>C7+C24+C40+C41+C44</f>
        <v>9701024.080000013</v>
      </c>
      <c r="D45" s="73">
        <f>D7+D24+D40+D41+D44</f>
        <v>8476686.080000013</v>
      </c>
      <c r="E45" s="72">
        <f>E7+E24+E40+E41+E44</f>
        <v>9941686.080000013</v>
      </c>
      <c r="F45" s="72">
        <f>F7+F24+F40+F41+F44</f>
        <v>11450636.080000013</v>
      </c>
      <c r="G45" s="72">
        <f>G7+G24+G40+G41+G44</f>
        <v>13004854.580000043</v>
      </c>
    </row>
    <row r="46" spans="1:7" ht="15.75">
      <c r="A46" s="14" t="s">
        <v>18</v>
      </c>
      <c r="B46" s="18"/>
      <c r="C46" s="74"/>
      <c r="D46" s="63"/>
      <c r="E46" s="18"/>
      <c r="F46" s="18"/>
      <c r="G46" s="18"/>
    </row>
    <row r="47" spans="1:7" ht="15.75">
      <c r="A47" s="23" t="s">
        <v>51</v>
      </c>
      <c r="B47" s="26">
        <v>-491256.87</v>
      </c>
      <c r="C47" s="27">
        <v>0</v>
      </c>
      <c r="D47" s="26">
        <v>-491256.87</v>
      </c>
      <c r="E47" s="26">
        <v>-491256.87</v>
      </c>
      <c r="F47" s="26">
        <v>-491256.87</v>
      </c>
      <c r="G47" s="26">
        <v>-491256.87</v>
      </c>
    </row>
    <row r="48" spans="1:7" ht="15.75">
      <c r="A48" s="23" t="s">
        <v>52</v>
      </c>
      <c r="B48" s="26">
        <v>-1195715.35</v>
      </c>
      <c r="C48" s="27">
        <v>0</v>
      </c>
      <c r="D48" s="26">
        <v>-1195715.35</v>
      </c>
      <c r="E48" s="26">
        <v>-1195715.35</v>
      </c>
      <c r="F48" s="26">
        <v>-1195715.35</v>
      </c>
      <c r="G48" s="26">
        <v>-1195715.35</v>
      </c>
    </row>
    <row r="49" spans="1:7" ht="15.75">
      <c r="A49" s="23" t="s">
        <v>19</v>
      </c>
      <c r="B49" s="26">
        <v>-779028</v>
      </c>
      <c r="C49" s="27">
        <v>0</v>
      </c>
      <c r="D49" s="26"/>
      <c r="E49" s="26"/>
      <c r="F49" s="26"/>
      <c r="G49" s="26"/>
    </row>
    <row r="50" spans="1:7" ht="15.75">
      <c r="A50" s="23" t="s">
        <v>53</v>
      </c>
      <c r="B50" s="26">
        <v>-99384</v>
      </c>
      <c r="C50" s="27">
        <v>0</v>
      </c>
      <c r="D50" s="26"/>
      <c r="E50" s="26"/>
      <c r="F50" s="26"/>
      <c r="G50" s="26"/>
    </row>
    <row r="51" spans="1:7" ht="15.75">
      <c r="A51" s="23" t="s">
        <v>54</v>
      </c>
      <c r="B51" s="26">
        <v>-1890660.67</v>
      </c>
      <c r="C51" s="27">
        <v>0</v>
      </c>
      <c r="D51" s="26">
        <v>-1890660.67</v>
      </c>
      <c r="E51" s="26">
        <v>-1890660.67</v>
      </c>
      <c r="F51" s="26">
        <v>-1890660.67</v>
      </c>
      <c r="G51" s="26">
        <v>-1890660.67</v>
      </c>
    </row>
    <row r="52" spans="1:7" ht="15.75">
      <c r="A52" s="23" t="s">
        <v>55</v>
      </c>
      <c r="B52" s="26">
        <v>-56948.35</v>
      </c>
      <c r="C52" s="27">
        <v>0</v>
      </c>
      <c r="D52" s="26">
        <v>-56948.35</v>
      </c>
      <c r="E52" s="26">
        <v>-56948.35</v>
      </c>
      <c r="F52" s="26">
        <v>-56948.35</v>
      </c>
      <c r="G52" s="26">
        <v>-56948.35</v>
      </c>
    </row>
    <row r="53" spans="1:7" ht="15.75">
      <c r="A53" s="23" t="s">
        <v>56</v>
      </c>
      <c r="B53" s="26">
        <v>-3289895.08</v>
      </c>
      <c r="C53" s="27">
        <v>0</v>
      </c>
      <c r="D53" s="26">
        <v>-3289895.08</v>
      </c>
      <c r="E53" s="26">
        <v>-3289895.08</v>
      </c>
      <c r="F53" s="26">
        <v>-3289895.08</v>
      </c>
      <c r="G53" s="26">
        <v>-3289895.08</v>
      </c>
    </row>
    <row r="54" spans="1:7" ht="15.75">
      <c r="A54" s="29" t="s">
        <v>20</v>
      </c>
      <c r="B54" s="30">
        <f aca="true" t="shared" si="3" ref="B54:G54">SUM(B47:B53)</f>
        <v>-7802888.32</v>
      </c>
      <c r="C54" s="30">
        <f t="shared" si="3"/>
        <v>0</v>
      </c>
      <c r="D54" s="75">
        <f t="shared" si="3"/>
        <v>-6924476.32</v>
      </c>
      <c r="E54" s="30">
        <f t="shared" si="3"/>
        <v>-6924476.32</v>
      </c>
      <c r="F54" s="30">
        <f t="shared" si="3"/>
        <v>-6924476.32</v>
      </c>
      <c r="G54" s="30">
        <f t="shared" si="3"/>
        <v>-6924476.32</v>
      </c>
    </row>
    <row r="55" spans="1:7" ht="15.75">
      <c r="A55" s="25" t="s">
        <v>21</v>
      </c>
      <c r="B55" s="72">
        <f aca="true" t="shared" si="4" ref="B55:G55">+B45+B54</f>
        <v>1898135.7600000147</v>
      </c>
      <c r="C55" s="72">
        <f t="shared" si="4"/>
        <v>9701024.080000013</v>
      </c>
      <c r="D55" s="73">
        <f t="shared" si="4"/>
        <v>1552209.7600000128</v>
      </c>
      <c r="E55" s="72">
        <f t="shared" si="4"/>
        <v>3017209.760000013</v>
      </c>
      <c r="F55" s="72">
        <f t="shared" si="4"/>
        <v>4526159.760000013</v>
      </c>
      <c r="G55" s="72">
        <f t="shared" si="4"/>
        <v>6080378.260000043</v>
      </c>
    </row>
    <row r="56" spans="1:7" s="4" customFormat="1" ht="15.75">
      <c r="A56" s="49"/>
      <c r="B56" s="76"/>
      <c r="C56" s="76"/>
      <c r="D56" s="77"/>
      <c r="E56" s="76"/>
      <c r="F56" s="76"/>
      <c r="G56" s="76"/>
    </row>
    <row r="57" spans="1:7" s="32" customFormat="1" ht="18.75">
      <c r="A57" s="31" t="s">
        <v>27</v>
      </c>
      <c r="B57" s="78">
        <v>1000000</v>
      </c>
      <c r="C57" s="78">
        <v>1000000</v>
      </c>
      <c r="D57" s="79">
        <v>1000000</v>
      </c>
      <c r="E57" s="78">
        <v>1000000</v>
      </c>
      <c r="F57" s="78">
        <v>1000000</v>
      </c>
      <c r="G57" s="78">
        <v>1000000</v>
      </c>
    </row>
    <row r="58" spans="1:7" ht="15.75">
      <c r="A58" s="6"/>
      <c r="B58" s="80"/>
      <c r="C58" s="80"/>
      <c r="D58" s="81"/>
      <c r="E58" s="80"/>
      <c r="F58" s="80"/>
      <c r="G58" s="80"/>
    </row>
    <row r="59" spans="1:7" ht="15.75">
      <c r="A59" s="33" t="s">
        <v>22</v>
      </c>
      <c r="B59" s="80"/>
      <c r="C59" s="80"/>
      <c r="D59" s="81"/>
      <c r="E59" s="80"/>
      <c r="F59" s="80"/>
      <c r="G59" s="80"/>
    </row>
    <row r="60" spans="1:7" ht="18.75">
      <c r="A60" s="38" t="s">
        <v>57</v>
      </c>
      <c r="B60" s="82"/>
      <c r="C60" s="82"/>
      <c r="D60" s="83"/>
      <c r="E60" s="82"/>
      <c r="F60" s="84"/>
      <c r="G60" s="84"/>
    </row>
    <row r="61" spans="1:7" ht="44.25">
      <c r="A61" s="50" t="s">
        <v>58</v>
      </c>
      <c r="B61" s="82"/>
      <c r="C61" s="82"/>
      <c r="D61" s="83"/>
      <c r="E61" s="82"/>
      <c r="F61" s="82"/>
      <c r="G61" s="80"/>
    </row>
    <row r="62" spans="1:7" ht="31.5">
      <c r="A62" s="50" t="s">
        <v>59</v>
      </c>
      <c r="B62" s="85"/>
      <c r="C62" s="85"/>
      <c r="D62" s="86"/>
      <c r="E62" s="85"/>
      <c r="F62" s="82"/>
      <c r="G62" s="80"/>
    </row>
    <row r="63" spans="1:7" ht="31.5">
      <c r="A63" s="50" t="s">
        <v>60</v>
      </c>
      <c r="B63" s="87"/>
      <c r="C63" s="87"/>
      <c r="D63" s="83"/>
      <c r="E63" s="82"/>
      <c r="F63" s="84"/>
      <c r="G63" s="80"/>
    </row>
    <row r="64" spans="1:7" ht="15.75">
      <c r="A64" s="8"/>
      <c r="B64" s="80"/>
      <c r="C64" s="80"/>
      <c r="D64" s="83"/>
      <c r="E64" s="80"/>
      <c r="F64" s="80"/>
      <c r="G64" s="80"/>
    </row>
    <row r="65" spans="2:7" ht="15.75">
      <c r="B65" s="88"/>
      <c r="C65" s="88"/>
      <c r="D65" s="89"/>
      <c r="E65" s="90"/>
      <c r="F65" s="84"/>
      <c r="G65" s="84"/>
    </row>
    <row r="66" spans="2:7" ht="15.75">
      <c r="B66" s="88"/>
      <c r="C66" s="88"/>
      <c r="D66" s="89"/>
      <c r="E66" s="90"/>
      <c r="F66" s="84"/>
      <c r="G66" s="84"/>
    </row>
    <row r="67" spans="2:7" ht="15.75">
      <c r="B67" s="88"/>
      <c r="C67" s="88"/>
      <c r="D67" s="89"/>
      <c r="E67" s="90"/>
      <c r="F67" s="84"/>
      <c r="G67" s="84"/>
    </row>
    <row r="68" spans="2:7" ht="15.75">
      <c r="B68" s="88"/>
      <c r="C68" s="88"/>
      <c r="D68" s="89"/>
      <c r="E68" s="90"/>
      <c r="F68" s="84"/>
      <c r="G68" s="84"/>
    </row>
    <row r="69" spans="2:7" ht="15.75">
      <c r="B69" s="88"/>
      <c r="C69" s="88"/>
      <c r="D69" s="90"/>
      <c r="E69" s="90"/>
      <c r="F69" s="84"/>
      <c r="G69" s="84"/>
    </row>
    <row r="70" spans="2:7" ht="15.75">
      <c r="B70" s="88"/>
      <c r="C70" s="88"/>
      <c r="D70" s="90"/>
      <c r="E70" s="90"/>
      <c r="F70" s="84"/>
      <c r="G70" s="84"/>
    </row>
    <row r="71" spans="2:7" ht="15.75">
      <c r="B71" s="88"/>
      <c r="C71" s="88"/>
      <c r="D71" s="90"/>
      <c r="E71" s="90"/>
      <c r="F71" s="84"/>
      <c r="G71" s="84"/>
    </row>
  </sheetData>
  <printOptions horizontalCentered="1"/>
  <pageMargins left="0.52" right="0.75" top="0.64" bottom="1" header="0.5" footer="0.5"/>
  <pageSetup fitToHeight="1" fitToWidth="1" horizontalDpi="600" verticalDpi="600" orientation="portrait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Public Health Seattle-King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LEAFM</dc:creator>
  <cp:keywords/>
  <dc:description/>
  <cp:lastModifiedBy>King County</cp:lastModifiedBy>
  <cp:lastPrinted>2007-03-22T21:31:49Z</cp:lastPrinted>
  <dcterms:created xsi:type="dcterms:W3CDTF">2006-09-25T15:00:01Z</dcterms:created>
  <dcterms:modified xsi:type="dcterms:W3CDTF">2007-03-22T21:52:13Z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