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06" yWindow="0" windowWidth="12120" windowHeight="9120" activeTab="1"/>
  </bookViews>
  <sheets>
    <sheet name="1stQOO2003" sheetId="1" r:id="rId1"/>
    <sheet name="Revised" sheetId="2" r:id="rId2"/>
  </sheets>
  <definedNames>
    <definedName name="_xlnm.Print_Area" localSheetId="0">'1stQOO2003'!$A$1:$N$80</definedName>
    <definedName name="_xlnm.Print_Area" localSheetId="1">'Revised'!$B$1:$N$55</definedName>
    <definedName name="_xlnm.Print_Titles" localSheetId="0">'1stQOO2003'!$1:$1</definedName>
    <definedName name="_xlnm.Print_Titles" localSheetId="1">'Revised'!$1:$1</definedName>
    <definedName name="QryOmnibusSpreadsheetExport" localSheetId="1">'Revised'!$B$4:$N$28</definedName>
    <definedName name="QryOmnibusSpreadsheetExport">'1stQOO2003'!$B$2:$N$77</definedName>
  </definedNames>
  <calcPr fullCalcOnLoad="1"/>
</workbook>
</file>

<file path=xl/sharedStrings.xml><?xml version="1.0" encoding="utf-8"?>
<sst xmlns="http://schemas.openxmlformats.org/spreadsheetml/2006/main" count="687" uniqueCount="236">
  <si>
    <t>Fund</t>
  </si>
  <si>
    <t>Appro</t>
  </si>
  <si>
    <t>Appro Name</t>
  </si>
  <si>
    <t>Risk Abatement</t>
  </si>
  <si>
    <t>Comment</t>
  </si>
  <si>
    <t>current expense</t>
  </si>
  <si>
    <t>0010</t>
  </si>
  <si>
    <t>0020</t>
  </si>
  <si>
    <t>Council Administration</t>
  </si>
  <si>
    <t>S110</t>
  </si>
  <si>
    <t>Class Comp Transfer to Risk Abatement Fund</t>
  </si>
  <si>
    <t>0120</t>
  </si>
  <si>
    <t>Office of the Executive</t>
  </si>
  <si>
    <t>0140</t>
  </si>
  <si>
    <t>Office of Management and Budget</t>
  </si>
  <si>
    <t>T101</t>
  </si>
  <si>
    <t>Convert PMP TLT to FTE</t>
  </si>
  <si>
    <t>0180</t>
  </si>
  <si>
    <t>Business Relations &amp; Economic Development</t>
  </si>
  <si>
    <t>Correction of TLT conversion</t>
  </si>
  <si>
    <t>During the transfer of the Business Development &amp; Contract Compliance to ORPP, a filled FTE position was incorrectly reclassified as a TLT.</t>
  </si>
  <si>
    <t>0200</t>
  </si>
  <si>
    <t>Sheriff</t>
  </si>
  <si>
    <t>S101</t>
  </si>
  <si>
    <t>SRO Grant Position Adds</t>
  </si>
  <si>
    <t>Fills remaining two SRO grant positions at Highline and Renton School Districts.</t>
  </si>
  <si>
    <t>S102</t>
  </si>
  <si>
    <t>DV Firearms Grant</t>
  </si>
  <si>
    <t>Implement program in conjunction with Seattle to put in to place mechanism to secure weapons from suspects in domestic violence offenses.</t>
  </si>
  <si>
    <t>S103</t>
  </si>
  <si>
    <t>SRO Earmark Grant</t>
  </si>
  <si>
    <t>2003's annual SRO grant funding to offset ongoing funding of grant-hired deputies.</t>
  </si>
  <si>
    <t>0205</t>
  </si>
  <si>
    <t>Drug Enforcement Forfeits</t>
  </si>
  <si>
    <t>0340</t>
  </si>
  <si>
    <t>Parks &amp; Recreation</t>
  </si>
  <si>
    <t>2003 Corrections Ordinance (1st Quarter Omnibus)</t>
  </si>
  <si>
    <t>The ADOPS Program (project 316337) was adopted in the 2003 budget in Fund 3160, but Council did not add the TLT, salary and benefits needed to administer the program.</t>
  </si>
  <si>
    <t>0401</t>
  </si>
  <si>
    <t>Office of Emergency Management</t>
  </si>
  <si>
    <t>0417</t>
  </si>
  <si>
    <t>Executive Services - Administration</t>
  </si>
  <si>
    <t>0420</t>
  </si>
  <si>
    <t>Human Resources Management</t>
  </si>
  <si>
    <t>0437</t>
  </si>
  <si>
    <t>Cable Communications</t>
  </si>
  <si>
    <t>0440</t>
  </si>
  <si>
    <t>Property Services</t>
  </si>
  <si>
    <t>0470</t>
  </si>
  <si>
    <t>Records, Elections &amp; Licensing Services</t>
  </si>
  <si>
    <t>0510</t>
  </si>
  <si>
    <t>Superior Court</t>
  </si>
  <si>
    <t>Payroll Reconciliation</t>
  </si>
  <si>
    <t>Funds needed in payroll rec to build salary increases, as a result of labor contract implementations, into Superior Court's base budget for 2003.</t>
  </si>
  <si>
    <t>0540</t>
  </si>
  <si>
    <t>Judicial Administration</t>
  </si>
  <si>
    <t>0656</t>
  </si>
  <si>
    <t>Internal Support</t>
  </si>
  <si>
    <t>Facilities Security Guards Revenue</t>
  </si>
  <si>
    <t>The 2003 Executive Proposed Budget included new FTE a;ut;hority and funding in the base budget for conversion of temporary help security guard positions to FTE (as recommended in the 2001 BOW Review Process).  This will restore funding &amp; provide FTE autho</t>
  </si>
  <si>
    <t>0670</t>
  </si>
  <si>
    <t>Assessments</t>
  </si>
  <si>
    <t>0690</t>
  </si>
  <si>
    <t>CX Transfers</t>
  </si>
  <si>
    <t>S111</t>
  </si>
  <si>
    <t>CX Transfer to Risk Abatement Fund</t>
  </si>
  <si>
    <t>CX Fund Transfer to Risk Abatement Fund for Administrative costs associated with that fund activity</t>
  </si>
  <si>
    <t>Homeless Healthcare for Public Health</t>
  </si>
  <si>
    <t>Technical correction--CX Transfer increase was not included in budget, even though Council specifically identified savings for program.</t>
  </si>
  <si>
    <t>T102</t>
  </si>
  <si>
    <t>Adjustment to match Errata proposal</t>
  </si>
  <si>
    <t>Adjusts Council adopted budget to bring consistency with LSJ-I financial plan proposed in Errata.</t>
  </si>
  <si>
    <t>0910</t>
  </si>
  <si>
    <t>Adult &amp; Juvenile Detention</t>
  </si>
  <si>
    <t>Work Crew cost, $85,000</t>
  </si>
  <si>
    <t>The cost of 1 workcrew that was in the 2002 (and earlier) budget was not carried forward into 2003.  Revenue is accounted for in the 2003 budget (DCHS $60,000 - CX; Solid Waste $15,000; Roads $10,000).</t>
  </si>
  <si>
    <t>0934</t>
  </si>
  <si>
    <t>Community Services</t>
  </si>
  <si>
    <t>Work Crew Cost, $60,000 share from Community Services</t>
  </si>
  <si>
    <t>0950</t>
  </si>
  <si>
    <t>Public Defense</t>
  </si>
  <si>
    <t>criminal justice</t>
  </si>
  <si>
    <t>1020</t>
  </si>
  <si>
    <t>0512</t>
  </si>
  <si>
    <t>Superior Court/CJ</t>
  </si>
  <si>
    <t>road</t>
  </si>
  <si>
    <t>1030</t>
  </si>
  <si>
    <t>0730</t>
  </si>
  <si>
    <t>Roads</t>
  </si>
  <si>
    <t>Expenditure authority for 2 add'l Sheriff Officers</t>
  </si>
  <si>
    <t>Council approved the Road Fund obligation without increasing Roads budget authority.</t>
  </si>
  <si>
    <t>0734</t>
  </si>
  <si>
    <t>Roads Construction Transfer</t>
  </si>
  <si>
    <t>Correct error in Construction transfer amount</t>
  </si>
  <si>
    <t>road improvement guaranty</t>
  </si>
  <si>
    <t>1150</t>
  </si>
  <si>
    <t>0738</t>
  </si>
  <si>
    <t>Road Improvement Guaranty</t>
  </si>
  <si>
    <t>Transfer RID funds to Roads CIP</t>
  </si>
  <si>
    <t>The transfer is needed to fund RID/LID projects budgeted and adopted in 2003 under RDCW 15 in the Roads Construction Fund. $1,000,000 of Roads CIP expenditure in the 2002 Adopted Budget was intended to be revenue-backed by RID funds but the transfer autho</t>
  </si>
  <si>
    <t>public health</t>
  </si>
  <si>
    <t>1800</t>
  </si>
  <si>
    <t>0800</t>
  </si>
  <si>
    <t>Public Health</t>
  </si>
  <si>
    <t>Technical correction--CX Transfer increase to PH was not included in Adopted budget, even though Council specifically identified CX increase to PH.  No expenditure authority increase needed;;only CX Transfer increase.</t>
  </si>
  <si>
    <t>information resource management</t>
  </si>
  <si>
    <t>5471</t>
  </si>
  <si>
    <t>1550M</t>
  </si>
  <si>
    <t>Office of Information Resources Management</t>
  </si>
  <si>
    <t>LSJ-I Operating Budget Correction</t>
  </si>
  <si>
    <t>LSJ Integration Project will be budgeted in a capital project in Fund 3771, not in an operating budget.  Both the expendiutre authority and the associated FTE need to be deleted from the OIRM operating budget and added to the OIRM capital fund appros.</t>
  </si>
  <si>
    <t>dcfm - internal service</t>
  </si>
  <si>
    <t>5511</t>
  </si>
  <si>
    <t>0601</t>
  </si>
  <si>
    <t>Facilities Management Internal Service Fund</t>
  </si>
  <si>
    <t>Facilities Security Guards</t>
  </si>
  <si>
    <t>The 2003 Proposed Budget added new FTE authority &amp; funding in the base budget for conversion of temp help security guard positions to FTE (as recommended in the 2001 BOW Review Process).  This request will restore funding &amp; provide sufficient FTE authorit</t>
  </si>
  <si>
    <t>9999</t>
  </si>
  <si>
    <t>New1</t>
  </si>
  <si>
    <t>S112</t>
  </si>
  <si>
    <t>This appropriates the amounts to pay legal and admin. Costs.</t>
  </si>
  <si>
    <t>Fundname</t>
  </si>
  <si>
    <t>Change Item Code</t>
  </si>
  <si>
    <t>Change Item Title</t>
  </si>
  <si>
    <t>Proposed Expenditures</t>
  </si>
  <si>
    <t>Proposed Revenues</t>
  </si>
  <si>
    <t>Proposed FTEs</t>
  </si>
  <si>
    <t>Proposed Term Limited Positions</t>
  </si>
  <si>
    <t>Office of Management and Budget - Risk Abatement Fund</t>
  </si>
  <si>
    <t>Proposed Supplementals</t>
  </si>
  <si>
    <t>Proposed Risk Abatement</t>
  </si>
  <si>
    <t>Proposed Technical</t>
  </si>
  <si>
    <t>Grand Total</t>
  </si>
  <si>
    <t>Risk Abatement Total</t>
  </si>
  <si>
    <t>dcfm - internal service Total</t>
  </si>
  <si>
    <t>information resource management Total</t>
  </si>
  <si>
    <t>public health Total</t>
  </si>
  <si>
    <t>road improvement guaranty Total</t>
  </si>
  <si>
    <t>road Total</t>
  </si>
  <si>
    <t>criminal justice Total</t>
  </si>
  <si>
    <t>current expense Total</t>
  </si>
  <si>
    <t>Office of Management and Budget - Risk Abatement Fund Total</t>
  </si>
  <si>
    <t>Facilities Management Internal Service Fund Total</t>
  </si>
  <si>
    <t>Office of Information Resources Management Total</t>
  </si>
  <si>
    <t>Public Health Total</t>
  </si>
  <si>
    <t>Road Improvement Guaranty Total</t>
  </si>
  <si>
    <t>Roads Construction Transfer Total</t>
  </si>
  <si>
    <t>Roads Total</t>
  </si>
  <si>
    <t>Superior Court/CJ Total</t>
  </si>
  <si>
    <t>Public Defense Total</t>
  </si>
  <si>
    <t>Community Services Total</t>
  </si>
  <si>
    <t>Adult &amp; Juvenile Detention Total</t>
  </si>
  <si>
    <t>CX Transfers Total</t>
  </si>
  <si>
    <t>Assessments Total</t>
  </si>
  <si>
    <t>Internal Support Total</t>
  </si>
  <si>
    <t>Judicial Administration Total</t>
  </si>
  <si>
    <t>Superior Court Total</t>
  </si>
  <si>
    <t>Records, Elections &amp; Licensing Services Total</t>
  </si>
  <si>
    <t>Property Services Total</t>
  </si>
  <si>
    <t>Cable Communications Total</t>
  </si>
  <si>
    <t>Human Resources Management Total</t>
  </si>
  <si>
    <t>Executive Services - Administration Total</t>
  </si>
  <si>
    <t>Office of Emergency Management Total</t>
  </si>
  <si>
    <t>Parks &amp; Recreation Total</t>
  </si>
  <si>
    <t>Drug Enforcement Forfeits Total</t>
  </si>
  <si>
    <t>Sheriff Total</t>
  </si>
  <si>
    <t>Business Relations &amp; Economic Development Total</t>
  </si>
  <si>
    <t>Office of Management and Budget Total</t>
  </si>
  <si>
    <t>Office of the Executive Total</t>
  </si>
  <si>
    <t>Council Administration Total</t>
  </si>
  <si>
    <t>CX</t>
  </si>
  <si>
    <t>CJ</t>
  </si>
  <si>
    <t>Road</t>
  </si>
  <si>
    <t>Information Resource Management</t>
  </si>
  <si>
    <t>DCFM - Internal Service</t>
  </si>
  <si>
    <t>Total Class Comp Transfers - CX</t>
  </si>
  <si>
    <t>Supplementals and Policy Changes</t>
  </si>
  <si>
    <t>Corrections Needed to Implement the 2003 Adopted Budget</t>
  </si>
  <si>
    <t>Fund Name</t>
  </si>
  <si>
    <t>Appropriation Unit</t>
  </si>
  <si>
    <t>63,915 from CIP Fund 3160</t>
  </si>
  <si>
    <t>Reserved in CX Fund Balance</t>
  </si>
  <si>
    <t>25,000 from Roads and Solid Waste; 60,000 from Community Services</t>
  </si>
  <si>
    <t>13,502 Grant</t>
  </si>
  <si>
    <t>203,242 Grant</t>
  </si>
  <si>
    <t>Technical correction that should have been made in the adopted budget.</t>
  </si>
  <si>
    <t>Technical correction--CX Transfer increase was not included in budget, even though Council specifically identified CX savings for program.</t>
  </si>
  <si>
    <t>Corrects the budgeting of 1 workcrew by moving the expenditure authority from Community Services to DAJD.  Revenue is accounted for in the 2003 budget (DCHS $60,000 - CX; Solid Waste $15,000; Roads $10,000).</t>
  </si>
  <si>
    <t>Risk Abatement Fund</t>
  </si>
  <si>
    <t>This transfers funds made available from disappropriations in CX to cover legal and administrative costs of the Risk Abatement Fund.</t>
  </si>
  <si>
    <t xml:space="preserve">200,000 from CX reductions </t>
  </si>
  <si>
    <t>Non-Represented Class Comp Technical Corrections</t>
  </si>
  <si>
    <t>In Striker?</t>
  </si>
  <si>
    <t>Yes</t>
  </si>
  <si>
    <t>No</t>
  </si>
  <si>
    <t>From CJ Fund Balance</t>
  </si>
  <si>
    <t>Summary of Items Included in Striking Amendment</t>
  </si>
  <si>
    <t>Various</t>
  </si>
  <si>
    <t>Total Appropriations</t>
  </si>
  <si>
    <t>Grant Revenue</t>
  </si>
  <si>
    <t>Revenue from Other County Funds</t>
  </si>
  <si>
    <t>Reserved</t>
  </si>
  <si>
    <t>Non-CX</t>
  </si>
  <si>
    <t>CX Total Proposed</t>
  </si>
  <si>
    <t>FTE</t>
  </si>
  <si>
    <t>TLT</t>
  </si>
  <si>
    <t>CX In Striker</t>
  </si>
  <si>
    <t>Non-CX Total Proposed</t>
  </si>
  <si>
    <t>Non-CX In Striker</t>
  </si>
  <si>
    <t>Proposed</t>
  </si>
  <si>
    <t>Striker</t>
  </si>
  <si>
    <t>2003's annual School Resource Officer (SRO) grant funding to offset ongoing funding of grant-hired deputies.</t>
  </si>
  <si>
    <t>The 2003 Proposed Budget added new FTE authority &amp; funding in the base budget for conversion of temp help security guard positions to FTEs (as recommended in the 2001 BOW Review Process).  This request would restore funding &amp; provide sufficient FTE authority.</t>
  </si>
  <si>
    <t>Reduction in 2003 CX support for the LSJ-SIP that Council identified in the adopted budget from jail savings.  As transmitted, the disappropriation would fall to CX fund balance and is then reprogrammed for other uses.</t>
  </si>
  <si>
    <t>During the 2002 transfer of the Business Development &amp; Contract Compliance to ORPP, a filled FTE position was incorrectly reclassified as a TLT.</t>
  </si>
  <si>
    <t>The ADOPS Program (project 316337) was adopted in the 2003 CIP budget in Fund 3160, but the TLT, salary and benefits needed to administer the program were budgeted incorrectly.</t>
  </si>
  <si>
    <t>Although the retroactive increases due to the adoption of a collective bargaining agreement were included in the budget, increased costs for the 2003 payroll were not.</t>
  </si>
  <si>
    <t>Although the retroactive increases due to an adopted collective bargaining agreement were included in the budget, increased costs for the 2003 payroll were not.</t>
  </si>
  <si>
    <t>Council approved the Road Fund obligation for traffic enforcement without increasing Roads budget authority.</t>
  </si>
  <si>
    <t>The transfer is needed to fund RID/LID projects budgeted and adopted in 2003 under RDCW 15 in the Roads Construction Fund. $1,000,000 of Roads CIP expenditure in the 2002 Adopted Budget was intended to be revenue-backed by RID funds but the appropriation authority to effect the transfer was not included in the budget.</t>
  </si>
  <si>
    <t>LSJ-SIP will be budgeted in a capital project in Fund 3771, not in an operating budget.  The expenditure authority needs to be deleted from the OIRM operating budget and added to the OIRM capital fund.  The FTEs are not needed.</t>
  </si>
  <si>
    <t>This amount, minus the 200,000 transfer, is placed in reserve in the CX financial plan.</t>
  </si>
  <si>
    <t>50,677 Grant</t>
  </si>
  <si>
    <t>Implement program in conjunction with Seattle to put in to place mechanism to secure weapons from suspects in domestic violence offenses.  Reduced from 72,273 based on information from the KCSO showing need for only 8 months of funding this year.</t>
  </si>
  <si>
    <t>Executive Contingency</t>
  </si>
  <si>
    <t>Salary &amp; Wage Contingency</t>
  </si>
  <si>
    <t>Funded with Salary and Wage Contingency.</t>
  </si>
  <si>
    <t>Transfer from CX internal support for payroll costs, backed by Executive Contingency</t>
  </si>
  <si>
    <t>DAJD</t>
  </si>
  <si>
    <t>387,178 City Contracts</t>
  </si>
  <si>
    <t>Allows the establishment of an additional 4 revenue-backed work crews.</t>
  </si>
  <si>
    <t>Community Services Division</t>
  </si>
  <si>
    <t>Backed with Executive Contingency</t>
  </si>
  <si>
    <t>Parking revenue</t>
  </si>
  <si>
    <t>These items would support an assisted living facility for the elderly as proposed by the Executive.</t>
  </si>
  <si>
    <t>Supports educational programs for economically disadvantaged schools at the Museum of Flight.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</si>
</sst>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8">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b/>
      <sz val="10"/>
      <color indexed="8"/>
      <name val="Arial"/>
      <family val="0"/>
    </font>
    <font>
      <b/>
      <sz val="10"/>
      <color indexed="8"/>
      <name val="MS Sans Serif"/>
      <family val="0"/>
    </font>
  </fonts>
  <fills count="3">
    <fill>
      <patternFill/>
    </fill>
    <fill>
      <patternFill patternType="gray125"/>
    </fill>
    <fill>
      <patternFill patternType="solid">
        <fgColor indexed="42"/>
        <bgColor indexed="64"/>
      </patternFill>
    </fill>
  </fills>
  <borders count="2">
    <border>
      <left/>
      <right/>
      <top/>
      <bottom/>
      <diagonal/>
    </border>
    <border>
      <left style="thin">
        <color indexed="8"/>
      </left>
      <right style="thin">
        <color indexed="8"/>
      </right>
      <top style="thin">
        <color indexed="8"/>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6" fillId="2" borderId="1" xfId="0" applyFont="1" applyFill="1" applyBorder="1" applyAlignment="1">
      <alignment horizontal="left" wrapText="1"/>
    </xf>
    <xf numFmtId="164" fontId="6" fillId="2" borderId="1" xfId="15" applyNumberFormat="1" applyFont="1" applyFill="1" applyBorder="1" applyAlignment="1">
      <alignment horizontal="right" wrapText="1"/>
    </xf>
    <xf numFmtId="43" fontId="6" fillId="2" borderId="1" xfId="15" applyFont="1" applyFill="1" applyBorder="1" applyAlignment="1">
      <alignment horizontal="right" wrapText="1"/>
    </xf>
    <xf numFmtId="43" fontId="0" fillId="0" borderId="0" xfId="15" applyAlignment="1">
      <alignment/>
    </xf>
    <xf numFmtId="164" fontId="0" fillId="0" borderId="0" xfId="15" applyNumberFormat="1" applyAlignment="1">
      <alignment/>
    </xf>
    <xf numFmtId="0" fontId="7" fillId="2" borderId="0" xfId="0" applyFont="1" applyFill="1" applyAlignment="1">
      <alignment horizontal="left" wrapText="1"/>
    </xf>
    <xf numFmtId="0" fontId="0" fillId="0" borderId="0" xfId="0" applyAlignment="1">
      <alignment wrapText="1"/>
    </xf>
    <xf numFmtId="0" fontId="0" fillId="2" borderId="0" xfId="0" applyFill="1" applyAlignment="1">
      <alignment/>
    </xf>
    <xf numFmtId="0" fontId="1" fillId="2" borderId="0" xfId="0" applyNumberFormat="1" applyFont="1" applyFill="1" applyAlignment="1">
      <alignment/>
    </xf>
    <xf numFmtId="164" fontId="0" fillId="2" borderId="0" xfId="15" applyNumberFormat="1" applyFill="1" applyAlignment="1">
      <alignment/>
    </xf>
    <xf numFmtId="43" fontId="0" fillId="2" borderId="0" xfId="15" applyFill="1" applyAlignment="1">
      <alignment/>
    </xf>
    <xf numFmtId="0" fontId="0" fillId="2" borderId="0" xfId="0" applyFill="1" applyAlignment="1">
      <alignment wrapText="1"/>
    </xf>
    <xf numFmtId="0" fontId="1" fillId="2" borderId="0" xfId="0" applyFont="1" applyFill="1" applyAlignment="1">
      <alignment/>
    </xf>
    <xf numFmtId="0" fontId="7" fillId="2" borderId="0" xfId="0" applyFont="1" applyFill="1" applyAlignment="1">
      <alignment horizontal="right" wrapText="1"/>
    </xf>
    <xf numFmtId="164" fontId="0" fillId="0" borderId="0" xfId="15" applyNumberFormat="1" applyAlignment="1">
      <alignment horizontal="right"/>
    </xf>
    <xf numFmtId="164" fontId="0" fillId="2" borderId="0" xfId="15" applyNumberFormat="1" applyFill="1" applyAlignment="1">
      <alignment horizontal="right"/>
    </xf>
    <xf numFmtId="164" fontId="0" fillId="0" borderId="0" xfId="15" applyNumberFormat="1" applyAlignment="1">
      <alignment/>
    </xf>
    <xf numFmtId="164" fontId="0" fillId="0" borderId="0" xfId="15" applyNumberFormat="1" applyAlignment="1">
      <alignment horizontal="right"/>
    </xf>
    <xf numFmtId="43" fontId="0" fillId="0" borderId="0" xfId="15" applyAlignment="1">
      <alignment/>
    </xf>
    <xf numFmtId="0" fontId="6" fillId="0" borderId="0" xfId="0" applyFont="1" applyFill="1" applyBorder="1" applyAlignment="1">
      <alignment horizontal="left" wrapText="1"/>
    </xf>
    <xf numFmtId="164" fontId="6" fillId="0" borderId="0" xfId="15" applyNumberFormat="1" applyFont="1" applyFill="1" applyBorder="1" applyAlignment="1">
      <alignment horizontal="right" wrapText="1"/>
    </xf>
    <xf numFmtId="0" fontId="7" fillId="0" borderId="0" xfId="0" applyFont="1" applyFill="1" applyAlignment="1">
      <alignment horizontal="right" wrapText="1"/>
    </xf>
    <xf numFmtId="43" fontId="6" fillId="0" borderId="0" xfId="15" applyFont="1" applyFill="1" applyBorder="1" applyAlignment="1">
      <alignment horizontal="right" wrapText="1"/>
    </xf>
    <xf numFmtId="0" fontId="7" fillId="0" borderId="0" xfId="0" applyFont="1" applyFill="1" applyAlignment="1">
      <alignment horizontal="left" wrapText="1"/>
    </xf>
    <xf numFmtId="0" fontId="6" fillId="0" borderId="0" xfId="0" applyFont="1" applyFill="1" applyBorder="1" applyAlignment="1">
      <alignment horizontal="left"/>
    </xf>
    <xf numFmtId="0" fontId="1" fillId="0" borderId="0" xfId="0" applyFont="1" applyAlignment="1">
      <alignment horizontal="right"/>
    </xf>
    <xf numFmtId="0" fontId="1" fillId="0" borderId="0" xfId="0" applyFont="1" applyAlignment="1">
      <alignment/>
    </xf>
    <xf numFmtId="164" fontId="0" fillId="0" borderId="0" xfId="15" applyNumberFormat="1" applyFont="1" applyAlignment="1">
      <alignment/>
    </xf>
    <xf numFmtId="164" fontId="0" fillId="0" borderId="0" xfId="15" applyNumberFormat="1" applyFont="1" applyAlignment="1">
      <alignment horizontal="right" wrapText="1"/>
    </xf>
    <xf numFmtId="0" fontId="1" fillId="0" borderId="0" xfId="0" applyFont="1" applyAlignment="1">
      <alignment horizontal="left"/>
    </xf>
    <xf numFmtId="164" fontId="1" fillId="0" borderId="0" xfId="15" applyNumberFormat="1" applyFont="1" applyAlignment="1">
      <alignment/>
    </xf>
    <xf numFmtId="0" fontId="6" fillId="2" borderId="1" xfId="0" applyFont="1" applyFill="1" applyBorder="1" applyAlignment="1">
      <alignment horizontal="center" wrapText="1"/>
    </xf>
    <xf numFmtId="0" fontId="0" fillId="0" borderId="0" xfId="0" applyAlignment="1">
      <alignment horizontal="center"/>
    </xf>
    <xf numFmtId="0" fontId="0" fillId="0" borderId="0" xfId="0" applyFill="1" applyBorder="1" applyAlignment="1">
      <alignment horizontal="center"/>
    </xf>
    <xf numFmtId="164" fontId="0" fillId="0" borderId="0" xfId="15" applyNumberFormat="1" applyFont="1" applyFill="1" applyAlignment="1">
      <alignment horizontal="right" wrapText="1"/>
    </xf>
    <xf numFmtId="43" fontId="0" fillId="0" borderId="0" xfId="15" applyFont="1" applyAlignment="1">
      <alignment/>
    </xf>
    <xf numFmtId="164" fontId="0" fillId="0" borderId="0" xfId="0" applyNumberFormat="1" applyAlignment="1">
      <alignment/>
    </xf>
    <xf numFmtId="39" fontId="0" fillId="0" borderId="0" xfId="15" applyNumberFormat="1" applyAlignment="1">
      <alignment/>
    </xf>
    <xf numFmtId="0" fontId="0" fillId="0" borderId="0" xfId="0" applyFill="1" applyAlignment="1">
      <alignment/>
    </xf>
    <xf numFmtId="0" fontId="0" fillId="0" borderId="0" xfId="0" applyFill="1" applyAlignment="1">
      <alignment wrapText="1"/>
    </xf>
    <xf numFmtId="164" fontId="0" fillId="0" borderId="0" xfId="15" applyNumberFormat="1" applyFill="1" applyAlignment="1">
      <alignment/>
    </xf>
    <xf numFmtId="164" fontId="0" fillId="0" borderId="0" xfId="15" applyNumberFormat="1" applyFill="1" applyAlignment="1">
      <alignment horizontal="right"/>
    </xf>
    <xf numFmtId="0" fontId="0" fillId="0" borderId="0" xfId="0" applyFill="1" applyAlignment="1">
      <alignment horizontal="right" vertical="center" wrapText="1"/>
    </xf>
    <xf numFmtId="43" fontId="0" fillId="0" borderId="0" xfId="15" applyFill="1" applyAlignment="1">
      <alignment/>
    </xf>
    <xf numFmtId="0" fontId="0" fillId="0" borderId="0" xfId="0" applyFill="1" applyBorder="1" applyAlignment="1">
      <alignment wrapText="1"/>
    </xf>
    <xf numFmtId="0" fontId="0" fillId="0" borderId="0" xfId="0" applyAlignment="1">
      <alignment wrapText="1"/>
    </xf>
    <xf numFmtId="164" fontId="0" fillId="0" borderId="0" xfId="15" applyNumberFormat="1" applyFont="1" applyAlignment="1">
      <alignment horizontal="right" wrapText="1"/>
    </xf>
    <xf numFmtId="0" fontId="0" fillId="0" borderId="0" xfId="0" applyAlignment="1">
      <alignment horizontal="right" wrapText="1"/>
    </xf>
    <xf numFmtId="0" fontId="0" fillId="0" borderId="0" xfId="0" applyAlignment="1">
      <alignment vertical="center" wrapText="1"/>
    </xf>
    <xf numFmtId="164" fontId="0" fillId="0" borderId="0" xfId="15" applyNumberFormat="1" applyFont="1" applyFill="1" applyAlignment="1">
      <alignment horizontal="right" vertical="center" wrapText="1"/>
    </xf>
    <xf numFmtId="0" fontId="0" fillId="0" borderId="0" xfId="0" applyAlignment="1">
      <alignment horizontal="right" vertical="center" wrapText="1"/>
    </xf>
    <xf numFmtId="164" fontId="0" fillId="0" borderId="0" xfId="15" applyNumberFormat="1" applyFont="1" applyFill="1" applyAlignment="1">
      <alignment horizontal="right" wrapText="1"/>
    </xf>
    <xf numFmtId="0" fontId="0" fillId="0" borderId="0" xfId="0" applyFill="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1"/>
  <sheetViews>
    <sheetView workbookViewId="0" topLeftCell="A1">
      <selection activeCell="A65" sqref="A65"/>
    </sheetView>
  </sheetViews>
  <sheetFormatPr defaultColWidth="9.140625" defaultRowHeight="12.75" outlineLevelRow="3"/>
  <cols>
    <col min="1" max="1" width="7.57421875" style="0" customWidth="1"/>
    <col min="2" max="2" width="22.140625" style="0" customWidth="1"/>
    <col min="3" max="3" width="6.8515625" style="0" customWidth="1"/>
    <col min="4" max="4" width="32.7109375" style="0" customWidth="1"/>
    <col min="5" max="5" width="7.8515625" style="0" customWidth="1"/>
    <col min="6" max="6" width="25.57421875" style="0" customWidth="1"/>
    <col min="7" max="7" width="13.00390625" style="5" customWidth="1"/>
    <col min="8" max="8" width="12.57421875" style="15" customWidth="1"/>
    <col min="9" max="9" width="11.57421875" style="15" bestFit="1" customWidth="1"/>
    <col min="10" max="10" width="13.00390625" style="15" bestFit="1" customWidth="1"/>
    <col min="11" max="11" width="13.00390625" style="5" bestFit="1" customWidth="1"/>
    <col min="12" max="12" width="9.8515625" style="4" customWidth="1"/>
    <col min="13" max="13" width="10.8515625" style="4" customWidth="1"/>
    <col min="14" max="14" width="45.421875" style="0" customWidth="1"/>
  </cols>
  <sheetData>
    <row r="1" spans="1:14" s="6" customFormat="1" ht="51">
      <c r="A1" s="1" t="s">
        <v>0</v>
      </c>
      <c r="B1" s="1" t="s">
        <v>121</v>
      </c>
      <c r="C1" s="1" t="s">
        <v>1</v>
      </c>
      <c r="D1" s="1" t="s">
        <v>2</v>
      </c>
      <c r="E1" s="1" t="s">
        <v>122</v>
      </c>
      <c r="F1" s="1" t="s">
        <v>123</v>
      </c>
      <c r="G1" s="2" t="s">
        <v>124</v>
      </c>
      <c r="H1" s="14" t="s">
        <v>129</v>
      </c>
      <c r="I1" s="14" t="s">
        <v>130</v>
      </c>
      <c r="J1" s="14" t="s">
        <v>131</v>
      </c>
      <c r="K1" s="2" t="s">
        <v>125</v>
      </c>
      <c r="L1" s="3" t="s">
        <v>126</v>
      </c>
      <c r="M1" s="3" t="s">
        <v>127</v>
      </c>
      <c r="N1" s="1" t="s">
        <v>4</v>
      </c>
    </row>
    <row r="2" spans="1:14" ht="12.75" outlineLevel="3">
      <c r="A2" t="s">
        <v>6</v>
      </c>
      <c r="B2" t="s">
        <v>5</v>
      </c>
      <c r="C2" t="s">
        <v>7</v>
      </c>
      <c r="D2" t="s">
        <v>8</v>
      </c>
      <c r="E2" t="s">
        <v>9</v>
      </c>
      <c r="F2" t="s">
        <v>10</v>
      </c>
      <c r="G2" s="5">
        <v>-86</v>
      </c>
      <c r="H2" s="15">
        <v>0</v>
      </c>
      <c r="I2" s="15">
        <v>-86</v>
      </c>
      <c r="J2" s="15">
        <v>0</v>
      </c>
      <c r="K2" s="5">
        <v>0</v>
      </c>
      <c r="L2" s="4">
        <v>0</v>
      </c>
      <c r="M2" s="4">
        <v>0</v>
      </c>
      <c r="N2" s="7"/>
    </row>
    <row r="3" spans="4:14" s="8" customFormat="1" ht="12.75" outlineLevel="2">
      <c r="D3" s="9" t="s">
        <v>169</v>
      </c>
      <c r="G3" s="10">
        <f aca="true" t="shared" si="0" ref="G3:M3">SUBTOTAL(9,G2:G2)</f>
        <v>-86</v>
      </c>
      <c r="H3" s="16">
        <f t="shared" si="0"/>
        <v>0</v>
      </c>
      <c r="I3" s="16">
        <f t="shared" si="0"/>
        <v>-86</v>
      </c>
      <c r="J3" s="16">
        <f t="shared" si="0"/>
        <v>0</v>
      </c>
      <c r="K3" s="10">
        <f t="shared" si="0"/>
        <v>0</v>
      </c>
      <c r="L3" s="11">
        <f t="shared" si="0"/>
        <v>0</v>
      </c>
      <c r="M3" s="11">
        <f t="shared" si="0"/>
        <v>0</v>
      </c>
      <c r="N3" s="12"/>
    </row>
    <row r="4" spans="1:14" ht="12.75" outlineLevel="3">
      <c r="A4" t="s">
        <v>6</v>
      </c>
      <c r="B4" t="s">
        <v>5</v>
      </c>
      <c r="C4" t="s">
        <v>11</v>
      </c>
      <c r="D4" t="s">
        <v>12</v>
      </c>
      <c r="E4" t="s">
        <v>9</v>
      </c>
      <c r="F4" t="s">
        <v>10</v>
      </c>
      <c r="G4" s="5">
        <v>-21335</v>
      </c>
      <c r="H4" s="15">
        <v>0</v>
      </c>
      <c r="I4" s="15">
        <v>-21335</v>
      </c>
      <c r="J4" s="15">
        <v>0</v>
      </c>
      <c r="K4" s="5">
        <v>0</v>
      </c>
      <c r="L4" s="4">
        <v>0</v>
      </c>
      <c r="M4" s="4">
        <v>0</v>
      </c>
      <c r="N4" s="7"/>
    </row>
    <row r="5" spans="4:14" s="8" customFormat="1" ht="12.75" outlineLevel="2">
      <c r="D5" s="13" t="s">
        <v>168</v>
      </c>
      <c r="G5" s="10">
        <f aca="true" t="shared" si="1" ref="G5:M5">SUBTOTAL(9,G4:G4)</f>
        <v>-21335</v>
      </c>
      <c r="H5" s="16">
        <f t="shared" si="1"/>
        <v>0</v>
      </c>
      <c r="I5" s="16">
        <f t="shared" si="1"/>
        <v>-21335</v>
      </c>
      <c r="J5" s="16">
        <f t="shared" si="1"/>
        <v>0</v>
      </c>
      <c r="K5" s="10">
        <f t="shared" si="1"/>
        <v>0</v>
      </c>
      <c r="L5" s="11">
        <f t="shared" si="1"/>
        <v>0</v>
      </c>
      <c r="M5" s="11">
        <f t="shared" si="1"/>
        <v>0</v>
      </c>
      <c r="N5" s="12"/>
    </row>
    <row r="6" spans="1:14" ht="12.75" outlineLevel="3">
      <c r="A6" t="s">
        <v>6</v>
      </c>
      <c r="B6" t="s">
        <v>5</v>
      </c>
      <c r="C6" t="s">
        <v>13</v>
      </c>
      <c r="D6" t="s">
        <v>14</v>
      </c>
      <c r="E6" t="s">
        <v>9</v>
      </c>
      <c r="F6" t="s">
        <v>10</v>
      </c>
      <c r="G6" s="5">
        <v>-86134</v>
      </c>
      <c r="H6" s="15">
        <v>0</v>
      </c>
      <c r="I6" s="15">
        <v>-86134</v>
      </c>
      <c r="J6" s="15">
        <v>0</v>
      </c>
      <c r="K6" s="5">
        <v>0</v>
      </c>
      <c r="L6" s="4">
        <v>0</v>
      </c>
      <c r="M6" s="4">
        <v>0</v>
      </c>
      <c r="N6" s="7"/>
    </row>
    <row r="7" spans="1:14" ht="12.75" outlineLevel="3">
      <c r="A7" t="s">
        <v>6</v>
      </c>
      <c r="B7" t="s">
        <v>5</v>
      </c>
      <c r="C7" t="s">
        <v>13</v>
      </c>
      <c r="D7" t="s">
        <v>14</v>
      </c>
      <c r="E7" t="s">
        <v>15</v>
      </c>
      <c r="F7" t="s">
        <v>16</v>
      </c>
      <c r="G7" s="5">
        <v>0</v>
      </c>
      <c r="H7" s="15">
        <v>0</v>
      </c>
      <c r="I7" s="15">
        <v>0</v>
      </c>
      <c r="J7" s="15">
        <v>0</v>
      </c>
      <c r="K7" s="5">
        <v>0</v>
      </c>
      <c r="L7" s="4">
        <v>1</v>
      </c>
      <c r="M7" s="4">
        <v>-1</v>
      </c>
      <c r="N7" s="7"/>
    </row>
    <row r="8" spans="4:14" s="8" customFormat="1" ht="12.75" outlineLevel="2">
      <c r="D8" s="13" t="s">
        <v>167</v>
      </c>
      <c r="G8" s="10">
        <f aca="true" t="shared" si="2" ref="G8:M8">SUBTOTAL(9,G6:G7)</f>
        <v>-86134</v>
      </c>
      <c r="H8" s="16">
        <f t="shared" si="2"/>
        <v>0</v>
      </c>
      <c r="I8" s="16">
        <f t="shared" si="2"/>
        <v>-86134</v>
      </c>
      <c r="J8" s="16">
        <f t="shared" si="2"/>
        <v>0</v>
      </c>
      <c r="K8" s="10">
        <f t="shared" si="2"/>
        <v>0</v>
      </c>
      <c r="L8" s="11">
        <f t="shared" si="2"/>
        <v>1</v>
      </c>
      <c r="M8" s="11">
        <f t="shared" si="2"/>
        <v>-1</v>
      </c>
      <c r="N8" s="12"/>
    </row>
    <row r="9" spans="1:14" ht="12.75" outlineLevel="3">
      <c r="A9" t="s">
        <v>6</v>
      </c>
      <c r="B9" t="s">
        <v>5</v>
      </c>
      <c r="C9" t="s">
        <v>17</v>
      </c>
      <c r="D9" t="s">
        <v>18</v>
      </c>
      <c r="E9" t="s">
        <v>9</v>
      </c>
      <c r="F9" t="s">
        <v>10</v>
      </c>
      <c r="G9" s="5">
        <v>-97634</v>
      </c>
      <c r="H9" s="15">
        <v>0</v>
      </c>
      <c r="I9" s="15">
        <v>-97634</v>
      </c>
      <c r="J9" s="15">
        <v>0</v>
      </c>
      <c r="K9" s="5">
        <v>0</v>
      </c>
      <c r="L9" s="4">
        <v>0</v>
      </c>
      <c r="M9" s="4">
        <v>0</v>
      </c>
      <c r="N9" s="7"/>
    </row>
    <row r="10" spans="1:14" ht="38.25" outlineLevel="3">
      <c r="A10" t="s">
        <v>6</v>
      </c>
      <c r="B10" t="s">
        <v>5</v>
      </c>
      <c r="C10" t="s">
        <v>17</v>
      </c>
      <c r="D10" t="s">
        <v>18</v>
      </c>
      <c r="E10" t="s">
        <v>15</v>
      </c>
      <c r="F10" t="s">
        <v>19</v>
      </c>
      <c r="G10" s="5">
        <v>0</v>
      </c>
      <c r="H10" s="15">
        <v>0</v>
      </c>
      <c r="I10" s="15">
        <v>0</v>
      </c>
      <c r="J10" s="15">
        <v>0</v>
      </c>
      <c r="K10" s="5">
        <v>0</v>
      </c>
      <c r="L10" s="4">
        <v>1</v>
      </c>
      <c r="M10" s="4">
        <v>-1</v>
      </c>
      <c r="N10" s="7" t="s">
        <v>20</v>
      </c>
    </row>
    <row r="11" spans="4:14" s="8" customFormat="1" ht="12.75" outlineLevel="2">
      <c r="D11" s="13" t="s">
        <v>166</v>
      </c>
      <c r="G11" s="10">
        <f aca="true" t="shared" si="3" ref="G11:M11">SUBTOTAL(9,G9:G10)</f>
        <v>-97634</v>
      </c>
      <c r="H11" s="16">
        <f t="shared" si="3"/>
        <v>0</v>
      </c>
      <c r="I11" s="16">
        <f t="shared" si="3"/>
        <v>-97634</v>
      </c>
      <c r="J11" s="16">
        <f t="shared" si="3"/>
        <v>0</v>
      </c>
      <c r="K11" s="10">
        <f t="shared" si="3"/>
        <v>0</v>
      </c>
      <c r="L11" s="11">
        <f t="shared" si="3"/>
        <v>1</v>
      </c>
      <c r="M11" s="11">
        <f t="shared" si="3"/>
        <v>-1</v>
      </c>
      <c r="N11" s="12"/>
    </row>
    <row r="12" spans="1:14" ht="25.5" outlineLevel="3">
      <c r="A12" t="s">
        <v>6</v>
      </c>
      <c r="B12" t="s">
        <v>5</v>
      </c>
      <c r="C12" t="s">
        <v>21</v>
      </c>
      <c r="D12" t="s">
        <v>22</v>
      </c>
      <c r="E12" t="s">
        <v>23</v>
      </c>
      <c r="F12" t="s">
        <v>24</v>
      </c>
      <c r="G12" s="5">
        <v>203242</v>
      </c>
      <c r="H12" s="15">
        <v>203242</v>
      </c>
      <c r="I12" s="15">
        <v>0</v>
      </c>
      <c r="J12" s="15">
        <v>0</v>
      </c>
      <c r="K12" s="5">
        <v>203242</v>
      </c>
      <c r="L12" s="4">
        <v>2</v>
      </c>
      <c r="M12" s="4">
        <v>0</v>
      </c>
      <c r="N12" s="7" t="s">
        <v>25</v>
      </c>
    </row>
    <row r="13" spans="1:14" ht="38.25" outlineLevel="3">
      <c r="A13" t="s">
        <v>6</v>
      </c>
      <c r="B13" t="s">
        <v>5</v>
      </c>
      <c r="C13" t="s">
        <v>21</v>
      </c>
      <c r="D13" t="s">
        <v>22</v>
      </c>
      <c r="E13" t="s">
        <v>26</v>
      </c>
      <c r="F13" t="s">
        <v>27</v>
      </c>
      <c r="G13" s="5">
        <v>72273</v>
      </c>
      <c r="H13" s="15">
        <v>72273</v>
      </c>
      <c r="I13" s="15">
        <v>0</v>
      </c>
      <c r="J13" s="15">
        <v>0</v>
      </c>
      <c r="K13" s="5">
        <v>72273</v>
      </c>
      <c r="L13" s="4">
        <v>1</v>
      </c>
      <c r="M13" s="4">
        <v>0</v>
      </c>
      <c r="N13" s="7" t="s">
        <v>28</v>
      </c>
    </row>
    <row r="14" spans="1:14" ht="25.5" outlineLevel="3">
      <c r="A14" t="s">
        <v>6</v>
      </c>
      <c r="B14" t="s">
        <v>5</v>
      </c>
      <c r="C14" t="s">
        <v>21</v>
      </c>
      <c r="D14" t="s">
        <v>22</v>
      </c>
      <c r="E14" t="s">
        <v>29</v>
      </c>
      <c r="F14" t="s">
        <v>30</v>
      </c>
      <c r="G14" s="5">
        <v>13502</v>
      </c>
      <c r="H14" s="15">
        <v>13502</v>
      </c>
      <c r="I14" s="15">
        <v>0</v>
      </c>
      <c r="J14" s="15">
        <v>0</v>
      </c>
      <c r="K14" s="5">
        <v>13502</v>
      </c>
      <c r="L14" s="4">
        <v>0</v>
      </c>
      <c r="M14" s="4">
        <v>0</v>
      </c>
      <c r="N14" s="7" t="s">
        <v>31</v>
      </c>
    </row>
    <row r="15" spans="1:14" ht="12.75" outlineLevel="3">
      <c r="A15" t="s">
        <v>6</v>
      </c>
      <c r="B15" t="s">
        <v>5</v>
      </c>
      <c r="C15" t="s">
        <v>21</v>
      </c>
      <c r="D15" t="s">
        <v>22</v>
      </c>
      <c r="E15" t="s">
        <v>9</v>
      </c>
      <c r="F15" t="s">
        <v>10</v>
      </c>
      <c r="G15" s="5">
        <v>-129068</v>
      </c>
      <c r="H15" s="15">
        <v>0</v>
      </c>
      <c r="I15" s="15">
        <v>-129068</v>
      </c>
      <c r="J15" s="15">
        <v>0</v>
      </c>
      <c r="K15" s="5">
        <v>0</v>
      </c>
      <c r="L15" s="4">
        <v>0</v>
      </c>
      <c r="M15" s="4">
        <v>0</v>
      </c>
      <c r="N15" s="7"/>
    </row>
    <row r="16" spans="4:14" s="8" customFormat="1" ht="12.75" outlineLevel="2">
      <c r="D16" s="13" t="s">
        <v>165</v>
      </c>
      <c r="G16" s="10">
        <f aca="true" t="shared" si="4" ref="G16:M16">SUBTOTAL(9,G12:G15)</f>
        <v>159949</v>
      </c>
      <c r="H16" s="16">
        <f t="shared" si="4"/>
        <v>289017</v>
      </c>
      <c r="I16" s="16">
        <f t="shared" si="4"/>
        <v>-129068</v>
      </c>
      <c r="J16" s="16">
        <f t="shared" si="4"/>
        <v>0</v>
      </c>
      <c r="K16" s="10">
        <f t="shared" si="4"/>
        <v>289017</v>
      </c>
      <c r="L16" s="11">
        <f t="shared" si="4"/>
        <v>3</v>
      </c>
      <c r="M16" s="11">
        <f t="shared" si="4"/>
        <v>0</v>
      </c>
      <c r="N16" s="12"/>
    </row>
    <row r="17" spans="1:14" ht="12.75" outlineLevel="3">
      <c r="A17" t="s">
        <v>6</v>
      </c>
      <c r="B17" t="s">
        <v>5</v>
      </c>
      <c r="C17" t="s">
        <v>32</v>
      </c>
      <c r="D17" t="s">
        <v>33</v>
      </c>
      <c r="E17" t="s">
        <v>9</v>
      </c>
      <c r="F17" t="s">
        <v>10</v>
      </c>
      <c r="G17" s="5">
        <v>-15128</v>
      </c>
      <c r="H17" s="15">
        <v>0</v>
      </c>
      <c r="I17" s="15">
        <v>-15128</v>
      </c>
      <c r="J17" s="15">
        <v>0</v>
      </c>
      <c r="K17" s="5">
        <v>0</v>
      </c>
      <c r="L17" s="4">
        <v>0</v>
      </c>
      <c r="M17" s="4">
        <v>0</v>
      </c>
      <c r="N17" s="7"/>
    </row>
    <row r="18" spans="4:14" s="8" customFormat="1" ht="12.75" outlineLevel="2">
      <c r="D18" s="13" t="s">
        <v>164</v>
      </c>
      <c r="G18" s="10">
        <f aca="true" t="shared" si="5" ref="G18:M18">SUBTOTAL(9,G17:G17)</f>
        <v>-15128</v>
      </c>
      <c r="H18" s="16">
        <f t="shared" si="5"/>
        <v>0</v>
      </c>
      <c r="I18" s="16">
        <f t="shared" si="5"/>
        <v>-15128</v>
      </c>
      <c r="J18" s="16">
        <f t="shared" si="5"/>
        <v>0</v>
      </c>
      <c r="K18" s="10">
        <f t="shared" si="5"/>
        <v>0</v>
      </c>
      <c r="L18" s="11">
        <f t="shared" si="5"/>
        <v>0</v>
      </c>
      <c r="M18" s="11">
        <f t="shared" si="5"/>
        <v>0</v>
      </c>
      <c r="N18" s="12"/>
    </row>
    <row r="19" spans="1:14" ht="12.75" outlineLevel="3">
      <c r="A19" t="s">
        <v>6</v>
      </c>
      <c r="B19" t="s">
        <v>5</v>
      </c>
      <c r="C19" t="s">
        <v>34</v>
      </c>
      <c r="D19" t="s">
        <v>35</v>
      </c>
      <c r="E19" t="s">
        <v>9</v>
      </c>
      <c r="F19" t="s">
        <v>10</v>
      </c>
      <c r="G19" s="5">
        <v>-330704</v>
      </c>
      <c r="H19" s="15">
        <v>0</v>
      </c>
      <c r="I19" s="15">
        <v>-330704</v>
      </c>
      <c r="J19" s="15">
        <v>0</v>
      </c>
      <c r="K19" s="5">
        <v>0</v>
      </c>
      <c r="L19" s="4">
        <v>0</v>
      </c>
      <c r="M19" s="4">
        <v>0</v>
      </c>
      <c r="N19" s="7"/>
    </row>
    <row r="20" spans="1:14" ht="51" outlineLevel="3">
      <c r="A20" t="s">
        <v>6</v>
      </c>
      <c r="B20" t="s">
        <v>5</v>
      </c>
      <c r="C20" t="s">
        <v>34</v>
      </c>
      <c r="D20" t="s">
        <v>35</v>
      </c>
      <c r="E20" t="s">
        <v>15</v>
      </c>
      <c r="F20" t="s">
        <v>36</v>
      </c>
      <c r="G20" s="5">
        <v>63915</v>
      </c>
      <c r="H20" s="15">
        <v>0</v>
      </c>
      <c r="I20" s="15">
        <v>0</v>
      </c>
      <c r="J20" s="15">
        <v>63915</v>
      </c>
      <c r="K20" s="5">
        <v>63915</v>
      </c>
      <c r="L20" s="4">
        <v>0</v>
      </c>
      <c r="M20" s="4">
        <v>1</v>
      </c>
      <c r="N20" s="7" t="s">
        <v>37</v>
      </c>
    </row>
    <row r="21" spans="4:14" s="8" customFormat="1" ht="12.75" outlineLevel="2">
      <c r="D21" s="13" t="s">
        <v>163</v>
      </c>
      <c r="G21" s="10">
        <f aca="true" t="shared" si="6" ref="G21:M21">SUBTOTAL(9,G19:G20)</f>
        <v>-266789</v>
      </c>
      <c r="H21" s="16">
        <f t="shared" si="6"/>
        <v>0</v>
      </c>
      <c r="I21" s="16">
        <f t="shared" si="6"/>
        <v>-330704</v>
      </c>
      <c r="J21" s="16">
        <f t="shared" si="6"/>
        <v>63915</v>
      </c>
      <c r="K21" s="10">
        <f t="shared" si="6"/>
        <v>63915</v>
      </c>
      <c r="L21" s="11">
        <f t="shared" si="6"/>
        <v>0</v>
      </c>
      <c r="M21" s="11">
        <f t="shared" si="6"/>
        <v>1</v>
      </c>
      <c r="N21" s="12"/>
    </row>
    <row r="22" spans="1:14" ht="12.75" outlineLevel="3">
      <c r="A22" t="s">
        <v>6</v>
      </c>
      <c r="B22" t="s">
        <v>5</v>
      </c>
      <c r="C22" t="s">
        <v>38</v>
      </c>
      <c r="D22" t="s">
        <v>39</v>
      </c>
      <c r="E22" t="s">
        <v>9</v>
      </c>
      <c r="F22" t="s">
        <v>10</v>
      </c>
      <c r="G22" s="5">
        <v>-27902</v>
      </c>
      <c r="H22" s="15">
        <v>0</v>
      </c>
      <c r="I22" s="15">
        <v>-27902</v>
      </c>
      <c r="J22" s="15">
        <v>0</v>
      </c>
      <c r="K22" s="5">
        <v>0</v>
      </c>
      <c r="L22" s="4">
        <v>0</v>
      </c>
      <c r="M22" s="4">
        <v>0</v>
      </c>
      <c r="N22" s="7"/>
    </row>
    <row r="23" spans="4:14" s="8" customFormat="1" ht="12.75" outlineLevel="2">
      <c r="D23" s="13" t="s">
        <v>162</v>
      </c>
      <c r="G23" s="10">
        <f aca="true" t="shared" si="7" ref="G23:M23">SUBTOTAL(9,G22:G22)</f>
        <v>-27902</v>
      </c>
      <c r="H23" s="16">
        <f t="shared" si="7"/>
        <v>0</v>
      </c>
      <c r="I23" s="16">
        <f t="shared" si="7"/>
        <v>-27902</v>
      </c>
      <c r="J23" s="16">
        <f t="shared" si="7"/>
        <v>0</v>
      </c>
      <c r="K23" s="10">
        <f t="shared" si="7"/>
        <v>0</v>
      </c>
      <c r="L23" s="11">
        <f t="shared" si="7"/>
        <v>0</v>
      </c>
      <c r="M23" s="11">
        <f t="shared" si="7"/>
        <v>0</v>
      </c>
      <c r="N23" s="12"/>
    </row>
    <row r="24" spans="1:14" ht="12.75" outlineLevel="3">
      <c r="A24" t="s">
        <v>6</v>
      </c>
      <c r="B24" t="s">
        <v>5</v>
      </c>
      <c r="C24" t="s">
        <v>40</v>
      </c>
      <c r="D24" t="s">
        <v>41</v>
      </c>
      <c r="E24" t="s">
        <v>9</v>
      </c>
      <c r="F24" t="s">
        <v>10</v>
      </c>
      <c r="G24" s="5">
        <v>-24046</v>
      </c>
      <c r="H24" s="15">
        <v>0</v>
      </c>
      <c r="I24" s="15">
        <v>-24046</v>
      </c>
      <c r="J24" s="15">
        <v>0</v>
      </c>
      <c r="K24" s="5">
        <v>0</v>
      </c>
      <c r="L24" s="4">
        <v>0</v>
      </c>
      <c r="M24" s="4">
        <v>0</v>
      </c>
      <c r="N24" s="7"/>
    </row>
    <row r="25" spans="4:14" s="8" customFormat="1" ht="12.75" outlineLevel="2">
      <c r="D25" s="13" t="s">
        <v>161</v>
      </c>
      <c r="G25" s="10">
        <f aca="true" t="shared" si="8" ref="G25:M25">SUBTOTAL(9,G24:G24)</f>
        <v>-24046</v>
      </c>
      <c r="H25" s="16">
        <f t="shared" si="8"/>
        <v>0</v>
      </c>
      <c r="I25" s="16">
        <f t="shared" si="8"/>
        <v>-24046</v>
      </c>
      <c r="J25" s="16">
        <f t="shared" si="8"/>
        <v>0</v>
      </c>
      <c r="K25" s="10">
        <f t="shared" si="8"/>
        <v>0</v>
      </c>
      <c r="L25" s="11">
        <f t="shared" si="8"/>
        <v>0</v>
      </c>
      <c r="M25" s="11">
        <f t="shared" si="8"/>
        <v>0</v>
      </c>
      <c r="N25" s="12"/>
    </row>
    <row r="26" spans="1:14" ht="12.75" outlineLevel="3">
      <c r="A26" t="s">
        <v>6</v>
      </c>
      <c r="B26" t="s">
        <v>5</v>
      </c>
      <c r="C26" t="s">
        <v>42</v>
      </c>
      <c r="D26" t="s">
        <v>43</v>
      </c>
      <c r="E26" t="s">
        <v>9</v>
      </c>
      <c r="F26" t="s">
        <v>10</v>
      </c>
      <c r="G26" s="5">
        <v>-10493</v>
      </c>
      <c r="H26" s="15">
        <v>0</v>
      </c>
      <c r="I26" s="15">
        <v>-10493</v>
      </c>
      <c r="J26" s="15">
        <v>0</v>
      </c>
      <c r="K26" s="5">
        <v>0</v>
      </c>
      <c r="L26" s="4">
        <v>0</v>
      </c>
      <c r="M26" s="4">
        <v>0</v>
      </c>
      <c r="N26" s="7"/>
    </row>
    <row r="27" spans="4:14" s="8" customFormat="1" ht="12.75" outlineLevel="2">
      <c r="D27" s="13" t="s">
        <v>160</v>
      </c>
      <c r="G27" s="10">
        <f aca="true" t="shared" si="9" ref="G27:M27">SUBTOTAL(9,G26:G26)</f>
        <v>-10493</v>
      </c>
      <c r="H27" s="16">
        <f t="shared" si="9"/>
        <v>0</v>
      </c>
      <c r="I27" s="16">
        <f t="shared" si="9"/>
        <v>-10493</v>
      </c>
      <c r="J27" s="16">
        <f t="shared" si="9"/>
        <v>0</v>
      </c>
      <c r="K27" s="10">
        <f t="shared" si="9"/>
        <v>0</v>
      </c>
      <c r="L27" s="11">
        <f t="shared" si="9"/>
        <v>0</v>
      </c>
      <c r="M27" s="11">
        <f t="shared" si="9"/>
        <v>0</v>
      </c>
      <c r="N27" s="12"/>
    </row>
    <row r="28" spans="1:14" ht="12.75" outlineLevel="3">
      <c r="A28" t="s">
        <v>6</v>
      </c>
      <c r="B28" t="s">
        <v>5</v>
      </c>
      <c r="C28" t="s">
        <v>44</v>
      </c>
      <c r="D28" t="s">
        <v>45</v>
      </c>
      <c r="E28" t="s">
        <v>9</v>
      </c>
      <c r="F28" t="s">
        <v>10</v>
      </c>
      <c r="G28" s="5">
        <v>-10637</v>
      </c>
      <c r="H28" s="15">
        <v>0</v>
      </c>
      <c r="I28" s="15">
        <v>-10637</v>
      </c>
      <c r="J28" s="15">
        <v>0</v>
      </c>
      <c r="K28" s="5">
        <v>0</v>
      </c>
      <c r="L28" s="4">
        <v>0</v>
      </c>
      <c r="M28" s="4">
        <v>0</v>
      </c>
      <c r="N28" s="7"/>
    </row>
    <row r="29" spans="4:14" s="8" customFormat="1" ht="12.75" outlineLevel="2">
      <c r="D29" s="13" t="s">
        <v>159</v>
      </c>
      <c r="G29" s="10">
        <f aca="true" t="shared" si="10" ref="G29:M29">SUBTOTAL(9,G28:G28)</f>
        <v>-10637</v>
      </c>
      <c r="H29" s="16">
        <f t="shared" si="10"/>
        <v>0</v>
      </c>
      <c r="I29" s="16">
        <f t="shared" si="10"/>
        <v>-10637</v>
      </c>
      <c r="J29" s="16">
        <f t="shared" si="10"/>
        <v>0</v>
      </c>
      <c r="K29" s="10">
        <f t="shared" si="10"/>
        <v>0</v>
      </c>
      <c r="L29" s="11">
        <f t="shared" si="10"/>
        <v>0</v>
      </c>
      <c r="M29" s="11">
        <f t="shared" si="10"/>
        <v>0</v>
      </c>
      <c r="N29" s="12"/>
    </row>
    <row r="30" spans="1:14" ht="12.75" outlineLevel="3">
      <c r="A30" t="s">
        <v>6</v>
      </c>
      <c r="B30" t="s">
        <v>5</v>
      </c>
      <c r="C30" t="s">
        <v>46</v>
      </c>
      <c r="D30" t="s">
        <v>47</v>
      </c>
      <c r="E30" t="s">
        <v>9</v>
      </c>
      <c r="F30" t="s">
        <v>10</v>
      </c>
      <c r="G30" s="5">
        <v>4368</v>
      </c>
      <c r="H30" s="15">
        <v>0</v>
      </c>
      <c r="I30" s="15">
        <v>4368</v>
      </c>
      <c r="J30" s="15">
        <v>0</v>
      </c>
      <c r="K30" s="5">
        <v>0</v>
      </c>
      <c r="L30" s="4">
        <v>0</v>
      </c>
      <c r="M30" s="4">
        <v>0</v>
      </c>
      <c r="N30" s="7"/>
    </row>
    <row r="31" spans="4:14" s="8" customFormat="1" ht="12.75" outlineLevel="2">
      <c r="D31" s="13" t="s">
        <v>158</v>
      </c>
      <c r="G31" s="10">
        <f aca="true" t="shared" si="11" ref="G31:M31">SUBTOTAL(9,G30:G30)</f>
        <v>4368</v>
      </c>
      <c r="H31" s="16">
        <f t="shared" si="11"/>
        <v>0</v>
      </c>
      <c r="I31" s="16">
        <f t="shared" si="11"/>
        <v>4368</v>
      </c>
      <c r="J31" s="16">
        <f t="shared" si="11"/>
        <v>0</v>
      </c>
      <c r="K31" s="10">
        <f t="shared" si="11"/>
        <v>0</v>
      </c>
      <c r="L31" s="11">
        <f t="shared" si="11"/>
        <v>0</v>
      </c>
      <c r="M31" s="11">
        <f t="shared" si="11"/>
        <v>0</v>
      </c>
      <c r="N31" s="12"/>
    </row>
    <row r="32" spans="1:14" ht="12.75" outlineLevel="3">
      <c r="A32" t="s">
        <v>6</v>
      </c>
      <c r="B32" t="s">
        <v>5</v>
      </c>
      <c r="C32" t="s">
        <v>48</v>
      </c>
      <c r="D32" t="s">
        <v>49</v>
      </c>
      <c r="E32" t="s">
        <v>9</v>
      </c>
      <c r="F32" t="s">
        <v>10</v>
      </c>
      <c r="G32" s="5">
        <v>-194993</v>
      </c>
      <c r="H32" s="15">
        <v>0</v>
      </c>
      <c r="I32" s="15">
        <v>-194993</v>
      </c>
      <c r="J32" s="15">
        <v>0</v>
      </c>
      <c r="K32" s="5">
        <v>0</v>
      </c>
      <c r="L32" s="4">
        <v>0</v>
      </c>
      <c r="M32" s="4">
        <v>0</v>
      </c>
      <c r="N32" s="7"/>
    </row>
    <row r="33" spans="4:14" s="8" customFormat="1" ht="12.75" outlineLevel="2">
      <c r="D33" s="13" t="s">
        <v>157</v>
      </c>
      <c r="G33" s="10">
        <f aca="true" t="shared" si="12" ref="G33:M33">SUBTOTAL(9,G32:G32)</f>
        <v>-194993</v>
      </c>
      <c r="H33" s="16">
        <f t="shared" si="12"/>
        <v>0</v>
      </c>
      <c r="I33" s="16">
        <f t="shared" si="12"/>
        <v>-194993</v>
      </c>
      <c r="J33" s="16">
        <f t="shared" si="12"/>
        <v>0</v>
      </c>
      <c r="K33" s="10">
        <f t="shared" si="12"/>
        <v>0</v>
      </c>
      <c r="L33" s="11">
        <f t="shared" si="12"/>
        <v>0</v>
      </c>
      <c r="M33" s="11">
        <f t="shared" si="12"/>
        <v>0</v>
      </c>
      <c r="N33" s="12"/>
    </row>
    <row r="34" spans="1:14" ht="51" outlineLevel="3">
      <c r="A34" t="s">
        <v>6</v>
      </c>
      <c r="B34" t="s">
        <v>5</v>
      </c>
      <c r="C34" t="s">
        <v>50</v>
      </c>
      <c r="D34" t="s">
        <v>51</v>
      </c>
      <c r="E34" t="s">
        <v>23</v>
      </c>
      <c r="F34" t="s">
        <v>52</v>
      </c>
      <c r="G34" s="5">
        <v>211994</v>
      </c>
      <c r="H34" s="15">
        <v>211994</v>
      </c>
      <c r="I34" s="15">
        <v>0</v>
      </c>
      <c r="J34" s="15">
        <v>0</v>
      </c>
      <c r="K34" s="5">
        <v>0</v>
      </c>
      <c r="L34" s="4">
        <v>0</v>
      </c>
      <c r="M34" s="4">
        <v>0</v>
      </c>
      <c r="N34" s="7" t="s">
        <v>53</v>
      </c>
    </row>
    <row r="35" spans="1:14" ht="12.75" outlineLevel="3">
      <c r="A35" t="s">
        <v>6</v>
      </c>
      <c r="B35" t="s">
        <v>5</v>
      </c>
      <c r="C35" t="s">
        <v>50</v>
      </c>
      <c r="D35" t="s">
        <v>51</v>
      </c>
      <c r="E35" t="s">
        <v>9</v>
      </c>
      <c r="F35" t="s">
        <v>10</v>
      </c>
      <c r="G35" s="5">
        <v>-22497</v>
      </c>
      <c r="H35" s="15">
        <v>0</v>
      </c>
      <c r="I35" s="15">
        <v>-22497</v>
      </c>
      <c r="J35" s="15">
        <v>0</v>
      </c>
      <c r="K35" s="5">
        <v>0</v>
      </c>
      <c r="L35" s="4">
        <v>0</v>
      </c>
      <c r="M35" s="4">
        <v>0</v>
      </c>
      <c r="N35" s="7"/>
    </row>
    <row r="36" spans="4:14" s="8" customFormat="1" ht="12.75" outlineLevel="2">
      <c r="D36" s="13" t="s">
        <v>156</v>
      </c>
      <c r="G36" s="10">
        <f aca="true" t="shared" si="13" ref="G36:M36">SUBTOTAL(9,G34:G35)</f>
        <v>189497</v>
      </c>
      <c r="H36" s="16">
        <f t="shared" si="13"/>
        <v>211994</v>
      </c>
      <c r="I36" s="16">
        <f t="shared" si="13"/>
        <v>-22497</v>
      </c>
      <c r="J36" s="16">
        <f t="shared" si="13"/>
        <v>0</v>
      </c>
      <c r="K36" s="10">
        <f t="shared" si="13"/>
        <v>0</v>
      </c>
      <c r="L36" s="11">
        <f t="shared" si="13"/>
        <v>0</v>
      </c>
      <c r="M36" s="11">
        <f t="shared" si="13"/>
        <v>0</v>
      </c>
      <c r="N36" s="12"/>
    </row>
    <row r="37" spans="1:14" ht="12.75" outlineLevel="3">
      <c r="A37" t="s">
        <v>6</v>
      </c>
      <c r="B37" t="s">
        <v>5</v>
      </c>
      <c r="C37" t="s">
        <v>54</v>
      </c>
      <c r="D37" t="s">
        <v>55</v>
      </c>
      <c r="E37" t="s">
        <v>9</v>
      </c>
      <c r="F37" t="s">
        <v>10</v>
      </c>
      <c r="G37" s="5">
        <v>-122301</v>
      </c>
      <c r="H37" s="15">
        <v>0</v>
      </c>
      <c r="I37" s="15">
        <v>-122301</v>
      </c>
      <c r="J37" s="15">
        <v>0</v>
      </c>
      <c r="K37" s="5">
        <v>0</v>
      </c>
      <c r="L37" s="4">
        <v>0</v>
      </c>
      <c r="M37" s="4">
        <v>0</v>
      </c>
      <c r="N37" s="7"/>
    </row>
    <row r="38" spans="4:14" s="8" customFormat="1" ht="12.75" outlineLevel="2">
      <c r="D38" s="13" t="s">
        <v>155</v>
      </c>
      <c r="G38" s="10">
        <f aca="true" t="shared" si="14" ref="G38:M38">SUBTOTAL(9,G37:G37)</f>
        <v>-122301</v>
      </c>
      <c r="H38" s="16">
        <f t="shared" si="14"/>
        <v>0</v>
      </c>
      <c r="I38" s="16">
        <f t="shared" si="14"/>
        <v>-122301</v>
      </c>
      <c r="J38" s="16">
        <f t="shared" si="14"/>
        <v>0</v>
      </c>
      <c r="K38" s="10">
        <f t="shared" si="14"/>
        <v>0</v>
      </c>
      <c r="L38" s="11">
        <f t="shared" si="14"/>
        <v>0</v>
      </c>
      <c r="M38" s="11">
        <f t="shared" si="14"/>
        <v>0</v>
      </c>
      <c r="N38" s="12"/>
    </row>
    <row r="39" spans="1:14" ht="76.5" outlineLevel="3">
      <c r="A39" t="s">
        <v>6</v>
      </c>
      <c r="B39" t="s">
        <v>5</v>
      </c>
      <c r="C39" t="s">
        <v>56</v>
      </c>
      <c r="D39" t="s">
        <v>57</v>
      </c>
      <c r="E39" t="s">
        <v>23</v>
      </c>
      <c r="F39" t="s">
        <v>58</v>
      </c>
      <c r="G39" s="5">
        <v>292566</v>
      </c>
      <c r="H39" s="15">
        <v>292566</v>
      </c>
      <c r="I39" s="15">
        <v>0</v>
      </c>
      <c r="J39" s="15">
        <v>0</v>
      </c>
      <c r="K39" s="5">
        <v>0</v>
      </c>
      <c r="L39" s="4">
        <v>0</v>
      </c>
      <c r="M39" s="4">
        <v>0</v>
      </c>
      <c r="N39" s="7" t="s">
        <v>59</v>
      </c>
    </row>
    <row r="40" spans="1:14" ht="12.75" outlineLevel="3">
      <c r="A40" t="s">
        <v>6</v>
      </c>
      <c r="B40" t="s">
        <v>5</v>
      </c>
      <c r="C40" t="s">
        <v>56</v>
      </c>
      <c r="D40" t="s">
        <v>57</v>
      </c>
      <c r="E40" t="s">
        <v>9</v>
      </c>
      <c r="F40" t="s">
        <v>10</v>
      </c>
      <c r="G40" s="5">
        <v>-33529</v>
      </c>
      <c r="H40" s="15">
        <v>0</v>
      </c>
      <c r="I40" s="15">
        <v>-33529</v>
      </c>
      <c r="J40" s="15">
        <v>0</v>
      </c>
      <c r="K40" s="5">
        <v>0</v>
      </c>
      <c r="L40" s="4">
        <v>0</v>
      </c>
      <c r="M40" s="4">
        <v>0</v>
      </c>
      <c r="N40" s="7"/>
    </row>
    <row r="41" spans="4:14" s="8" customFormat="1" ht="12.75" outlineLevel="2">
      <c r="D41" s="13" t="s">
        <v>154</v>
      </c>
      <c r="G41" s="10">
        <f aca="true" t="shared" si="15" ref="G41:M41">SUBTOTAL(9,G39:G40)</f>
        <v>259037</v>
      </c>
      <c r="H41" s="16">
        <f t="shared" si="15"/>
        <v>292566</v>
      </c>
      <c r="I41" s="16">
        <f t="shared" si="15"/>
        <v>-33529</v>
      </c>
      <c r="J41" s="16">
        <f t="shared" si="15"/>
        <v>0</v>
      </c>
      <c r="K41" s="10">
        <f t="shared" si="15"/>
        <v>0</v>
      </c>
      <c r="L41" s="11">
        <f t="shared" si="15"/>
        <v>0</v>
      </c>
      <c r="M41" s="11">
        <f t="shared" si="15"/>
        <v>0</v>
      </c>
      <c r="N41" s="12"/>
    </row>
    <row r="42" spans="1:14" ht="12.75" outlineLevel="3">
      <c r="A42" t="s">
        <v>6</v>
      </c>
      <c r="B42" t="s">
        <v>5</v>
      </c>
      <c r="C42" t="s">
        <v>60</v>
      </c>
      <c r="D42" t="s">
        <v>61</v>
      </c>
      <c r="E42" t="s">
        <v>9</v>
      </c>
      <c r="F42" t="s">
        <v>10</v>
      </c>
      <c r="G42" s="5">
        <v>-21974</v>
      </c>
      <c r="H42" s="15">
        <v>0</v>
      </c>
      <c r="I42" s="15">
        <v>-21974</v>
      </c>
      <c r="J42" s="15">
        <v>0</v>
      </c>
      <c r="K42" s="5">
        <v>0</v>
      </c>
      <c r="L42" s="4">
        <v>0</v>
      </c>
      <c r="M42" s="4">
        <v>0</v>
      </c>
      <c r="N42" s="7"/>
    </row>
    <row r="43" spans="4:14" s="8" customFormat="1" ht="12.75" outlineLevel="2">
      <c r="D43" s="13" t="s">
        <v>153</v>
      </c>
      <c r="G43" s="10">
        <f aca="true" t="shared" si="16" ref="G43:M43">SUBTOTAL(9,G42:G42)</f>
        <v>-21974</v>
      </c>
      <c r="H43" s="16">
        <f t="shared" si="16"/>
        <v>0</v>
      </c>
      <c r="I43" s="16">
        <f t="shared" si="16"/>
        <v>-21974</v>
      </c>
      <c r="J43" s="16">
        <f t="shared" si="16"/>
        <v>0</v>
      </c>
      <c r="K43" s="10">
        <f t="shared" si="16"/>
        <v>0</v>
      </c>
      <c r="L43" s="11">
        <f t="shared" si="16"/>
        <v>0</v>
      </c>
      <c r="M43" s="11">
        <f t="shared" si="16"/>
        <v>0</v>
      </c>
      <c r="N43" s="12"/>
    </row>
    <row r="44" spans="1:14" ht="38.25" outlineLevel="3">
      <c r="A44" t="s">
        <v>6</v>
      </c>
      <c r="B44" t="s">
        <v>5</v>
      </c>
      <c r="C44" t="s">
        <v>62</v>
      </c>
      <c r="D44" t="s">
        <v>63</v>
      </c>
      <c r="E44" t="s">
        <v>64</v>
      </c>
      <c r="F44" t="s">
        <v>65</v>
      </c>
      <c r="G44" s="5">
        <v>200000</v>
      </c>
      <c r="H44" s="15">
        <v>200000</v>
      </c>
      <c r="I44" s="15">
        <v>0</v>
      </c>
      <c r="J44" s="15">
        <v>0</v>
      </c>
      <c r="K44" s="5">
        <v>0</v>
      </c>
      <c r="L44" s="4">
        <v>0</v>
      </c>
      <c r="M44" s="4">
        <v>0</v>
      </c>
      <c r="N44" s="7" t="s">
        <v>66</v>
      </c>
    </row>
    <row r="45" spans="1:14" ht="38.25" outlineLevel="3">
      <c r="A45" t="s">
        <v>6</v>
      </c>
      <c r="B45" t="s">
        <v>5</v>
      </c>
      <c r="C45" t="s">
        <v>62</v>
      </c>
      <c r="D45" t="s">
        <v>63</v>
      </c>
      <c r="E45" t="s">
        <v>15</v>
      </c>
      <c r="F45" t="s">
        <v>67</v>
      </c>
      <c r="G45" s="5">
        <v>281532</v>
      </c>
      <c r="H45" s="15">
        <v>0</v>
      </c>
      <c r="I45" s="15">
        <v>0</v>
      </c>
      <c r="J45" s="15">
        <v>281532</v>
      </c>
      <c r="K45" s="5">
        <v>0</v>
      </c>
      <c r="L45" s="4">
        <v>0</v>
      </c>
      <c r="M45" s="4">
        <v>0</v>
      </c>
      <c r="N45" s="7" t="s">
        <v>68</v>
      </c>
    </row>
    <row r="46" spans="1:14" ht="38.25" outlineLevel="3">
      <c r="A46" t="s">
        <v>6</v>
      </c>
      <c r="B46" t="s">
        <v>5</v>
      </c>
      <c r="C46" t="s">
        <v>62</v>
      </c>
      <c r="D46" t="s">
        <v>63</v>
      </c>
      <c r="E46" t="s">
        <v>69</v>
      </c>
      <c r="F46" t="s">
        <v>70</v>
      </c>
      <c r="G46" s="5">
        <v>-1012958</v>
      </c>
      <c r="H46" s="15">
        <v>0</v>
      </c>
      <c r="I46" s="15">
        <v>0</v>
      </c>
      <c r="J46" s="15">
        <v>-1012958</v>
      </c>
      <c r="K46" s="5">
        <v>0</v>
      </c>
      <c r="L46" s="4">
        <v>0</v>
      </c>
      <c r="M46" s="4">
        <v>0</v>
      </c>
      <c r="N46" s="7" t="s">
        <v>71</v>
      </c>
    </row>
    <row r="47" spans="4:14" s="8" customFormat="1" ht="12.75" outlineLevel="2">
      <c r="D47" s="13" t="s">
        <v>152</v>
      </c>
      <c r="G47" s="10">
        <f aca="true" t="shared" si="17" ref="G47:M47">SUBTOTAL(9,G44:G46)</f>
        <v>-531426</v>
      </c>
      <c r="H47" s="16">
        <f t="shared" si="17"/>
        <v>200000</v>
      </c>
      <c r="I47" s="16">
        <f t="shared" si="17"/>
        <v>0</v>
      </c>
      <c r="J47" s="16">
        <f t="shared" si="17"/>
        <v>-731426</v>
      </c>
      <c r="K47" s="10">
        <f t="shared" si="17"/>
        <v>0</v>
      </c>
      <c r="L47" s="11">
        <f t="shared" si="17"/>
        <v>0</v>
      </c>
      <c r="M47" s="11">
        <f t="shared" si="17"/>
        <v>0</v>
      </c>
      <c r="N47" s="12"/>
    </row>
    <row r="48" spans="1:14" ht="12.75" outlineLevel="3">
      <c r="A48" t="s">
        <v>6</v>
      </c>
      <c r="B48" t="s">
        <v>5</v>
      </c>
      <c r="C48" t="s">
        <v>72</v>
      </c>
      <c r="D48" t="s">
        <v>73</v>
      </c>
      <c r="E48" t="s">
        <v>9</v>
      </c>
      <c r="F48" t="s">
        <v>10</v>
      </c>
      <c r="G48" s="5">
        <v>645</v>
      </c>
      <c r="H48" s="15">
        <v>0</v>
      </c>
      <c r="I48" s="15">
        <v>645</v>
      </c>
      <c r="J48" s="15">
        <v>0</v>
      </c>
      <c r="K48" s="5">
        <v>0</v>
      </c>
      <c r="L48" s="4">
        <v>0</v>
      </c>
      <c r="M48" s="4">
        <v>0</v>
      </c>
      <c r="N48" s="7"/>
    </row>
    <row r="49" spans="1:14" ht="63.75" outlineLevel="3">
      <c r="A49" t="s">
        <v>6</v>
      </c>
      <c r="B49" t="s">
        <v>5</v>
      </c>
      <c r="C49" t="s">
        <v>72</v>
      </c>
      <c r="D49" t="s">
        <v>73</v>
      </c>
      <c r="E49" t="s">
        <v>15</v>
      </c>
      <c r="F49" t="s">
        <v>74</v>
      </c>
      <c r="G49" s="5">
        <v>85000</v>
      </c>
      <c r="H49" s="15">
        <v>0</v>
      </c>
      <c r="I49" s="15">
        <v>0</v>
      </c>
      <c r="J49" s="15">
        <v>85000</v>
      </c>
      <c r="K49" s="5">
        <v>25000</v>
      </c>
      <c r="L49" s="4">
        <v>0</v>
      </c>
      <c r="M49" s="4">
        <v>0</v>
      </c>
      <c r="N49" s="7" t="s">
        <v>75</v>
      </c>
    </row>
    <row r="50" spans="4:14" s="8" customFormat="1" ht="12.75" outlineLevel="2">
      <c r="D50" s="13" t="s">
        <v>151</v>
      </c>
      <c r="G50" s="10">
        <f aca="true" t="shared" si="18" ref="G50:M50">SUBTOTAL(9,G48:G49)</f>
        <v>85645</v>
      </c>
      <c r="H50" s="16">
        <f t="shared" si="18"/>
        <v>0</v>
      </c>
      <c r="I50" s="16">
        <f t="shared" si="18"/>
        <v>645</v>
      </c>
      <c r="J50" s="16">
        <f t="shared" si="18"/>
        <v>85000</v>
      </c>
      <c r="K50" s="10">
        <f t="shared" si="18"/>
        <v>25000</v>
      </c>
      <c r="L50" s="11">
        <f t="shared" si="18"/>
        <v>0</v>
      </c>
      <c r="M50" s="11">
        <f t="shared" si="18"/>
        <v>0</v>
      </c>
      <c r="N50" s="12"/>
    </row>
    <row r="51" spans="1:14" ht="12.75" outlineLevel="3">
      <c r="A51" t="s">
        <v>6</v>
      </c>
      <c r="B51" t="s">
        <v>5</v>
      </c>
      <c r="C51" t="s">
        <v>76</v>
      </c>
      <c r="D51" t="s">
        <v>77</v>
      </c>
      <c r="E51" t="s">
        <v>9</v>
      </c>
      <c r="F51" t="s">
        <v>10</v>
      </c>
      <c r="G51" s="5">
        <v>-78492</v>
      </c>
      <c r="H51" s="15">
        <v>0</v>
      </c>
      <c r="I51" s="15">
        <v>-78492</v>
      </c>
      <c r="J51" s="15">
        <v>0</v>
      </c>
      <c r="K51" s="5">
        <v>0</v>
      </c>
      <c r="L51" s="4">
        <v>0</v>
      </c>
      <c r="M51" s="4">
        <v>0</v>
      </c>
      <c r="N51" s="7"/>
    </row>
    <row r="52" spans="1:14" ht="12.75" outlineLevel="3">
      <c r="A52" t="s">
        <v>6</v>
      </c>
      <c r="B52" t="s">
        <v>5</v>
      </c>
      <c r="C52" t="s">
        <v>76</v>
      </c>
      <c r="D52" t="s">
        <v>77</v>
      </c>
      <c r="E52" t="s">
        <v>15</v>
      </c>
      <c r="F52" t="s">
        <v>78</v>
      </c>
      <c r="G52" s="5">
        <v>-60000</v>
      </c>
      <c r="H52" s="15">
        <v>0</v>
      </c>
      <c r="I52" s="15">
        <v>0</v>
      </c>
      <c r="J52" s="15">
        <v>-60000</v>
      </c>
      <c r="K52" s="5">
        <v>0</v>
      </c>
      <c r="L52" s="4">
        <v>0</v>
      </c>
      <c r="M52" s="4">
        <v>0</v>
      </c>
      <c r="N52" s="7"/>
    </row>
    <row r="53" spans="4:14" s="8" customFormat="1" ht="12.75" outlineLevel="2">
      <c r="D53" s="13" t="s">
        <v>150</v>
      </c>
      <c r="G53" s="10">
        <f aca="true" t="shared" si="19" ref="G53:M53">SUBTOTAL(9,G51:G52)</f>
        <v>-138492</v>
      </c>
      <c r="H53" s="16">
        <f t="shared" si="19"/>
        <v>0</v>
      </c>
      <c r="I53" s="16">
        <f t="shared" si="19"/>
        <v>-78492</v>
      </c>
      <c r="J53" s="16">
        <f t="shared" si="19"/>
        <v>-60000</v>
      </c>
      <c r="K53" s="10">
        <f t="shared" si="19"/>
        <v>0</v>
      </c>
      <c r="L53" s="11">
        <f t="shared" si="19"/>
        <v>0</v>
      </c>
      <c r="M53" s="11">
        <f t="shared" si="19"/>
        <v>0</v>
      </c>
      <c r="N53" s="12"/>
    </row>
    <row r="54" spans="1:14" ht="12.75" outlineLevel="3">
      <c r="A54" t="s">
        <v>6</v>
      </c>
      <c r="B54" t="s">
        <v>5</v>
      </c>
      <c r="C54" t="s">
        <v>79</v>
      </c>
      <c r="D54" t="s">
        <v>80</v>
      </c>
      <c r="E54" t="s">
        <v>9</v>
      </c>
      <c r="F54" t="s">
        <v>10</v>
      </c>
      <c r="G54" s="5">
        <v>19122</v>
      </c>
      <c r="H54" s="15">
        <v>0</v>
      </c>
      <c r="I54" s="15">
        <v>19122</v>
      </c>
      <c r="J54" s="15">
        <v>0</v>
      </c>
      <c r="K54" s="5">
        <v>0</v>
      </c>
      <c r="L54" s="4">
        <v>0</v>
      </c>
      <c r="M54" s="4">
        <v>0</v>
      </c>
      <c r="N54" s="7"/>
    </row>
    <row r="55" spans="4:14" s="8" customFormat="1" ht="12.75" outlineLevel="2">
      <c r="D55" s="13" t="s">
        <v>149</v>
      </c>
      <c r="G55" s="10">
        <f aca="true" t="shared" si="20" ref="G55:M55">SUBTOTAL(9,G54:G54)</f>
        <v>19122</v>
      </c>
      <c r="H55" s="16">
        <f t="shared" si="20"/>
        <v>0</v>
      </c>
      <c r="I55" s="16">
        <f t="shared" si="20"/>
        <v>19122</v>
      </c>
      <c r="J55" s="16">
        <f t="shared" si="20"/>
        <v>0</v>
      </c>
      <c r="K55" s="10">
        <f t="shared" si="20"/>
        <v>0</v>
      </c>
      <c r="L55" s="11">
        <f t="shared" si="20"/>
        <v>0</v>
      </c>
      <c r="M55" s="11">
        <f t="shared" si="20"/>
        <v>0</v>
      </c>
      <c r="N55" s="12"/>
    </row>
    <row r="56" spans="2:14" s="8" customFormat="1" ht="12.75" outlineLevel="1">
      <c r="B56" s="9" t="s">
        <v>140</v>
      </c>
      <c r="G56" s="10">
        <f aca="true" t="shared" si="21" ref="G56:M56">SUBTOTAL(9,G2:G54)</f>
        <v>-851752</v>
      </c>
      <c r="H56" s="16">
        <f t="shared" si="21"/>
        <v>993577</v>
      </c>
      <c r="I56" s="16">
        <f t="shared" si="21"/>
        <v>-1202818</v>
      </c>
      <c r="J56" s="16">
        <f t="shared" si="21"/>
        <v>-642511</v>
      </c>
      <c r="K56" s="10">
        <f t="shared" si="21"/>
        <v>377932</v>
      </c>
      <c r="L56" s="11">
        <f t="shared" si="21"/>
        <v>5</v>
      </c>
      <c r="M56" s="11">
        <f t="shared" si="21"/>
        <v>-1</v>
      </c>
      <c r="N56" s="12"/>
    </row>
    <row r="57" spans="1:14" ht="51" outlineLevel="3">
      <c r="A57" t="s">
        <v>82</v>
      </c>
      <c r="B57" t="s">
        <v>81</v>
      </c>
      <c r="C57" t="s">
        <v>83</v>
      </c>
      <c r="D57" t="s">
        <v>84</v>
      </c>
      <c r="E57" t="s">
        <v>23</v>
      </c>
      <c r="F57" t="s">
        <v>52</v>
      </c>
      <c r="G57" s="5">
        <v>44952</v>
      </c>
      <c r="H57" s="15">
        <v>44952</v>
      </c>
      <c r="I57" s="15">
        <v>0</v>
      </c>
      <c r="J57" s="15">
        <v>0</v>
      </c>
      <c r="K57" s="5">
        <v>0</v>
      </c>
      <c r="L57" s="4">
        <v>0</v>
      </c>
      <c r="M57" s="4">
        <v>0</v>
      </c>
      <c r="N57" s="7" t="s">
        <v>53</v>
      </c>
    </row>
    <row r="58" spans="4:14" s="8" customFormat="1" ht="12.75" outlineLevel="2">
      <c r="D58" s="13" t="s">
        <v>148</v>
      </c>
      <c r="G58" s="10">
        <f aca="true" t="shared" si="22" ref="G58:M58">SUBTOTAL(9,G57:G57)</f>
        <v>44952</v>
      </c>
      <c r="H58" s="16">
        <f t="shared" si="22"/>
        <v>44952</v>
      </c>
      <c r="I58" s="16">
        <f t="shared" si="22"/>
        <v>0</v>
      </c>
      <c r="J58" s="16">
        <f t="shared" si="22"/>
        <v>0</v>
      </c>
      <c r="K58" s="10">
        <f t="shared" si="22"/>
        <v>0</v>
      </c>
      <c r="L58" s="11">
        <f t="shared" si="22"/>
        <v>0</v>
      </c>
      <c r="M58" s="11">
        <f t="shared" si="22"/>
        <v>0</v>
      </c>
      <c r="N58" s="12"/>
    </row>
    <row r="59" spans="2:14" s="8" customFormat="1" ht="12.75" outlineLevel="1">
      <c r="B59" s="13" t="s">
        <v>139</v>
      </c>
      <c r="G59" s="10">
        <f aca="true" t="shared" si="23" ref="G59:M59">SUBTOTAL(9,G57:G57)</f>
        <v>44952</v>
      </c>
      <c r="H59" s="16">
        <f t="shared" si="23"/>
        <v>44952</v>
      </c>
      <c r="I59" s="16">
        <f t="shared" si="23"/>
        <v>0</v>
      </c>
      <c r="J59" s="16">
        <f t="shared" si="23"/>
        <v>0</v>
      </c>
      <c r="K59" s="10">
        <f t="shared" si="23"/>
        <v>0</v>
      </c>
      <c r="L59" s="11">
        <f t="shared" si="23"/>
        <v>0</v>
      </c>
      <c r="M59" s="11">
        <f t="shared" si="23"/>
        <v>0</v>
      </c>
      <c r="N59" s="12"/>
    </row>
    <row r="60" spans="1:14" ht="25.5" outlineLevel="3">
      <c r="A60" t="s">
        <v>86</v>
      </c>
      <c r="B60" t="s">
        <v>85</v>
      </c>
      <c r="C60" t="s">
        <v>87</v>
      </c>
      <c r="D60" t="s">
        <v>88</v>
      </c>
      <c r="E60" t="s">
        <v>23</v>
      </c>
      <c r="F60" t="s">
        <v>89</v>
      </c>
      <c r="G60" s="5">
        <v>243004</v>
      </c>
      <c r="H60" s="15">
        <v>243004</v>
      </c>
      <c r="I60" s="15">
        <v>0</v>
      </c>
      <c r="J60" s="15">
        <v>0</v>
      </c>
      <c r="K60" s="5">
        <v>0</v>
      </c>
      <c r="L60" s="4">
        <v>0</v>
      </c>
      <c r="M60" s="4">
        <v>0</v>
      </c>
      <c r="N60" s="7" t="s">
        <v>90</v>
      </c>
    </row>
    <row r="61" spans="4:14" s="8" customFormat="1" ht="12.75" outlineLevel="2">
      <c r="D61" s="13" t="s">
        <v>147</v>
      </c>
      <c r="G61" s="10">
        <f aca="true" t="shared" si="24" ref="G61:M61">SUBTOTAL(9,G60:G60)</f>
        <v>243004</v>
      </c>
      <c r="H61" s="16">
        <f t="shared" si="24"/>
        <v>243004</v>
      </c>
      <c r="I61" s="16">
        <f t="shared" si="24"/>
        <v>0</v>
      </c>
      <c r="J61" s="16">
        <f t="shared" si="24"/>
        <v>0</v>
      </c>
      <c r="K61" s="10">
        <f t="shared" si="24"/>
        <v>0</v>
      </c>
      <c r="L61" s="11">
        <f t="shared" si="24"/>
        <v>0</v>
      </c>
      <c r="M61" s="11">
        <f t="shared" si="24"/>
        <v>0</v>
      </c>
      <c r="N61" s="12"/>
    </row>
    <row r="62" spans="1:14" ht="12.75" outlineLevel="3">
      <c r="A62" t="s">
        <v>86</v>
      </c>
      <c r="B62" t="s">
        <v>85</v>
      </c>
      <c r="C62" t="s">
        <v>91</v>
      </c>
      <c r="D62" t="s">
        <v>92</v>
      </c>
      <c r="E62" t="s">
        <v>23</v>
      </c>
      <c r="F62" t="s">
        <v>93</v>
      </c>
      <c r="G62" s="5">
        <v>-725000</v>
      </c>
      <c r="H62" s="15">
        <v>-725000</v>
      </c>
      <c r="I62" s="15">
        <v>0</v>
      </c>
      <c r="J62" s="15">
        <v>0</v>
      </c>
      <c r="K62" s="5">
        <v>0</v>
      </c>
      <c r="L62" s="4">
        <v>0</v>
      </c>
      <c r="M62" s="4">
        <v>0</v>
      </c>
      <c r="N62" s="7"/>
    </row>
    <row r="63" spans="4:14" s="8" customFormat="1" ht="12.75" outlineLevel="2">
      <c r="D63" s="13" t="s">
        <v>146</v>
      </c>
      <c r="G63" s="10">
        <f aca="true" t="shared" si="25" ref="G63:M63">SUBTOTAL(9,G62:G62)</f>
        <v>-725000</v>
      </c>
      <c r="H63" s="16">
        <f t="shared" si="25"/>
        <v>-725000</v>
      </c>
      <c r="I63" s="16">
        <f t="shared" si="25"/>
        <v>0</v>
      </c>
      <c r="J63" s="16">
        <f t="shared" si="25"/>
        <v>0</v>
      </c>
      <c r="K63" s="10">
        <f t="shared" si="25"/>
        <v>0</v>
      </c>
      <c r="L63" s="11">
        <f t="shared" si="25"/>
        <v>0</v>
      </c>
      <c r="M63" s="11">
        <f t="shared" si="25"/>
        <v>0</v>
      </c>
      <c r="N63" s="12"/>
    </row>
    <row r="64" spans="2:14" s="8" customFormat="1" ht="12.75" outlineLevel="1">
      <c r="B64" s="13" t="s">
        <v>138</v>
      </c>
      <c r="G64" s="10">
        <f aca="true" t="shared" si="26" ref="G64:M64">SUBTOTAL(9,G60:G62)</f>
        <v>-481996</v>
      </c>
      <c r="H64" s="16">
        <f t="shared" si="26"/>
        <v>-481996</v>
      </c>
      <c r="I64" s="16">
        <f t="shared" si="26"/>
        <v>0</v>
      </c>
      <c r="J64" s="16">
        <f t="shared" si="26"/>
        <v>0</v>
      </c>
      <c r="K64" s="10">
        <f t="shared" si="26"/>
        <v>0</v>
      </c>
      <c r="L64" s="11">
        <f t="shared" si="26"/>
        <v>0</v>
      </c>
      <c r="M64" s="11">
        <f t="shared" si="26"/>
        <v>0</v>
      </c>
      <c r="N64" s="12"/>
    </row>
    <row r="65" spans="1:14" ht="76.5" outlineLevel="3">
      <c r="A65" t="s">
        <v>95</v>
      </c>
      <c r="B65" t="s">
        <v>94</v>
      </c>
      <c r="C65" t="s">
        <v>96</v>
      </c>
      <c r="D65" t="s">
        <v>97</v>
      </c>
      <c r="E65" t="s">
        <v>23</v>
      </c>
      <c r="F65" t="s">
        <v>98</v>
      </c>
      <c r="G65" s="5">
        <v>1725000</v>
      </c>
      <c r="H65" s="15">
        <v>1725000</v>
      </c>
      <c r="I65" s="15">
        <v>0</v>
      </c>
      <c r="J65" s="15">
        <v>0</v>
      </c>
      <c r="K65" s="5">
        <v>1725000</v>
      </c>
      <c r="L65" s="4">
        <v>0</v>
      </c>
      <c r="M65" s="4">
        <v>0</v>
      </c>
      <c r="N65" s="7" t="s">
        <v>99</v>
      </c>
    </row>
    <row r="66" spans="4:14" s="8" customFormat="1" ht="12.75" outlineLevel="2">
      <c r="D66" s="13" t="s">
        <v>145</v>
      </c>
      <c r="G66" s="10">
        <f aca="true" t="shared" si="27" ref="G66:M66">SUBTOTAL(9,G65:G65)</f>
        <v>1725000</v>
      </c>
      <c r="H66" s="16">
        <f t="shared" si="27"/>
        <v>1725000</v>
      </c>
      <c r="I66" s="16">
        <f t="shared" si="27"/>
        <v>0</v>
      </c>
      <c r="J66" s="16">
        <f t="shared" si="27"/>
        <v>0</v>
      </c>
      <c r="K66" s="10">
        <f t="shared" si="27"/>
        <v>1725000</v>
      </c>
      <c r="L66" s="11">
        <f t="shared" si="27"/>
        <v>0</v>
      </c>
      <c r="M66" s="11">
        <f t="shared" si="27"/>
        <v>0</v>
      </c>
      <c r="N66" s="12"/>
    </row>
    <row r="67" spans="2:14" s="8" customFormat="1" ht="12.75" outlineLevel="1">
      <c r="B67" s="13" t="s">
        <v>137</v>
      </c>
      <c r="G67" s="10">
        <f aca="true" t="shared" si="28" ref="G67:M67">SUBTOTAL(9,G65:G65)</f>
        <v>1725000</v>
      </c>
      <c r="H67" s="16">
        <f t="shared" si="28"/>
        <v>1725000</v>
      </c>
      <c r="I67" s="16">
        <f t="shared" si="28"/>
        <v>0</v>
      </c>
      <c r="J67" s="16">
        <f t="shared" si="28"/>
        <v>0</v>
      </c>
      <c r="K67" s="10">
        <f t="shared" si="28"/>
        <v>1725000</v>
      </c>
      <c r="L67" s="11">
        <f t="shared" si="28"/>
        <v>0</v>
      </c>
      <c r="M67" s="11">
        <f t="shared" si="28"/>
        <v>0</v>
      </c>
      <c r="N67" s="12"/>
    </row>
    <row r="68" spans="1:14" ht="63.75" outlineLevel="3">
      <c r="A68" t="s">
        <v>101</v>
      </c>
      <c r="B68" t="s">
        <v>100</v>
      </c>
      <c r="C68" t="s">
        <v>102</v>
      </c>
      <c r="D68" t="s">
        <v>103</v>
      </c>
      <c r="E68" t="s">
        <v>15</v>
      </c>
      <c r="F68" t="s">
        <v>67</v>
      </c>
      <c r="G68" s="5">
        <v>0</v>
      </c>
      <c r="H68" s="15">
        <v>0</v>
      </c>
      <c r="I68" s="15">
        <v>0</v>
      </c>
      <c r="J68" s="15">
        <v>0</v>
      </c>
      <c r="K68" s="5">
        <v>281532</v>
      </c>
      <c r="L68" s="4">
        <v>0</v>
      </c>
      <c r="M68" s="4">
        <v>0</v>
      </c>
      <c r="N68" s="7" t="s">
        <v>104</v>
      </c>
    </row>
    <row r="69" spans="4:14" s="8" customFormat="1" ht="12.75" outlineLevel="2">
      <c r="D69" s="13" t="s">
        <v>144</v>
      </c>
      <c r="G69" s="10">
        <f aca="true" t="shared" si="29" ref="G69:M69">SUBTOTAL(9,G68:G68)</f>
        <v>0</v>
      </c>
      <c r="H69" s="16">
        <f t="shared" si="29"/>
        <v>0</v>
      </c>
      <c r="I69" s="16">
        <f t="shared" si="29"/>
        <v>0</v>
      </c>
      <c r="J69" s="16">
        <f t="shared" si="29"/>
        <v>0</v>
      </c>
      <c r="K69" s="10">
        <f t="shared" si="29"/>
        <v>281532</v>
      </c>
      <c r="L69" s="11">
        <f t="shared" si="29"/>
        <v>0</v>
      </c>
      <c r="M69" s="11">
        <f t="shared" si="29"/>
        <v>0</v>
      </c>
      <c r="N69" s="12"/>
    </row>
    <row r="70" spans="2:14" s="8" customFormat="1" ht="12.75" outlineLevel="1">
      <c r="B70" s="13" t="s">
        <v>136</v>
      </c>
      <c r="G70" s="10">
        <f aca="true" t="shared" si="30" ref="G70:M70">SUBTOTAL(9,G68:G68)</f>
        <v>0</v>
      </c>
      <c r="H70" s="16">
        <f t="shared" si="30"/>
        <v>0</v>
      </c>
      <c r="I70" s="16">
        <f t="shared" si="30"/>
        <v>0</v>
      </c>
      <c r="J70" s="16">
        <f t="shared" si="30"/>
        <v>0</v>
      </c>
      <c r="K70" s="10">
        <f t="shared" si="30"/>
        <v>281532</v>
      </c>
      <c r="L70" s="11">
        <f t="shared" si="30"/>
        <v>0</v>
      </c>
      <c r="M70" s="11">
        <f t="shared" si="30"/>
        <v>0</v>
      </c>
      <c r="N70" s="12"/>
    </row>
    <row r="71" spans="1:14" ht="63.75" outlineLevel="3">
      <c r="A71" t="s">
        <v>106</v>
      </c>
      <c r="B71" t="s">
        <v>105</v>
      </c>
      <c r="C71" t="s">
        <v>107</v>
      </c>
      <c r="D71" t="s">
        <v>108</v>
      </c>
      <c r="E71" t="s">
        <v>23</v>
      </c>
      <c r="F71" t="s">
        <v>109</v>
      </c>
      <c r="G71" s="5">
        <v>-2500000</v>
      </c>
      <c r="H71" s="15">
        <v>-2500000</v>
      </c>
      <c r="I71" s="15">
        <v>0</v>
      </c>
      <c r="J71" s="15">
        <v>0</v>
      </c>
      <c r="K71" s="5">
        <v>-2500000</v>
      </c>
      <c r="L71" s="4">
        <v>-2.5</v>
      </c>
      <c r="M71" s="4">
        <v>0</v>
      </c>
      <c r="N71" s="7" t="s">
        <v>110</v>
      </c>
    </row>
    <row r="72" spans="4:14" s="8" customFormat="1" ht="12.75" outlineLevel="2">
      <c r="D72" s="13" t="s">
        <v>143</v>
      </c>
      <c r="G72" s="10">
        <f aca="true" t="shared" si="31" ref="G72:M72">SUBTOTAL(9,G71:G71)</f>
        <v>-2500000</v>
      </c>
      <c r="H72" s="16">
        <f t="shared" si="31"/>
        <v>-2500000</v>
      </c>
      <c r="I72" s="16">
        <f t="shared" si="31"/>
        <v>0</v>
      </c>
      <c r="J72" s="16">
        <f t="shared" si="31"/>
        <v>0</v>
      </c>
      <c r="K72" s="10">
        <f t="shared" si="31"/>
        <v>-2500000</v>
      </c>
      <c r="L72" s="11">
        <f t="shared" si="31"/>
        <v>-2.5</v>
      </c>
      <c r="M72" s="11">
        <f t="shared" si="31"/>
        <v>0</v>
      </c>
      <c r="N72" s="12"/>
    </row>
    <row r="73" spans="2:14" s="8" customFormat="1" ht="12.75" outlineLevel="1">
      <c r="B73" s="13" t="s">
        <v>135</v>
      </c>
      <c r="G73" s="10">
        <f aca="true" t="shared" si="32" ref="G73:M73">SUBTOTAL(9,G71:G71)</f>
        <v>-2500000</v>
      </c>
      <c r="H73" s="16">
        <f t="shared" si="32"/>
        <v>-2500000</v>
      </c>
      <c r="I73" s="16">
        <f t="shared" si="32"/>
        <v>0</v>
      </c>
      <c r="J73" s="16">
        <f t="shared" si="32"/>
        <v>0</v>
      </c>
      <c r="K73" s="10">
        <f t="shared" si="32"/>
        <v>-2500000</v>
      </c>
      <c r="L73" s="11">
        <f t="shared" si="32"/>
        <v>-2.5</v>
      </c>
      <c r="M73" s="11">
        <f t="shared" si="32"/>
        <v>0</v>
      </c>
      <c r="N73" s="12"/>
    </row>
    <row r="74" spans="1:14" ht="76.5" outlineLevel="3">
      <c r="A74" t="s">
        <v>112</v>
      </c>
      <c r="B74" t="s">
        <v>111</v>
      </c>
      <c r="C74" t="s">
        <v>113</v>
      </c>
      <c r="D74" t="s">
        <v>114</v>
      </c>
      <c r="E74" t="s">
        <v>23</v>
      </c>
      <c r="F74" t="s">
        <v>115</v>
      </c>
      <c r="G74" s="5">
        <v>292566</v>
      </c>
      <c r="H74" s="15">
        <v>292566</v>
      </c>
      <c r="I74" s="15">
        <v>0</v>
      </c>
      <c r="J74" s="15">
        <v>0</v>
      </c>
      <c r="K74" s="5">
        <v>292566</v>
      </c>
      <c r="L74" s="4">
        <v>6</v>
      </c>
      <c r="M74" s="4">
        <v>0</v>
      </c>
      <c r="N74" s="7" t="s">
        <v>116</v>
      </c>
    </row>
    <row r="75" spans="4:14" s="8" customFormat="1" ht="12.75" outlineLevel="2">
      <c r="D75" s="13" t="s">
        <v>142</v>
      </c>
      <c r="G75" s="10">
        <f aca="true" t="shared" si="33" ref="G75:M75">SUBTOTAL(9,G74:G74)</f>
        <v>292566</v>
      </c>
      <c r="H75" s="16">
        <f t="shared" si="33"/>
        <v>292566</v>
      </c>
      <c r="I75" s="16">
        <f t="shared" si="33"/>
        <v>0</v>
      </c>
      <c r="J75" s="16">
        <f t="shared" si="33"/>
        <v>0</v>
      </c>
      <c r="K75" s="10">
        <f t="shared" si="33"/>
        <v>292566</v>
      </c>
      <c r="L75" s="11">
        <f t="shared" si="33"/>
        <v>6</v>
      </c>
      <c r="M75" s="11">
        <f t="shared" si="33"/>
        <v>0</v>
      </c>
      <c r="N75" s="12"/>
    </row>
    <row r="76" spans="2:14" s="8" customFormat="1" ht="12.75" outlineLevel="1">
      <c r="B76" s="13" t="s">
        <v>134</v>
      </c>
      <c r="G76" s="10">
        <f aca="true" t="shared" si="34" ref="G76:M76">SUBTOTAL(9,G74:G74)</f>
        <v>292566</v>
      </c>
      <c r="H76" s="16">
        <f t="shared" si="34"/>
        <v>292566</v>
      </c>
      <c r="I76" s="16">
        <f t="shared" si="34"/>
        <v>0</v>
      </c>
      <c r="J76" s="16">
        <f t="shared" si="34"/>
        <v>0</v>
      </c>
      <c r="K76" s="10">
        <f t="shared" si="34"/>
        <v>292566</v>
      </c>
      <c r="L76" s="11">
        <f t="shared" si="34"/>
        <v>6</v>
      </c>
      <c r="M76" s="11">
        <f t="shared" si="34"/>
        <v>0</v>
      </c>
      <c r="N76" s="12"/>
    </row>
    <row r="77" spans="1:14" ht="25.5" outlineLevel="3">
      <c r="A77" t="s">
        <v>117</v>
      </c>
      <c r="B77" t="s">
        <v>3</v>
      </c>
      <c r="C77" t="s">
        <v>118</v>
      </c>
      <c r="D77" t="s">
        <v>128</v>
      </c>
      <c r="E77" t="s">
        <v>119</v>
      </c>
      <c r="F77" t="s">
        <v>10</v>
      </c>
      <c r="G77" s="5">
        <v>200000</v>
      </c>
      <c r="H77" s="15">
        <v>200000</v>
      </c>
      <c r="I77" s="15">
        <v>0</v>
      </c>
      <c r="J77" s="15">
        <v>0</v>
      </c>
      <c r="K77" s="5">
        <v>0</v>
      </c>
      <c r="L77" s="4">
        <v>0</v>
      </c>
      <c r="M77" s="4">
        <v>0</v>
      </c>
      <c r="N77" s="7" t="s">
        <v>120</v>
      </c>
    </row>
    <row r="78" spans="4:14" s="8" customFormat="1" ht="12.75" outlineLevel="2">
      <c r="D78" s="13" t="s">
        <v>141</v>
      </c>
      <c r="G78" s="10">
        <f aca="true" t="shared" si="35" ref="G78:M78">SUBTOTAL(9,G77:G77)</f>
        <v>200000</v>
      </c>
      <c r="H78" s="16">
        <f t="shared" si="35"/>
        <v>200000</v>
      </c>
      <c r="I78" s="16">
        <f t="shared" si="35"/>
        <v>0</v>
      </c>
      <c r="J78" s="16">
        <f t="shared" si="35"/>
        <v>0</v>
      </c>
      <c r="K78" s="10">
        <f t="shared" si="35"/>
        <v>0</v>
      </c>
      <c r="L78" s="11">
        <f t="shared" si="35"/>
        <v>0</v>
      </c>
      <c r="M78" s="11">
        <f t="shared" si="35"/>
        <v>0</v>
      </c>
      <c r="N78" s="12"/>
    </row>
    <row r="79" spans="2:14" s="8" customFormat="1" ht="12.75" outlineLevel="1">
      <c r="B79" s="13" t="s">
        <v>133</v>
      </c>
      <c r="G79" s="10">
        <f aca="true" t="shared" si="36" ref="G79:M79">SUBTOTAL(9,G77:G77)</f>
        <v>200000</v>
      </c>
      <c r="H79" s="16">
        <f t="shared" si="36"/>
        <v>200000</v>
      </c>
      <c r="I79" s="16">
        <f t="shared" si="36"/>
        <v>0</v>
      </c>
      <c r="J79" s="16">
        <f t="shared" si="36"/>
        <v>0</v>
      </c>
      <c r="K79" s="10">
        <f t="shared" si="36"/>
        <v>0</v>
      </c>
      <c r="L79" s="11">
        <f t="shared" si="36"/>
        <v>0</v>
      </c>
      <c r="M79" s="11">
        <f t="shared" si="36"/>
        <v>0</v>
      </c>
      <c r="N79" s="12"/>
    </row>
    <row r="80" spans="2:14" s="8" customFormat="1" ht="12.75">
      <c r="B80" s="13"/>
      <c r="D80" s="13" t="s">
        <v>132</v>
      </c>
      <c r="G80" s="10">
        <f aca="true" t="shared" si="37" ref="G80:M80">SUBTOTAL(9,G2:G77)</f>
        <v>-1571230</v>
      </c>
      <c r="H80" s="16">
        <f t="shared" si="37"/>
        <v>274099</v>
      </c>
      <c r="I80" s="16">
        <f t="shared" si="37"/>
        <v>-1202818</v>
      </c>
      <c r="J80" s="16">
        <f t="shared" si="37"/>
        <v>-642511</v>
      </c>
      <c r="K80" s="10">
        <f t="shared" si="37"/>
        <v>177030</v>
      </c>
      <c r="L80" s="11">
        <f t="shared" si="37"/>
        <v>8.5</v>
      </c>
      <c r="M80" s="11">
        <f t="shared" si="37"/>
        <v>-1</v>
      </c>
      <c r="N80" s="12"/>
    </row>
    <row r="81" spans="2:14" s="8" customFormat="1" ht="12.75">
      <c r="B81" s="13" t="s">
        <v>132</v>
      </c>
      <c r="G81" s="10">
        <f aca="true" t="shared" si="38" ref="G81:M81">SUBTOTAL(9,G2:G77)</f>
        <v>-1571230</v>
      </c>
      <c r="H81" s="16">
        <f t="shared" si="38"/>
        <v>274099</v>
      </c>
      <c r="I81" s="16">
        <f t="shared" si="38"/>
        <v>-1202818</v>
      </c>
      <c r="J81" s="16">
        <f t="shared" si="38"/>
        <v>-642511</v>
      </c>
      <c r="K81" s="10">
        <f t="shared" si="38"/>
        <v>177030</v>
      </c>
      <c r="L81" s="11">
        <f t="shared" si="38"/>
        <v>8.5</v>
      </c>
      <c r="M81" s="11">
        <f t="shared" si="38"/>
        <v>-1</v>
      </c>
      <c r="N81" s="12"/>
    </row>
  </sheetData>
  <printOptions gridLines="1"/>
  <pageMargins left="0.75" right="0.75" top="0.77" bottom="1" header="0.5" footer="0.5"/>
  <pageSetup fitToHeight="14" fitToWidth="1" horizontalDpi="600" verticalDpi="600" orientation="landscape" paperSize="5" scale="70" r:id="rId1"/>
  <headerFooter alignWithMargins="0">
    <oddHeader>&amp;C&amp;"MS Sans Serif,Bold"&amp;13Detail Spreadsheet to the 1st Quarter 2003 Omnibus Ordinance</oddHeader>
    <oddFooter>&amp;CPage &amp;P</oddFooter>
  </headerFooter>
</worksheet>
</file>

<file path=xl/worksheets/sheet2.xml><?xml version="1.0" encoding="utf-8"?>
<worksheet xmlns="http://schemas.openxmlformats.org/spreadsheetml/2006/main" xmlns:r="http://schemas.openxmlformats.org/officeDocument/2006/relationships">
  <dimension ref="A1:N71"/>
  <sheetViews>
    <sheetView tabSelected="1" workbookViewId="0" topLeftCell="G6">
      <selection activeCell="M13" sqref="M13"/>
    </sheetView>
  </sheetViews>
  <sheetFormatPr defaultColWidth="9.140625" defaultRowHeight="12.75"/>
  <cols>
    <col min="1" max="1" width="7.57421875" style="0" hidden="1" customWidth="1"/>
    <col min="2" max="2" width="22.140625" style="0" customWidth="1"/>
    <col min="3" max="3" width="6.8515625" style="0" hidden="1" customWidth="1"/>
    <col min="4" max="4" width="32.7109375" style="0" customWidth="1"/>
    <col min="5" max="5" width="7.8515625" style="0" hidden="1" customWidth="1"/>
    <col min="6" max="6" width="25.57421875" style="0" hidden="1" customWidth="1"/>
    <col min="7" max="7" width="7.8515625" style="0" customWidth="1"/>
    <col min="8" max="8" width="13.00390625" style="17" customWidth="1"/>
    <col min="9" max="9" width="12.57421875" style="18" hidden="1" customWidth="1"/>
    <col min="10" max="10" width="13.00390625" style="18" hidden="1" customWidth="1"/>
    <col min="11" max="11" width="15.57421875" style="17" customWidth="1"/>
    <col min="12" max="12" width="9.8515625" style="19" customWidth="1"/>
    <col min="13" max="13" width="10.8515625" style="19" customWidth="1"/>
    <col min="14" max="14" width="45.421875" style="0" customWidth="1"/>
  </cols>
  <sheetData>
    <row r="1" spans="1:14" s="6" customFormat="1" ht="51">
      <c r="A1" s="1" t="s">
        <v>0</v>
      </c>
      <c r="B1" s="1" t="s">
        <v>178</v>
      </c>
      <c r="C1" s="1" t="s">
        <v>1</v>
      </c>
      <c r="D1" s="1" t="s">
        <v>179</v>
      </c>
      <c r="E1" s="1" t="s">
        <v>122</v>
      </c>
      <c r="F1" s="1" t="s">
        <v>123</v>
      </c>
      <c r="G1" s="32" t="s">
        <v>192</v>
      </c>
      <c r="H1" s="2" t="s">
        <v>124</v>
      </c>
      <c r="I1" s="14" t="s">
        <v>129</v>
      </c>
      <c r="J1" s="14" t="s">
        <v>131</v>
      </c>
      <c r="K1" s="2" t="s">
        <v>125</v>
      </c>
      <c r="L1" s="3" t="s">
        <v>126</v>
      </c>
      <c r="M1" s="3" t="s">
        <v>127</v>
      </c>
      <c r="N1" s="1" t="s">
        <v>4</v>
      </c>
    </row>
    <row r="2" spans="1:14" s="24" customFormat="1" ht="12.75">
      <c r="A2"/>
      <c r="B2" s="30" t="s">
        <v>176</v>
      </c>
      <c r="C2"/>
      <c r="E2"/>
      <c r="F2"/>
      <c r="G2"/>
      <c r="H2" s="17"/>
      <c r="I2" s="18"/>
      <c r="J2" s="18"/>
      <c r="K2" s="17"/>
      <c r="L2" s="19"/>
      <c r="M2" s="19"/>
      <c r="N2" s="7"/>
    </row>
    <row r="3" spans="1:14" ht="38.25">
      <c r="A3" t="s">
        <v>6</v>
      </c>
      <c r="B3" t="s">
        <v>170</v>
      </c>
      <c r="C3" t="s">
        <v>21</v>
      </c>
      <c r="D3" t="s">
        <v>22</v>
      </c>
      <c r="E3" t="s">
        <v>29</v>
      </c>
      <c r="F3" t="s">
        <v>30</v>
      </c>
      <c r="G3" s="33" t="s">
        <v>193</v>
      </c>
      <c r="H3" s="17">
        <v>13502</v>
      </c>
      <c r="I3" s="18">
        <v>13502</v>
      </c>
      <c r="J3" s="18">
        <v>0</v>
      </c>
      <c r="K3" s="29" t="s">
        <v>183</v>
      </c>
      <c r="L3" s="19">
        <v>0</v>
      </c>
      <c r="M3" s="19">
        <v>0</v>
      </c>
      <c r="N3" s="7" t="s">
        <v>211</v>
      </c>
    </row>
    <row r="4" spans="1:14" ht="25.5">
      <c r="A4" t="s">
        <v>6</v>
      </c>
      <c r="B4" t="s">
        <v>170</v>
      </c>
      <c r="C4" t="s">
        <v>21</v>
      </c>
      <c r="D4" t="s">
        <v>22</v>
      </c>
      <c r="E4" t="s">
        <v>23</v>
      </c>
      <c r="F4" t="s">
        <v>24</v>
      </c>
      <c r="G4" s="33" t="s">
        <v>193</v>
      </c>
      <c r="H4" s="17">
        <v>203242</v>
      </c>
      <c r="I4" s="18">
        <v>203242</v>
      </c>
      <c r="J4" s="18">
        <v>0</v>
      </c>
      <c r="K4" s="29" t="s">
        <v>184</v>
      </c>
      <c r="L4" s="19">
        <v>2</v>
      </c>
      <c r="M4" s="19">
        <v>0</v>
      </c>
      <c r="N4" s="7" t="s">
        <v>25</v>
      </c>
    </row>
    <row r="5" spans="1:14" ht="63.75">
      <c r="A5" t="s">
        <v>6</v>
      </c>
      <c r="B5" t="s">
        <v>170</v>
      </c>
      <c r="C5" t="s">
        <v>21</v>
      </c>
      <c r="D5" t="s">
        <v>22</v>
      </c>
      <c r="E5" t="s">
        <v>26</v>
      </c>
      <c r="F5" t="s">
        <v>27</v>
      </c>
      <c r="G5" s="33" t="s">
        <v>193</v>
      </c>
      <c r="H5" s="17">
        <v>50677</v>
      </c>
      <c r="I5" s="18">
        <v>72273</v>
      </c>
      <c r="J5" s="18">
        <v>0</v>
      </c>
      <c r="K5" s="29" t="s">
        <v>222</v>
      </c>
      <c r="L5" s="19">
        <v>1</v>
      </c>
      <c r="M5" s="19">
        <v>0</v>
      </c>
      <c r="N5" s="7" t="s">
        <v>223</v>
      </c>
    </row>
    <row r="6" spans="1:14" ht="53.25" customHeight="1">
      <c r="A6" t="s">
        <v>6</v>
      </c>
      <c r="B6" t="s">
        <v>170</v>
      </c>
      <c r="C6" t="s">
        <v>56</v>
      </c>
      <c r="D6" t="s">
        <v>224</v>
      </c>
      <c r="E6" t="s">
        <v>23</v>
      </c>
      <c r="F6" t="s">
        <v>58</v>
      </c>
      <c r="G6" s="34" t="s">
        <v>193</v>
      </c>
      <c r="H6" s="17">
        <v>-292566</v>
      </c>
      <c r="I6" s="18">
        <v>292566</v>
      </c>
      <c r="J6" s="18">
        <v>0</v>
      </c>
      <c r="K6" s="50" t="s">
        <v>227</v>
      </c>
      <c r="L6" s="19">
        <v>0</v>
      </c>
      <c r="M6" s="19">
        <v>0</v>
      </c>
      <c r="N6" s="49" t="s">
        <v>212</v>
      </c>
    </row>
    <row r="7" spans="2:14" ht="53.25" customHeight="1">
      <c r="B7" t="s">
        <v>170</v>
      </c>
      <c r="D7" t="s">
        <v>57</v>
      </c>
      <c r="G7" s="34" t="s">
        <v>193</v>
      </c>
      <c r="H7" s="17">
        <v>292566</v>
      </c>
      <c r="K7" s="50"/>
      <c r="N7" s="49"/>
    </row>
    <row r="8" spans="1:14" ht="26.25" customHeight="1">
      <c r="A8" t="s">
        <v>112</v>
      </c>
      <c r="B8" t="s">
        <v>174</v>
      </c>
      <c r="C8" t="s">
        <v>113</v>
      </c>
      <c r="D8" s="7" t="s">
        <v>114</v>
      </c>
      <c r="E8" t="s">
        <v>23</v>
      </c>
      <c r="F8" t="s">
        <v>115</v>
      </c>
      <c r="G8" s="34" t="s">
        <v>193</v>
      </c>
      <c r="H8" s="17">
        <v>292566</v>
      </c>
      <c r="I8" s="18">
        <v>292566</v>
      </c>
      <c r="J8" s="18">
        <v>0</v>
      </c>
      <c r="K8" s="51"/>
      <c r="L8" s="19">
        <v>6</v>
      </c>
      <c r="M8" s="19">
        <v>0</v>
      </c>
      <c r="N8" s="49"/>
    </row>
    <row r="9" spans="2:14" s="39" customFormat="1" ht="26.25" customHeight="1">
      <c r="B9" s="39" t="s">
        <v>170</v>
      </c>
      <c r="D9" s="40" t="s">
        <v>224</v>
      </c>
      <c r="G9" s="34" t="s">
        <v>193</v>
      </c>
      <c r="H9" s="41">
        <v>-76000</v>
      </c>
      <c r="I9" s="42"/>
      <c r="J9" s="42"/>
      <c r="K9" s="43"/>
      <c r="L9" s="44"/>
      <c r="M9" s="44"/>
      <c r="N9" s="53" t="s">
        <v>234</v>
      </c>
    </row>
    <row r="10" spans="2:14" s="39" customFormat="1" ht="38.25">
      <c r="B10" s="39" t="s">
        <v>170</v>
      </c>
      <c r="D10" s="40" t="s">
        <v>231</v>
      </c>
      <c r="G10" s="34" t="s">
        <v>193</v>
      </c>
      <c r="H10" s="41">
        <v>76000</v>
      </c>
      <c r="I10" s="42"/>
      <c r="J10" s="42"/>
      <c r="K10" s="43" t="s">
        <v>232</v>
      </c>
      <c r="L10" s="44"/>
      <c r="M10" s="44"/>
      <c r="N10" s="53"/>
    </row>
    <row r="11" spans="2:14" ht="25.5">
      <c r="B11" s="39" t="s">
        <v>170</v>
      </c>
      <c r="D11" s="40" t="s">
        <v>231</v>
      </c>
      <c r="G11" s="34" t="s">
        <v>193</v>
      </c>
      <c r="H11" s="17">
        <v>30000</v>
      </c>
      <c r="K11" s="28" t="s">
        <v>233</v>
      </c>
      <c r="N11" s="45" t="s">
        <v>235</v>
      </c>
    </row>
    <row r="12" spans="2:14" ht="25.5">
      <c r="B12" t="s">
        <v>170</v>
      </c>
      <c r="D12" t="s">
        <v>228</v>
      </c>
      <c r="G12" s="33" t="s">
        <v>193</v>
      </c>
      <c r="H12" s="17">
        <v>387178</v>
      </c>
      <c r="K12" s="29" t="s">
        <v>229</v>
      </c>
      <c r="L12" s="19">
        <v>6</v>
      </c>
      <c r="N12" s="7" t="s">
        <v>230</v>
      </c>
    </row>
    <row r="13" spans="1:14" ht="63.75">
      <c r="A13" t="s">
        <v>6</v>
      </c>
      <c r="B13" t="s">
        <v>170</v>
      </c>
      <c r="C13" t="s">
        <v>62</v>
      </c>
      <c r="D13" t="s">
        <v>63</v>
      </c>
      <c r="E13" t="s">
        <v>69</v>
      </c>
      <c r="F13" t="s">
        <v>70</v>
      </c>
      <c r="G13" s="34" t="s">
        <v>194</v>
      </c>
      <c r="H13" s="17">
        <v>-1012958</v>
      </c>
      <c r="I13" s="18">
        <v>0</v>
      </c>
      <c r="J13" s="18">
        <v>-1012958</v>
      </c>
      <c r="L13" s="19">
        <v>0</v>
      </c>
      <c r="M13" s="19">
        <v>0</v>
      </c>
      <c r="N13" s="7" t="s">
        <v>213</v>
      </c>
    </row>
    <row r="14" ht="12.75">
      <c r="N14" s="7"/>
    </row>
    <row r="15" spans="2:14" ht="12.75">
      <c r="B15" s="30" t="s">
        <v>177</v>
      </c>
      <c r="N15" s="7"/>
    </row>
    <row r="16" spans="1:14" s="24" customFormat="1" ht="25.5">
      <c r="A16" t="s">
        <v>6</v>
      </c>
      <c r="B16" t="s">
        <v>170</v>
      </c>
      <c r="C16" t="s">
        <v>13</v>
      </c>
      <c r="D16" t="s">
        <v>14</v>
      </c>
      <c r="E16" t="s">
        <v>15</v>
      </c>
      <c r="F16" t="s">
        <v>16</v>
      </c>
      <c r="G16" s="33" t="s">
        <v>193</v>
      </c>
      <c r="H16" s="17">
        <v>0</v>
      </c>
      <c r="I16" s="18">
        <v>0</v>
      </c>
      <c r="J16" s="18">
        <v>0</v>
      </c>
      <c r="K16" s="17">
        <v>0</v>
      </c>
      <c r="L16" s="19">
        <v>1</v>
      </c>
      <c r="M16" s="19">
        <v>-1</v>
      </c>
      <c r="N16" s="7" t="s">
        <v>185</v>
      </c>
    </row>
    <row r="17" spans="1:14" s="24" customFormat="1" ht="51">
      <c r="A17" t="s">
        <v>6</v>
      </c>
      <c r="B17" t="s">
        <v>170</v>
      </c>
      <c r="C17" t="s">
        <v>17</v>
      </c>
      <c r="D17" s="7" t="s">
        <v>18</v>
      </c>
      <c r="E17" t="s">
        <v>15</v>
      </c>
      <c r="F17" t="s">
        <v>19</v>
      </c>
      <c r="G17" s="33" t="s">
        <v>193</v>
      </c>
      <c r="H17" s="17">
        <v>0</v>
      </c>
      <c r="I17" s="18">
        <v>0</v>
      </c>
      <c r="J17" s="18">
        <v>0</v>
      </c>
      <c r="K17" s="17">
        <v>0</v>
      </c>
      <c r="L17" s="19">
        <v>1</v>
      </c>
      <c r="M17" s="19">
        <v>-1</v>
      </c>
      <c r="N17" s="7" t="s">
        <v>214</v>
      </c>
    </row>
    <row r="18" spans="1:14" ht="51">
      <c r="A18" t="s">
        <v>6</v>
      </c>
      <c r="B18" t="s">
        <v>170</v>
      </c>
      <c r="C18" t="s">
        <v>34</v>
      </c>
      <c r="D18" t="s">
        <v>35</v>
      </c>
      <c r="E18" t="s">
        <v>15</v>
      </c>
      <c r="F18" t="s">
        <v>36</v>
      </c>
      <c r="G18" s="33" t="s">
        <v>193</v>
      </c>
      <c r="H18" s="17">
        <v>63915</v>
      </c>
      <c r="I18" s="18">
        <v>0</v>
      </c>
      <c r="J18" s="18">
        <v>63915</v>
      </c>
      <c r="K18" s="29" t="s">
        <v>180</v>
      </c>
      <c r="L18" s="19">
        <v>0</v>
      </c>
      <c r="M18" s="19">
        <v>1</v>
      </c>
      <c r="N18" s="7" t="s">
        <v>215</v>
      </c>
    </row>
    <row r="19" spans="1:14" s="24" customFormat="1" ht="26.25" customHeight="1">
      <c r="A19" t="s">
        <v>6</v>
      </c>
      <c r="B19" t="s">
        <v>170</v>
      </c>
      <c r="C19" t="s">
        <v>50</v>
      </c>
      <c r="D19" t="s">
        <v>51</v>
      </c>
      <c r="E19" t="s">
        <v>23</v>
      </c>
      <c r="F19" t="s">
        <v>52</v>
      </c>
      <c r="G19" s="33" t="s">
        <v>193</v>
      </c>
      <c r="H19" s="17">
        <v>211994</v>
      </c>
      <c r="I19" s="18">
        <v>211994</v>
      </c>
      <c r="J19" s="18">
        <v>0</v>
      </c>
      <c r="K19" s="52" t="s">
        <v>226</v>
      </c>
      <c r="L19" s="19">
        <v>0</v>
      </c>
      <c r="M19" s="19">
        <v>0</v>
      </c>
      <c r="N19" s="46" t="s">
        <v>217</v>
      </c>
    </row>
    <row r="20" spans="1:14" s="24" customFormat="1" ht="29.25" customHeight="1">
      <c r="A20"/>
      <c r="B20" t="s">
        <v>170</v>
      </c>
      <c r="C20"/>
      <c r="D20" t="s">
        <v>225</v>
      </c>
      <c r="E20"/>
      <c r="F20"/>
      <c r="G20" s="33" t="s">
        <v>193</v>
      </c>
      <c r="H20" s="17">
        <v>-211994</v>
      </c>
      <c r="I20" s="18"/>
      <c r="J20" s="18"/>
      <c r="K20" s="52"/>
      <c r="L20" s="19"/>
      <c r="M20" s="19"/>
      <c r="N20" s="46"/>
    </row>
    <row r="21" spans="1:14" ht="38.25">
      <c r="A21" t="s">
        <v>6</v>
      </c>
      <c r="B21" t="s">
        <v>170</v>
      </c>
      <c r="C21" t="s">
        <v>62</v>
      </c>
      <c r="D21" t="s">
        <v>63</v>
      </c>
      <c r="E21" t="s">
        <v>15</v>
      </c>
      <c r="F21" t="s">
        <v>67</v>
      </c>
      <c r="G21" s="33" t="s">
        <v>193</v>
      </c>
      <c r="H21" s="17">
        <v>281532</v>
      </c>
      <c r="I21" s="18">
        <v>0</v>
      </c>
      <c r="J21" s="18">
        <v>281532</v>
      </c>
      <c r="K21" s="29" t="s">
        <v>181</v>
      </c>
      <c r="L21" s="19">
        <v>0</v>
      </c>
      <c r="M21" s="19">
        <v>0</v>
      </c>
      <c r="N21" s="7" t="s">
        <v>186</v>
      </c>
    </row>
    <row r="22" spans="1:14" ht="40.5" customHeight="1">
      <c r="A22" t="s">
        <v>6</v>
      </c>
      <c r="B22" t="s">
        <v>170</v>
      </c>
      <c r="C22" t="s">
        <v>72</v>
      </c>
      <c r="D22" t="s">
        <v>73</v>
      </c>
      <c r="E22" t="s">
        <v>15</v>
      </c>
      <c r="F22" t="s">
        <v>74</v>
      </c>
      <c r="G22" s="33" t="s">
        <v>193</v>
      </c>
      <c r="H22" s="17">
        <v>85000</v>
      </c>
      <c r="I22" s="18">
        <v>0</v>
      </c>
      <c r="J22" s="18">
        <v>85000</v>
      </c>
      <c r="K22" s="47" t="s">
        <v>182</v>
      </c>
      <c r="L22" s="19">
        <v>0</v>
      </c>
      <c r="M22" s="19">
        <v>0</v>
      </c>
      <c r="N22" s="46" t="s">
        <v>187</v>
      </c>
    </row>
    <row r="23" spans="1:14" ht="40.5" customHeight="1">
      <c r="A23" t="s">
        <v>6</v>
      </c>
      <c r="B23" t="s">
        <v>170</v>
      </c>
      <c r="C23" t="s">
        <v>76</v>
      </c>
      <c r="D23" t="s">
        <v>77</v>
      </c>
      <c r="E23" t="s">
        <v>15</v>
      </c>
      <c r="F23" t="s">
        <v>78</v>
      </c>
      <c r="G23" s="33" t="s">
        <v>193</v>
      </c>
      <c r="H23" s="17">
        <v>-60000</v>
      </c>
      <c r="I23" s="18">
        <v>0</v>
      </c>
      <c r="J23" s="18">
        <v>-60000</v>
      </c>
      <c r="K23" s="47"/>
      <c r="L23" s="19">
        <v>0</v>
      </c>
      <c r="M23" s="19">
        <v>0</v>
      </c>
      <c r="N23" s="46"/>
    </row>
    <row r="24" spans="1:14" ht="54" customHeight="1">
      <c r="A24" t="s">
        <v>82</v>
      </c>
      <c r="B24" t="s">
        <v>171</v>
      </c>
      <c r="C24" t="s">
        <v>83</v>
      </c>
      <c r="D24" t="s">
        <v>84</v>
      </c>
      <c r="E24" t="s">
        <v>23</v>
      </c>
      <c r="F24" t="s">
        <v>52</v>
      </c>
      <c r="G24" s="33" t="s">
        <v>193</v>
      </c>
      <c r="H24" s="17">
        <v>44952</v>
      </c>
      <c r="I24" s="18">
        <v>44952</v>
      </c>
      <c r="J24" s="18">
        <v>0</v>
      </c>
      <c r="K24" s="35" t="s">
        <v>195</v>
      </c>
      <c r="L24" s="19">
        <v>0</v>
      </c>
      <c r="M24" s="19">
        <v>0</v>
      </c>
      <c r="N24" s="7" t="s">
        <v>216</v>
      </c>
    </row>
    <row r="25" spans="1:14" ht="38.25">
      <c r="A25" t="s">
        <v>86</v>
      </c>
      <c r="B25" t="s">
        <v>172</v>
      </c>
      <c r="C25" t="s">
        <v>87</v>
      </c>
      <c r="D25" t="s">
        <v>88</v>
      </c>
      <c r="E25" t="s">
        <v>23</v>
      </c>
      <c r="F25" t="s">
        <v>89</v>
      </c>
      <c r="G25" s="33" t="s">
        <v>193</v>
      </c>
      <c r="H25" s="17">
        <v>243004</v>
      </c>
      <c r="I25" s="18">
        <v>243004</v>
      </c>
      <c r="J25" s="18">
        <v>0</v>
      </c>
      <c r="K25" s="17">
        <v>0</v>
      </c>
      <c r="L25" s="19">
        <v>0</v>
      </c>
      <c r="M25" s="19">
        <v>0</v>
      </c>
      <c r="N25" s="7" t="s">
        <v>218</v>
      </c>
    </row>
    <row r="26" spans="1:14" ht="12.75">
      <c r="A26" t="s">
        <v>86</v>
      </c>
      <c r="B26" t="s">
        <v>172</v>
      </c>
      <c r="C26" t="s">
        <v>91</v>
      </c>
      <c r="D26" t="s">
        <v>92</v>
      </c>
      <c r="E26" t="s">
        <v>23</v>
      </c>
      <c r="F26" t="s">
        <v>93</v>
      </c>
      <c r="G26" s="33" t="s">
        <v>193</v>
      </c>
      <c r="H26" s="17">
        <v>-725000</v>
      </c>
      <c r="I26" s="18">
        <v>-725000</v>
      </c>
      <c r="J26" s="18">
        <v>0</v>
      </c>
      <c r="K26" s="17">
        <v>0</v>
      </c>
      <c r="L26" s="19">
        <v>0</v>
      </c>
      <c r="M26" s="19">
        <v>0</v>
      </c>
      <c r="N26" s="7"/>
    </row>
    <row r="27" spans="1:14" ht="89.25">
      <c r="A27" t="s">
        <v>95</v>
      </c>
      <c r="B27" s="7" t="s">
        <v>97</v>
      </c>
      <c r="C27" t="s">
        <v>96</v>
      </c>
      <c r="D27" t="s">
        <v>97</v>
      </c>
      <c r="E27" t="s">
        <v>23</v>
      </c>
      <c r="F27" t="s">
        <v>98</v>
      </c>
      <c r="G27" s="33" t="s">
        <v>193</v>
      </c>
      <c r="H27" s="17">
        <v>1725000</v>
      </c>
      <c r="I27" s="18">
        <v>1725000</v>
      </c>
      <c r="J27" s="18">
        <v>0</v>
      </c>
      <c r="K27" s="17">
        <v>1725000</v>
      </c>
      <c r="L27" s="19">
        <v>0</v>
      </c>
      <c r="M27" s="19">
        <v>0</v>
      </c>
      <c r="N27" s="7" t="s">
        <v>219</v>
      </c>
    </row>
    <row r="28" spans="1:14" ht="63.75">
      <c r="A28" t="s">
        <v>106</v>
      </c>
      <c r="B28" s="7" t="s">
        <v>173</v>
      </c>
      <c r="C28" t="s">
        <v>107</v>
      </c>
      <c r="D28" s="7" t="s">
        <v>108</v>
      </c>
      <c r="E28" t="s">
        <v>23</v>
      </c>
      <c r="F28" t="s">
        <v>109</v>
      </c>
      <c r="G28" s="33" t="s">
        <v>193</v>
      </c>
      <c r="H28" s="17">
        <v>-2500000</v>
      </c>
      <c r="I28" s="18">
        <v>-2500000</v>
      </c>
      <c r="J28" s="18">
        <v>0</v>
      </c>
      <c r="L28" s="19">
        <v>-2.5</v>
      </c>
      <c r="M28" s="19">
        <v>0</v>
      </c>
      <c r="N28" s="7" t="s">
        <v>220</v>
      </c>
    </row>
    <row r="29" ht="12.75">
      <c r="N29" s="7"/>
    </row>
    <row r="30" ht="12.75">
      <c r="N30" s="7"/>
    </row>
    <row r="31" spans="2:14" s="24" customFormat="1" ht="12.75">
      <c r="B31" s="25" t="s">
        <v>191</v>
      </c>
      <c r="C31" s="20"/>
      <c r="E31" s="20"/>
      <c r="F31" s="20"/>
      <c r="G31" s="20"/>
      <c r="H31" s="21"/>
      <c r="I31" s="22"/>
      <c r="J31" s="22"/>
      <c r="K31" s="21"/>
      <c r="L31" s="23"/>
      <c r="M31" s="23"/>
      <c r="N31" s="20"/>
    </row>
    <row r="32" spans="1:14" s="24" customFormat="1" ht="12.75">
      <c r="A32" t="s">
        <v>6</v>
      </c>
      <c r="B32" t="s">
        <v>170</v>
      </c>
      <c r="C32" t="s">
        <v>7</v>
      </c>
      <c r="D32" t="s">
        <v>8</v>
      </c>
      <c r="E32" t="s">
        <v>9</v>
      </c>
      <c r="F32" t="s">
        <v>10</v>
      </c>
      <c r="G32" s="33" t="s">
        <v>193</v>
      </c>
      <c r="H32" s="17">
        <v>-86</v>
      </c>
      <c r="I32" s="18">
        <v>0</v>
      </c>
      <c r="J32" s="18">
        <v>0</v>
      </c>
      <c r="K32" s="17">
        <v>0</v>
      </c>
      <c r="L32" s="19">
        <v>0</v>
      </c>
      <c r="M32" s="19">
        <v>0</v>
      </c>
      <c r="N32" s="7"/>
    </row>
    <row r="33" spans="1:14" s="24" customFormat="1" ht="12.75">
      <c r="A33" t="s">
        <v>6</v>
      </c>
      <c r="B33" t="s">
        <v>170</v>
      </c>
      <c r="C33" t="s">
        <v>11</v>
      </c>
      <c r="D33" t="s">
        <v>12</v>
      </c>
      <c r="E33" t="s">
        <v>9</v>
      </c>
      <c r="F33" t="s">
        <v>10</v>
      </c>
      <c r="G33" s="33" t="s">
        <v>193</v>
      </c>
      <c r="H33" s="17">
        <v>-21335</v>
      </c>
      <c r="I33" s="18">
        <v>0</v>
      </c>
      <c r="J33" s="18">
        <v>0</v>
      </c>
      <c r="K33" s="17">
        <v>0</v>
      </c>
      <c r="L33" s="19">
        <v>0</v>
      </c>
      <c r="M33" s="19">
        <v>0</v>
      </c>
      <c r="N33" s="7"/>
    </row>
    <row r="34" spans="1:14" s="24" customFormat="1" ht="12.75">
      <c r="A34" t="s">
        <v>6</v>
      </c>
      <c r="B34" t="s">
        <v>170</v>
      </c>
      <c r="C34" t="s">
        <v>13</v>
      </c>
      <c r="D34" t="s">
        <v>14</v>
      </c>
      <c r="E34" t="s">
        <v>9</v>
      </c>
      <c r="F34" t="s">
        <v>10</v>
      </c>
      <c r="G34" s="33" t="s">
        <v>193</v>
      </c>
      <c r="H34" s="17">
        <v>-86134</v>
      </c>
      <c r="I34" s="18">
        <v>0</v>
      </c>
      <c r="J34" s="18">
        <v>0</v>
      </c>
      <c r="K34" s="17">
        <v>0</v>
      </c>
      <c r="L34" s="19">
        <v>0</v>
      </c>
      <c r="M34" s="19">
        <v>0</v>
      </c>
      <c r="N34" s="7"/>
    </row>
    <row r="35" spans="1:14" s="24" customFormat="1" ht="12.75">
      <c r="A35" t="s">
        <v>6</v>
      </c>
      <c r="B35" t="s">
        <v>170</v>
      </c>
      <c r="C35" t="s">
        <v>17</v>
      </c>
      <c r="D35" t="s">
        <v>18</v>
      </c>
      <c r="E35" t="s">
        <v>9</v>
      </c>
      <c r="F35" t="s">
        <v>10</v>
      </c>
      <c r="G35" s="33" t="s">
        <v>193</v>
      </c>
      <c r="H35" s="17">
        <v>-97634</v>
      </c>
      <c r="I35" s="18">
        <v>0</v>
      </c>
      <c r="J35" s="18">
        <v>0</v>
      </c>
      <c r="K35" s="17">
        <v>0</v>
      </c>
      <c r="L35" s="19">
        <v>0</v>
      </c>
      <c r="M35" s="19">
        <v>0</v>
      </c>
      <c r="N35" s="7"/>
    </row>
    <row r="36" spans="1:14" s="24" customFormat="1" ht="12.75">
      <c r="A36" t="s">
        <v>6</v>
      </c>
      <c r="B36" t="s">
        <v>170</v>
      </c>
      <c r="C36" t="s">
        <v>21</v>
      </c>
      <c r="D36" t="s">
        <v>22</v>
      </c>
      <c r="E36" t="s">
        <v>9</v>
      </c>
      <c r="F36" t="s">
        <v>10</v>
      </c>
      <c r="G36" s="33" t="s">
        <v>193</v>
      </c>
      <c r="H36" s="17">
        <v>-129068</v>
      </c>
      <c r="I36" s="18">
        <v>0</v>
      </c>
      <c r="J36" s="18">
        <v>0</v>
      </c>
      <c r="K36" s="17">
        <v>0</v>
      </c>
      <c r="L36" s="19">
        <v>0</v>
      </c>
      <c r="M36" s="19">
        <v>0</v>
      </c>
      <c r="N36" s="7"/>
    </row>
    <row r="37" spans="1:14" s="24" customFormat="1" ht="12.75">
      <c r="A37" t="s">
        <v>6</v>
      </c>
      <c r="B37" t="s">
        <v>170</v>
      </c>
      <c r="C37" t="s">
        <v>32</v>
      </c>
      <c r="D37" t="s">
        <v>33</v>
      </c>
      <c r="E37" t="s">
        <v>9</v>
      </c>
      <c r="F37" t="s">
        <v>10</v>
      </c>
      <c r="G37" s="33" t="s">
        <v>193</v>
      </c>
      <c r="H37" s="17">
        <v>-15128</v>
      </c>
      <c r="I37" s="18">
        <v>0</v>
      </c>
      <c r="J37" s="18">
        <v>0</v>
      </c>
      <c r="K37" s="17">
        <v>0</v>
      </c>
      <c r="L37" s="19">
        <v>0</v>
      </c>
      <c r="M37" s="19">
        <v>0</v>
      </c>
      <c r="N37" s="7"/>
    </row>
    <row r="38" spans="1:14" s="24" customFormat="1" ht="12.75">
      <c r="A38" t="s">
        <v>6</v>
      </c>
      <c r="B38" t="s">
        <v>170</v>
      </c>
      <c r="C38" t="s">
        <v>34</v>
      </c>
      <c r="D38" t="s">
        <v>35</v>
      </c>
      <c r="E38" t="s">
        <v>9</v>
      </c>
      <c r="F38" t="s">
        <v>10</v>
      </c>
      <c r="G38" s="33" t="s">
        <v>193</v>
      </c>
      <c r="H38" s="17">
        <v>-330704</v>
      </c>
      <c r="I38" s="18">
        <v>0</v>
      </c>
      <c r="J38" s="18">
        <v>0</v>
      </c>
      <c r="K38" s="17">
        <v>0</v>
      </c>
      <c r="L38" s="19">
        <v>0</v>
      </c>
      <c r="M38" s="19">
        <v>0</v>
      </c>
      <c r="N38" s="7"/>
    </row>
    <row r="39" spans="1:14" s="24" customFormat="1" ht="12.75">
      <c r="A39" t="s">
        <v>6</v>
      </c>
      <c r="B39" t="s">
        <v>170</v>
      </c>
      <c r="C39" t="s">
        <v>38</v>
      </c>
      <c r="D39" t="s">
        <v>39</v>
      </c>
      <c r="E39" t="s">
        <v>9</v>
      </c>
      <c r="F39" t="s">
        <v>10</v>
      </c>
      <c r="G39" s="33" t="s">
        <v>193</v>
      </c>
      <c r="H39" s="17">
        <v>-27902</v>
      </c>
      <c r="I39" s="18">
        <v>0</v>
      </c>
      <c r="J39" s="18">
        <v>0</v>
      </c>
      <c r="K39" s="17">
        <v>0</v>
      </c>
      <c r="L39" s="19">
        <v>0</v>
      </c>
      <c r="M39" s="19">
        <v>0</v>
      </c>
      <c r="N39" s="7"/>
    </row>
    <row r="40" spans="1:14" s="24" customFormat="1" ht="12.75">
      <c r="A40" t="s">
        <v>6</v>
      </c>
      <c r="B40" t="s">
        <v>170</v>
      </c>
      <c r="C40" t="s">
        <v>40</v>
      </c>
      <c r="D40" t="s">
        <v>41</v>
      </c>
      <c r="E40" t="s">
        <v>9</v>
      </c>
      <c r="F40" t="s">
        <v>10</v>
      </c>
      <c r="G40" s="33" t="s">
        <v>193</v>
      </c>
      <c r="H40" s="17">
        <v>-24046</v>
      </c>
      <c r="I40" s="18">
        <v>0</v>
      </c>
      <c r="J40" s="18">
        <v>0</v>
      </c>
      <c r="K40" s="17">
        <v>0</v>
      </c>
      <c r="L40" s="19">
        <v>0</v>
      </c>
      <c r="M40" s="19">
        <v>0</v>
      </c>
      <c r="N40" s="7"/>
    </row>
    <row r="41" spans="1:14" s="24" customFormat="1" ht="12.75">
      <c r="A41" t="s">
        <v>6</v>
      </c>
      <c r="B41" t="s">
        <v>170</v>
      </c>
      <c r="C41" t="s">
        <v>42</v>
      </c>
      <c r="D41" t="s">
        <v>43</v>
      </c>
      <c r="E41" t="s">
        <v>9</v>
      </c>
      <c r="F41" t="s">
        <v>10</v>
      </c>
      <c r="G41" s="33" t="s">
        <v>193</v>
      </c>
      <c r="H41" s="17">
        <v>-10493</v>
      </c>
      <c r="I41" s="18">
        <v>0</v>
      </c>
      <c r="J41" s="18">
        <v>0</v>
      </c>
      <c r="K41" s="17">
        <v>0</v>
      </c>
      <c r="L41" s="19">
        <v>0</v>
      </c>
      <c r="M41" s="19">
        <v>0</v>
      </c>
      <c r="N41" s="7"/>
    </row>
    <row r="42" spans="1:14" s="24" customFormat="1" ht="12.75">
      <c r="A42" t="s">
        <v>6</v>
      </c>
      <c r="B42" t="s">
        <v>170</v>
      </c>
      <c r="C42" t="s">
        <v>44</v>
      </c>
      <c r="D42" t="s">
        <v>45</v>
      </c>
      <c r="E42" t="s">
        <v>9</v>
      </c>
      <c r="F42" t="s">
        <v>10</v>
      </c>
      <c r="G42" s="33" t="s">
        <v>193</v>
      </c>
      <c r="H42" s="17">
        <v>-10637</v>
      </c>
      <c r="I42" s="18">
        <v>0</v>
      </c>
      <c r="J42" s="18">
        <v>0</v>
      </c>
      <c r="K42" s="17">
        <v>0</v>
      </c>
      <c r="L42" s="19">
        <v>0</v>
      </c>
      <c r="M42" s="19">
        <v>0</v>
      </c>
      <c r="N42" s="7"/>
    </row>
    <row r="43" spans="1:14" s="24" customFormat="1" ht="12.75">
      <c r="A43" t="s">
        <v>6</v>
      </c>
      <c r="B43" t="s">
        <v>170</v>
      </c>
      <c r="C43" t="s">
        <v>46</v>
      </c>
      <c r="D43" t="s">
        <v>47</v>
      </c>
      <c r="E43" t="s">
        <v>9</v>
      </c>
      <c r="F43" t="s">
        <v>10</v>
      </c>
      <c r="G43" s="33" t="s">
        <v>193</v>
      </c>
      <c r="H43" s="17">
        <v>4368</v>
      </c>
      <c r="I43" s="18">
        <v>0</v>
      </c>
      <c r="J43" s="18">
        <v>0</v>
      </c>
      <c r="K43" s="17">
        <v>0</v>
      </c>
      <c r="L43" s="19">
        <v>0</v>
      </c>
      <c r="M43" s="19">
        <v>0</v>
      </c>
      <c r="N43" s="7"/>
    </row>
    <row r="44" spans="1:14" s="24" customFormat="1" ht="12.75">
      <c r="A44" t="s">
        <v>6</v>
      </c>
      <c r="B44" t="s">
        <v>170</v>
      </c>
      <c r="C44" t="s">
        <v>48</v>
      </c>
      <c r="D44" t="s">
        <v>49</v>
      </c>
      <c r="E44" t="s">
        <v>9</v>
      </c>
      <c r="F44" t="s">
        <v>10</v>
      </c>
      <c r="G44" s="33" t="s">
        <v>193</v>
      </c>
      <c r="H44" s="17">
        <v>-194993</v>
      </c>
      <c r="I44" s="18">
        <v>0</v>
      </c>
      <c r="J44" s="18">
        <v>0</v>
      </c>
      <c r="K44" s="17">
        <v>0</v>
      </c>
      <c r="L44" s="19">
        <v>0</v>
      </c>
      <c r="M44" s="19">
        <v>0</v>
      </c>
      <c r="N44" s="7"/>
    </row>
    <row r="45" spans="1:14" s="24" customFormat="1" ht="12.75">
      <c r="A45" t="s">
        <v>6</v>
      </c>
      <c r="B45" t="s">
        <v>170</v>
      </c>
      <c r="C45" t="s">
        <v>50</v>
      </c>
      <c r="D45" t="s">
        <v>51</v>
      </c>
      <c r="E45" t="s">
        <v>9</v>
      </c>
      <c r="F45" t="s">
        <v>10</v>
      </c>
      <c r="G45" s="33" t="s">
        <v>193</v>
      </c>
      <c r="H45" s="17">
        <v>-22497</v>
      </c>
      <c r="I45" s="18">
        <v>0</v>
      </c>
      <c r="J45" s="18">
        <v>0</v>
      </c>
      <c r="K45" s="17">
        <v>0</v>
      </c>
      <c r="L45" s="19">
        <v>0</v>
      </c>
      <c r="M45" s="19">
        <v>0</v>
      </c>
      <c r="N45" s="7"/>
    </row>
    <row r="46" spans="1:14" s="24" customFormat="1" ht="12.75">
      <c r="A46" t="s">
        <v>6</v>
      </c>
      <c r="B46" t="s">
        <v>170</v>
      </c>
      <c r="C46" t="s">
        <v>54</v>
      </c>
      <c r="D46" t="s">
        <v>55</v>
      </c>
      <c r="E46" t="s">
        <v>9</v>
      </c>
      <c r="F46" t="s">
        <v>10</v>
      </c>
      <c r="G46" s="33" t="s">
        <v>193</v>
      </c>
      <c r="H46" s="17">
        <v>-122301</v>
      </c>
      <c r="I46" s="18">
        <v>0</v>
      </c>
      <c r="J46" s="18">
        <v>0</v>
      </c>
      <c r="K46" s="17">
        <v>0</v>
      </c>
      <c r="L46" s="19">
        <v>0</v>
      </c>
      <c r="M46" s="19">
        <v>0</v>
      </c>
      <c r="N46" s="7"/>
    </row>
    <row r="47" spans="1:14" s="24" customFormat="1" ht="12.75">
      <c r="A47" t="s">
        <v>6</v>
      </c>
      <c r="B47" t="s">
        <v>170</v>
      </c>
      <c r="C47" t="s">
        <v>56</v>
      </c>
      <c r="D47" t="s">
        <v>57</v>
      </c>
      <c r="E47" t="s">
        <v>9</v>
      </c>
      <c r="F47" t="s">
        <v>10</v>
      </c>
      <c r="G47" s="33" t="s">
        <v>193</v>
      </c>
      <c r="H47" s="17">
        <v>-33529</v>
      </c>
      <c r="I47" s="18">
        <v>0</v>
      </c>
      <c r="J47" s="18">
        <v>0</v>
      </c>
      <c r="K47" s="17">
        <v>0</v>
      </c>
      <c r="L47" s="19">
        <v>0</v>
      </c>
      <c r="M47" s="19">
        <v>0</v>
      </c>
      <c r="N47" s="7"/>
    </row>
    <row r="48" spans="1:14" s="24" customFormat="1" ht="12.75">
      <c r="A48" t="s">
        <v>6</v>
      </c>
      <c r="B48" t="s">
        <v>170</v>
      </c>
      <c r="C48" t="s">
        <v>60</v>
      </c>
      <c r="D48" t="s">
        <v>61</v>
      </c>
      <c r="E48" t="s">
        <v>9</v>
      </c>
      <c r="F48" t="s">
        <v>10</v>
      </c>
      <c r="G48" s="33" t="s">
        <v>193</v>
      </c>
      <c r="H48" s="17">
        <v>-21974</v>
      </c>
      <c r="I48" s="18">
        <v>0</v>
      </c>
      <c r="J48" s="18">
        <v>0</v>
      </c>
      <c r="K48" s="17">
        <v>0</v>
      </c>
      <c r="L48" s="19">
        <v>0</v>
      </c>
      <c r="M48" s="19">
        <v>0</v>
      </c>
      <c r="N48" s="7"/>
    </row>
    <row r="49" spans="1:14" s="24" customFormat="1" ht="12.75">
      <c r="A49" t="s">
        <v>6</v>
      </c>
      <c r="B49" t="s">
        <v>170</v>
      </c>
      <c r="C49" t="s">
        <v>72</v>
      </c>
      <c r="D49" t="s">
        <v>73</v>
      </c>
      <c r="E49" t="s">
        <v>9</v>
      </c>
      <c r="F49" t="s">
        <v>10</v>
      </c>
      <c r="G49" s="33" t="s">
        <v>193</v>
      </c>
      <c r="H49" s="17">
        <v>645</v>
      </c>
      <c r="I49" s="18">
        <v>0</v>
      </c>
      <c r="J49" s="18">
        <v>0</v>
      </c>
      <c r="K49" s="17">
        <v>0</v>
      </c>
      <c r="L49" s="19">
        <v>0</v>
      </c>
      <c r="M49" s="19">
        <v>0</v>
      </c>
      <c r="N49" s="7"/>
    </row>
    <row r="50" spans="1:14" s="24" customFormat="1" ht="12.75">
      <c r="A50" t="s">
        <v>6</v>
      </c>
      <c r="B50" t="s">
        <v>170</v>
      </c>
      <c r="C50" t="s">
        <v>76</v>
      </c>
      <c r="D50" t="s">
        <v>77</v>
      </c>
      <c r="E50" t="s">
        <v>9</v>
      </c>
      <c r="F50" t="s">
        <v>10</v>
      </c>
      <c r="G50" s="33" t="s">
        <v>193</v>
      </c>
      <c r="H50" s="17">
        <v>-78492</v>
      </c>
      <c r="I50" s="18">
        <v>0</v>
      </c>
      <c r="J50" s="18">
        <v>0</v>
      </c>
      <c r="K50" s="17">
        <v>0</v>
      </c>
      <c r="L50" s="19">
        <v>0</v>
      </c>
      <c r="M50" s="19">
        <v>0</v>
      </c>
      <c r="N50" s="7"/>
    </row>
    <row r="51" spans="1:14" s="24" customFormat="1" ht="12.75">
      <c r="A51" t="s">
        <v>6</v>
      </c>
      <c r="B51" t="s">
        <v>170</v>
      </c>
      <c r="C51" t="s">
        <v>79</v>
      </c>
      <c r="D51" t="s">
        <v>80</v>
      </c>
      <c r="E51" t="s">
        <v>9</v>
      </c>
      <c r="F51" t="s">
        <v>10</v>
      </c>
      <c r="G51" s="33" t="s">
        <v>193</v>
      </c>
      <c r="H51" s="17">
        <v>19122</v>
      </c>
      <c r="I51" s="18">
        <v>0</v>
      </c>
      <c r="J51" s="18">
        <v>0</v>
      </c>
      <c r="K51" s="17">
        <v>0</v>
      </c>
      <c r="L51" s="19">
        <v>0</v>
      </c>
      <c r="M51" s="19">
        <v>0</v>
      </c>
      <c r="N51" s="7"/>
    </row>
    <row r="52" spans="1:14" s="24" customFormat="1" ht="25.5">
      <c r="A52"/>
      <c r="B52"/>
      <c r="C52"/>
      <c r="D52" s="26" t="s">
        <v>175</v>
      </c>
      <c r="E52"/>
      <c r="F52"/>
      <c r="G52" s="33" t="s">
        <v>193</v>
      </c>
      <c r="H52" s="31">
        <f>SUM(H32:H51)</f>
        <v>-1202818</v>
      </c>
      <c r="I52" s="18"/>
      <c r="J52" s="18"/>
      <c r="K52" s="17"/>
      <c r="L52" s="19"/>
      <c r="M52" s="19"/>
      <c r="N52" s="7" t="s">
        <v>221</v>
      </c>
    </row>
    <row r="53" spans="1:14" s="24" customFormat="1" ht="12.75">
      <c r="A53"/>
      <c r="B53"/>
      <c r="C53"/>
      <c r="D53" s="26"/>
      <c r="E53"/>
      <c r="F53"/>
      <c r="G53"/>
      <c r="H53" s="17"/>
      <c r="I53" s="18"/>
      <c r="J53" s="18"/>
      <c r="K53" s="17"/>
      <c r="L53" s="19"/>
      <c r="M53" s="19"/>
      <c r="N53" s="7"/>
    </row>
    <row r="54" spans="1:14" s="24" customFormat="1" ht="12.75">
      <c r="A54" t="s">
        <v>6</v>
      </c>
      <c r="B54" t="s">
        <v>170</v>
      </c>
      <c r="C54" t="s">
        <v>62</v>
      </c>
      <c r="D54" t="s">
        <v>63</v>
      </c>
      <c r="E54" t="s">
        <v>64</v>
      </c>
      <c r="F54" t="s">
        <v>65</v>
      </c>
      <c r="G54" s="33" t="s">
        <v>193</v>
      </c>
      <c r="H54" s="17">
        <v>200000</v>
      </c>
      <c r="I54" s="18">
        <v>200000</v>
      </c>
      <c r="J54" s="18">
        <v>0</v>
      </c>
      <c r="K54" s="47" t="s">
        <v>190</v>
      </c>
      <c r="L54" s="19">
        <v>0</v>
      </c>
      <c r="M54" s="19">
        <v>0</v>
      </c>
      <c r="N54" s="46" t="s">
        <v>189</v>
      </c>
    </row>
    <row r="55" spans="1:14" ht="26.25" customHeight="1">
      <c r="A55" t="s">
        <v>117</v>
      </c>
      <c r="B55" t="s">
        <v>3</v>
      </c>
      <c r="C55" t="s">
        <v>118</v>
      </c>
      <c r="D55" t="s">
        <v>188</v>
      </c>
      <c r="E55" t="s">
        <v>119</v>
      </c>
      <c r="F55" t="s">
        <v>10</v>
      </c>
      <c r="G55" s="33" t="s">
        <v>193</v>
      </c>
      <c r="H55" s="17">
        <v>200000</v>
      </c>
      <c r="I55" s="18">
        <v>200000</v>
      </c>
      <c r="J55" s="18">
        <v>0</v>
      </c>
      <c r="K55" s="48"/>
      <c r="L55" s="19">
        <v>0</v>
      </c>
      <c r="M55" s="19">
        <v>0</v>
      </c>
      <c r="N55" s="46"/>
    </row>
    <row r="58" ht="12.75">
      <c r="B58" s="27" t="s">
        <v>196</v>
      </c>
    </row>
    <row r="59" spans="1:14" s="6" customFormat="1" ht="63.75">
      <c r="A59" s="1"/>
      <c r="B59" s="1" t="s">
        <v>0</v>
      </c>
      <c r="C59" s="1"/>
      <c r="D59" s="1"/>
      <c r="E59" s="1"/>
      <c r="F59" s="1"/>
      <c r="G59" s="32"/>
      <c r="H59" s="2" t="s">
        <v>198</v>
      </c>
      <c r="I59" s="14"/>
      <c r="J59" s="14"/>
      <c r="K59" s="2" t="s">
        <v>199</v>
      </c>
      <c r="L59" s="3" t="s">
        <v>200</v>
      </c>
      <c r="M59" s="3" t="s">
        <v>201</v>
      </c>
      <c r="N59" s="1"/>
    </row>
    <row r="60" spans="2:14" ht="12.75">
      <c r="B60" t="s">
        <v>170</v>
      </c>
      <c r="D60" t="s">
        <v>197</v>
      </c>
      <c r="G60" t="s">
        <v>193</v>
      </c>
      <c r="H60" s="17">
        <f>+H3+H4+H5+H16+H17+H18+H19+H21+H22+H23+H52+H54</f>
        <v>-152956</v>
      </c>
      <c r="K60" s="17">
        <f>+H3+H4+H5</f>
        <v>267421</v>
      </c>
      <c r="L60" s="17">
        <f>+H18+25000</f>
        <v>88915</v>
      </c>
      <c r="M60" s="17">
        <f>+H21</f>
        <v>281532</v>
      </c>
      <c r="N60" s="37">
        <f>SUM(K60:M60)</f>
        <v>637868</v>
      </c>
    </row>
    <row r="61" spans="2:13" ht="12.75">
      <c r="B61" t="s">
        <v>202</v>
      </c>
      <c r="D61" t="s">
        <v>197</v>
      </c>
      <c r="G61" t="s">
        <v>193</v>
      </c>
      <c r="H61" s="17">
        <f>+H24+H25+H26+H27+H28+H55</f>
        <v>-1012044</v>
      </c>
      <c r="K61" s="17">
        <v>0</v>
      </c>
      <c r="M61" s="17">
        <f>+H24</f>
        <v>44952</v>
      </c>
    </row>
    <row r="63" spans="12:13" ht="12.75">
      <c r="L63" s="28" t="s">
        <v>204</v>
      </c>
      <c r="M63" s="36" t="s">
        <v>205</v>
      </c>
    </row>
    <row r="64" spans="4:13" ht="12.75">
      <c r="D64" t="s">
        <v>203</v>
      </c>
      <c r="H64" s="17">
        <f>+H3+H4+H5+H6+H13+H16+H17+H18+H19+H21+H22+H23+H52+H54</f>
        <v>-1458480</v>
      </c>
      <c r="L64" s="38">
        <f>+L3+L4+L5+L6+L13+L16+L17+L18+L19+L21+L22+L23+L52+L54</f>
        <v>5</v>
      </c>
      <c r="M64" s="38">
        <f>+M3+M4+M5+M6+M13+M16+M17+M18+M19+M21+M22+M23+M52+M54</f>
        <v>-1</v>
      </c>
    </row>
    <row r="65" spans="4:13" ht="12.75">
      <c r="D65" t="s">
        <v>206</v>
      </c>
      <c r="H65" s="17">
        <f>+H3+H4+H5+H16+H17+H18+H19+H21+H22+H23+H52+H54</f>
        <v>-152956</v>
      </c>
      <c r="L65" s="38">
        <f>+L3+L4+L5+L16+L17+L18+L19+L21+L22+L23+L52+L54</f>
        <v>5</v>
      </c>
      <c r="M65" s="38">
        <f>+M3+M4+M5+M16+M17+M18+M19+M21+M22+M23+M52+M54</f>
        <v>-1</v>
      </c>
    </row>
    <row r="66" spans="12:13" ht="12.75">
      <c r="L66" s="38"/>
      <c r="M66" s="38"/>
    </row>
    <row r="67" spans="4:13" ht="12.75">
      <c r="D67" t="s">
        <v>207</v>
      </c>
      <c r="H67" s="17">
        <f>+H8+H24+H25+H26+H27+H28+H55</f>
        <v>-719478</v>
      </c>
      <c r="L67" s="38">
        <f>+L8+L24+L25+L26+L27+L28</f>
        <v>3.5</v>
      </c>
      <c r="M67" s="38">
        <f>+M8+M24+M25+M26+M27+M28</f>
        <v>0</v>
      </c>
    </row>
    <row r="68" spans="4:13" ht="12.75">
      <c r="D68" t="s">
        <v>208</v>
      </c>
      <c r="H68" s="17">
        <f>+H24+H25+H26+H27+H28+H55</f>
        <v>-1012044</v>
      </c>
      <c r="L68" s="38">
        <f>+L24+L25+L26+L27+L28+L55</f>
        <v>-2.5</v>
      </c>
      <c r="M68" s="38">
        <f>+M24+M25+M26+M27+M28+M55</f>
        <v>0</v>
      </c>
    </row>
    <row r="70" spans="4:13" ht="12.75">
      <c r="D70" t="s">
        <v>209</v>
      </c>
      <c r="H70" s="17">
        <f>+H64+H67</f>
        <v>-2177958</v>
      </c>
      <c r="L70" s="38">
        <f>+L64+L67</f>
        <v>8.5</v>
      </c>
      <c r="M70" s="38">
        <f>+M64+M67</f>
        <v>-1</v>
      </c>
    </row>
    <row r="71" spans="4:13" ht="12.75">
      <c r="D71" t="s">
        <v>210</v>
      </c>
      <c r="H71" s="17">
        <f>+H65+H68</f>
        <v>-1165000</v>
      </c>
      <c r="L71" s="38">
        <f>+L65+L68</f>
        <v>2.5</v>
      </c>
      <c r="M71" s="38">
        <f>+M65+M68</f>
        <v>-1</v>
      </c>
    </row>
  </sheetData>
  <mergeCells count="9">
    <mergeCell ref="N54:N55"/>
    <mergeCell ref="K54:K55"/>
    <mergeCell ref="N6:N8"/>
    <mergeCell ref="K6:K8"/>
    <mergeCell ref="N22:N23"/>
    <mergeCell ref="K22:K23"/>
    <mergeCell ref="K19:K20"/>
    <mergeCell ref="N19:N20"/>
    <mergeCell ref="N9:N10"/>
  </mergeCells>
  <printOptions gridLines="1"/>
  <pageMargins left="0.75" right="0.75" top="0.77" bottom="1" header="0.5" footer="0.5"/>
  <pageSetup fitToHeight="14" horizontalDpi="600" verticalDpi="600" orientation="landscape" scale="78" r:id="rId1"/>
  <headerFooter alignWithMargins="0">
    <oddHeader>&amp;LAttachment A&amp;C&amp;"MS Sans Serif,Bold"&amp;13Detail Spreadsheet to the 1st Quarter 2003 Operating Omnibus Ordinance&amp;R04/09/03
14604</oddHeader>
    <oddFooter>&amp;CPage &amp;P</oddFooter>
  </headerFooter>
  <rowBreaks count="1" manualBreakCount="1">
    <brk id="33" min="1"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Network Manager</cp:lastModifiedBy>
  <cp:lastPrinted>2003-04-15T16:57:43Z</cp:lastPrinted>
  <dcterms:created xsi:type="dcterms:W3CDTF">2003-02-20T19:35:50Z</dcterms:created>
  <dcterms:modified xsi:type="dcterms:W3CDTF">2003-04-15T16:58:20Z</dcterms:modified>
  <cp:category/>
  <cp:version/>
  <cp:contentType/>
  <cp:contentStatus/>
</cp:coreProperties>
</file>