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0" windowWidth="15480" windowHeight="8985" activeTab="0"/>
  </bookViews>
  <sheets>
    <sheet name="CSP" sheetId="1" r:id="rId1"/>
  </sheets>
  <definedNames>
    <definedName name="_xlnm.Print_Area" localSheetId="0">'CSP'!$A$1:$L$45</definedName>
  </definedNames>
  <calcPr fullCalcOnLoad="1"/>
</workbook>
</file>

<file path=xl/sharedStrings.xml><?xml version="1.0" encoding="utf-8"?>
<sst xmlns="http://schemas.openxmlformats.org/spreadsheetml/2006/main" count="63" uniqueCount="46">
  <si>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</si>
  <si>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</si>
  <si>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</si>
  <si>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</si>
  <si>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</si>
  <si>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</si>
  <si>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</si>
  <si>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Source</t>
  </si>
  <si>
    <t xml:space="preserve">TOTAL </t>
  </si>
  <si>
    <t>Expenditures from:</t>
  </si>
  <si>
    <t>Department</t>
  </si>
  <si>
    <t>TOTAL</t>
  </si>
  <si>
    <t xml:space="preserve">Affected Agency and/or Agencies:  Road Services Division   </t>
  </si>
  <si>
    <t xml:space="preserve">Note Reviewed By:  Jennifer Lehman, Budget Analyst, Office of Budget and Management </t>
  </si>
  <si>
    <t>Prior to 2009</t>
  </si>
  <si>
    <t>Total</t>
  </si>
  <si>
    <t>County Road Fund</t>
  </si>
  <si>
    <t>KC Fund</t>
  </si>
  <si>
    <t xml:space="preserve">County Road Fund </t>
  </si>
  <si>
    <t>Forecasted Expenditures</t>
  </si>
  <si>
    <t>Transportation</t>
  </si>
  <si>
    <t>Prior Expenditures and Budget by Categories</t>
  </si>
  <si>
    <t>Budget</t>
  </si>
  <si>
    <t>Option 001</t>
  </si>
  <si>
    <t>Option 002</t>
  </si>
  <si>
    <t>Option 003</t>
  </si>
  <si>
    <t>Option 006</t>
  </si>
  <si>
    <t>Option 007</t>
  </si>
  <si>
    <t>Option 008</t>
  </si>
  <si>
    <t>Option 009</t>
  </si>
  <si>
    <t>Option 010</t>
  </si>
  <si>
    <t>Federal</t>
  </si>
  <si>
    <t>Discretionary &amp; STP</t>
  </si>
  <si>
    <t>TIGER</t>
  </si>
  <si>
    <t>STP for Right-of-Way</t>
  </si>
  <si>
    <t>Title:  South Park Bridge #3179 Replacement - 14/16th Avenue South Realignment and South Orr Street Realignment</t>
  </si>
  <si>
    <t xml:space="preserve">     Assumptions:</t>
  </si>
  <si>
    <r>
      <t xml:space="preserve">     1. Revenue for right-of-way establishment based upon Intermediate Engineers Estimate for total project cost of </t>
    </r>
    <r>
      <rPr>
        <sz val="12"/>
        <color indexed="10"/>
        <rFont val="Univers"/>
        <family val="2"/>
      </rPr>
      <t>$151.2 million.</t>
    </r>
  </si>
  <si>
    <t>Proposed Ordinance/Motion No.   2010-______</t>
  </si>
  <si>
    <t>Note Prepared By:  Nicole Keller, Engineer, Road Services Division-Engineering Services Section</t>
  </si>
  <si>
    <t xml:space="preserve">     2. Expenditures are estimates for entire project cost.  Full project costs also appear within Road Services Division CIP (300197) budget.</t>
  </si>
  <si>
    <r>
      <t xml:space="preserve">     3. Revenue for current year is based upon</t>
    </r>
    <r>
      <rPr>
        <sz val="12"/>
        <color indexed="10"/>
        <rFont val="Univers"/>
        <family val="2"/>
      </rPr>
      <t xml:space="preserve"> 2009 adopted</t>
    </r>
    <r>
      <rPr>
        <sz val="12"/>
        <rFont val="Univers"/>
        <family val="2"/>
      </rPr>
      <t xml:space="preserve"> budget.  Revenue for future years is based upon the </t>
    </r>
    <r>
      <rPr>
        <sz val="12"/>
        <color indexed="10"/>
        <rFont val="Univers"/>
        <family val="2"/>
      </rPr>
      <t>2010</t>
    </r>
    <r>
      <rPr>
        <sz val="12"/>
        <rFont val="Univers"/>
        <family val="2"/>
      </rPr>
      <t xml:space="preserve"> proposed budget.</t>
    </r>
  </si>
  <si>
    <t>Other Government</t>
  </si>
  <si>
    <t>Transportation Benfit District</t>
  </si>
  <si>
    <t>Vehicle License Fee</t>
  </si>
  <si>
    <t>FISCAL NOTE, CONT'D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</si>
</sst>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_(&quot;$&quot;* #,##0_);_(&quot;$&quot;* \(#,##0\);_(&quot;$&quot;* &quot;-&quot;??_);_(@_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Univers"/>
      <family val="2"/>
    </font>
    <font>
      <sz val="12"/>
      <color indexed="10"/>
      <name val="Univers"/>
      <family val="2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3" fontId="9" fillId="0" borderId="19" xfId="0" applyNumberFormat="1" applyFont="1" applyBorder="1" applyAlignment="1" applyProtection="1">
      <alignment horizontal="center"/>
      <protection locked="0"/>
    </xf>
    <xf numFmtId="3" fontId="9" fillId="0" borderId="38" xfId="0" applyNumberFormat="1" applyFont="1" applyBorder="1" applyAlignment="1" applyProtection="1">
      <alignment horizontal="center"/>
      <protection locked="0"/>
    </xf>
    <xf numFmtId="3" fontId="9" fillId="0" borderId="39" xfId="0" applyNumberFormat="1" applyFont="1" applyBorder="1" applyAlignment="1" applyProtection="1">
      <alignment horizontal="center"/>
      <protection locked="0"/>
    </xf>
    <xf numFmtId="168" fontId="4" fillId="18" borderId="19" xfId="0" applyNumberFormat="1" applyFont="1" applyFill="1" applyBorder="1" applyAlignment="1" applyProtection="1">
      <alignment/>
      <protection locked="0"/>
    </xf>
    <xf numFmtId="168" fontId="4" fillId="18" borderId="38" xfId="0" applyNumberFormat="1" applyFont="1" applyFill="1" applyBorder="1" applyAlignment="1" applyProtection="1">
      <alignment/>
      <protection locked="0"/>
    </xf>
    <xf numFmtId="168" fontId="4" fillId="18" borderId="39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Border="1" applyAlignment="1" applyProtection="1">
      <alignment horizontal="right"/>
      <protection locked="0"/>
    </xf>
    <xf numFmtId="168" fontId="4" fillId="0" borderId="19" xfId="0" applyNumberFormat="1" applyFont="1" applyBorder="1" applyAlignment="1" applyProtection="1">
      <alignment/>
      <protection locked="0"/>
    </xf>
    <xf numFmtId="168" fontId="4" fillId="0" borderId="38" xfId="0" applyNumberFormat="1" applyFont="1" applyBorder="1" applyAlignment="1" applyProtection="1">
      <alignment/>
      <protection locked="0"/>
    </xf>
    <xf numFmtId="168" fontId="4" fillId="0" borderId="39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6" fontId="9" fillId="18" borderId="19" xfId="0" applyNumberFormat="1" applyFont="1" applyFill="1" applyBorder="1" applyAlignment="1">
      <alignment horizontal="right"/>
    </xf>
    <xf numFmtId="6" fontId="9" fillId="18" borderId="38" xfId="0" applyNumberFormat="1" applyFont="1" applyFill="1" applyBorder="1" applyAlignment="1">
      <alignment horizontal="right"/>
    </xf>
    <xf numFmtId="6" fontId="9" fillId="18" borderId="39" xfId="0" applyNumberFormat="1" applyFont="1" applyFill="1" applyBorder="1" applyAlignment="1">
      <alignment horizontal="right"/>
    </xf>
    <xf numFmtId="6" fontId="9" fillId="18" borderId="40" xfId="0" applyNumberFormat="1" applyFont="1" applyFill="1" applyBorder="1" applyAlignment="1">
      <alignment horizontal="right"/>
    </xf>
    <xf numFmtId="6" fontId="9" fillId="18" borderId="41" xfId="0" applyNumberFormat="1" applyFont="1" applyFill="1" applyBorder="1" applyAlignment="1">
      <alignment horizontal="right"/>
    </xf>
    <xf numFmtId="6" fontId="9" fillId="18" borderId="42" xfId="0" applyNumberFormat="1" applyFont="1" applyFill="1" applyBorder="1" applyAlignment="1">
      <alignment horizontal="right"/>
    </xf>
    <xf numFmtId="168" fontId="4" fillId="0" borderId="29" xfId="0" applyNumberFormat="1" applyFont="1" applyBorder="1" applyAlignment="1">
      <alignment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>
      <alignment/>
    </xf>
    <xf numFmtId="168" fontId="4" fillId="0" borderId="38" xfId="0" applyNumberFormat="1" applyFont="1" applyBorder="1" applyAlignment="1">
      <alignment/>
    </xf>
    <xf numFmtId="168" fontId="4" fillId="0" borderId="39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right"/>
    </xf>
    <xf numFmtId="168" fontId="4" fillId="0" borderId="39" xfId="0" applyNumberFormat="1" applyFont="1" applyBorder="1" applyAlignment="1">
      <alignment horizontal="right"/>
    </xf>
    <xf numFmtId="168" fontId="9" fillId="18" borderId="19" xfId="0" applyNumberFormat="1" applyFont="1" applyFill="1" applyBorder="1" applyAlignment="1">
      <alignment horizontal="right" indent="1"/>
    </xf>
    <xf numFmtId="168" fontId="4" fillId="18" borderId="34" xfId="0" applyNumberFormat="1" applyFont="1" applyFill="1" applyBorder="1" applyAlignment="1">
      <alignment horizontal="right" indent="1"/>
    </xf>
    <xf numFmtId="168" fontId="4" fillId="0" borderId="29" xfId="0" applyNumberFormat="1" applyFont="1" applyBorder="1" applyAlignment="1" applyProtection="1">
      <alignment horizontal="right"/>
      <protection locked="0"/>
    </xf>
    <xf numFmtId="168" fontId="4" fillId="0" borderId="43" xfId="0" applyNumberFormat="1" applyFont="1" applyBorder="1" applyAlignment="1" applyProtection="1">
      <alignment horizontal="right"/>
      <protection locked="0"/>
    </xf>
    <xf numFmtId="168" fontId="4" fillId="0" borderId="44" xfId="0" applyNumberFormat="1" applyFont="1" applyBorder="1" applyAlignment="1" applyProtection="1">
      <alignment horizontal="right"/>
      <protection locked="0"/>
    </xf>
    <xf numFmtId="168" fontId="4" fillId="18" borderId="19" xfId="0" applyNumberFormat="1" applyFont="1" applyFill="1" applyBorder="1" applyAlignment="1">
      <alignment horizontal="right"/>
    </xf>
    <xf numFmtId="168" fontId="4" fillId="0" borderId="35" xfId="0" applyNumberFormat="1" applyFont="1" applyBorder="1" applyAlignment="1" quotePrefix="1">
      <alignment horizontal="right"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4" fillId="0" borderId="40" xfId="0" applyFont="1" applyFill="1" applyBorder="1" applyAlignment="1">
      <alignment horizontal="center"/>
    </xf>
    <xf numFmtId="168" fontId="9" fillId="0" borderId="19" xfId="44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68" fontId="8" fillId="0" borderId="3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68" fontId="4" fillId="0" borderId="19" xfId="0" applyNumberFormat="1" applyFont="1" applyFill="1" applyBorder="1" applyAlignment="1" applyProtection="1">
      <alignment horizontal="right"/>
      <protection locked="0"/>
    </xf>
    <xf numFmtId="168" fontId="4" fillId="0" borderId="38" xfId="0" applyNumberFormat="1" applyFont="1" applyFill="1" applyBorder="1" applyAlignment="1" applyProtection="1">
      <alignment horizontal="right"/>
      <protection locked="0"/>
    </xf>
    <xf numFmtId="168" fontId="4" fillId="0" borderId="39" xfId="0" applyNumberFormat="1" applyFont="1" applyFill="1" applyBorder="1" applyAlignment="1" applyProtection="1">
      <alignment horizontal="right"/>
      <protection locked="0"/>
    </xf>
    <xf numFmtId="168" fontId="4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42" sqref="A42:L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5" width="14.8515625" style="0" customWidth="1"/>
    <col min="6" max="6" width="13.57421875" style="0" customWidth="1"/>
    <col min="7" max="7" width="14.28125" style="0" customWidth="1"/>
    <col min="8" max="8" width="14.7109375" style="0" customWidth="1"/>
    <col min="9" max="12" width="14.140625" style="0" customWidth="1"/>
  </cols>
  <sheetData>
    <row r="1" spans="1:12" ht="13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9" ht="14.25" thickBot="1">
      <c r="A2" s="23"/>
      <c r="B2" s="1"/>
      <c r="C2" s="1"/>
      <c r="D2" s="1"/>
      <c r="E2" s="1"/>
      <c r="F2" s="1"/>
      <c r="G2" s="1"/>
      <c r="H2" s="1"/>
      <c r="I2" s="2"/>
    </row>
    <row r="3" spans="1:9" ht="18" customHeight="1" thickTop="1">
      <c r="A3" s="3" t="s">
        <v>38</v>
      </c>
      <c r="B3" s="4"/>
      <c r="C3" s="5"/>
      <c r="D3" s="5"/>
      <c r="E3" s="5"/>
      <c r="F3" s="5"/>
      <c r="G3" s="5"/>
      <c r="H3" s="6"/>
      <c r="I3" s="2"/>
    </row>
    <row r="4" spans="1:9" ht="18" customHeight="1">
      <c r="A4" s="7" t="s">
        <v>35</v>
      </c>
      <c r="B4" s="8"/>
      <c r="C4" s="9"/>
      <c r="D4" s="9"/>
      <c r="E4" s="9"/>
      <c r="F4" s="9"/>
      <c r="G4" s="9"/>
      <c r="H4" s="10"/>
      <c r="I4" s="2"/>
    </row>
    <row r="5" spans="1:8" ht="18" customHeight="1">
      <c r="A5" s="11" t="s">
        <v>12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39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1</v>
      </c>
      <c r="C9" s="17"/>
      <c r="D9" s="17"/>
      <c r="E9" s="17"/>
      <c r="F9" s="17"/>
      <c r="G9" s="17"/>
      <c r="H9" s="17"/>
    </row>
    <row r="10" spans="1:8" ht="18" customHeight="1" thickBot="1">
      <c r="A10" s="37" t="s">
        <v>2</v>
      </c>
      <c r="B10" s="12"/>
      <c r="C10" s="17"/>
      <c r="D10" s="17"/>
      <c r="E10" s="17"/>
      <c r="F10" s="17"/>
      <c r="G10" s="17"/>
      <c r="H10" s="17"/>
    </row>
    <row r="11" spans="1:12" ht="18" customHeight="1">
      <c r="A11" s="24" t="s">
        <v>3</v>
      </c>
      <c r="B11" s="25"/>
      <c r="C11" s="26" t="s">
        <v>4</v>
      </c>
      <c r="D11" s="26" t="s">
        <v>5</v>
      </c>
      <c r="E11" s="26" t="s">
        <v>14</v>
      </c>
      <c r="F11" s="26" t="s">
        <v>6</v>
      </c>
      <c r="G11" s="27">
        <v>2010</v>
      </c>
      <c r="H11" s="28">
        <v>2011</v>
      </c>
      <c r="I11" s="28">
        <v>2012</v>
      </c>
      <c r="J11" s="28">
        <v>2013</v>
      </c>
      <c r="K11" s="28">
        <v>2014</v>
      </c>
      <c r="L11" s="28" t="s">
        <v>15</v>
      </c>
    </row>
    <row r="12" spans="1:12" ht="18" customHeight="1">
      <c r="A12" s="38" t="s">
        <v>42</v>
      </c>
      <c r="B12" s="39"/>
      <c r="C12" s="19"/>
      <c r="D12" s="84" t="s">
        <v>7</v>
      </c>
      <c r="E12" s="85">
        <f>1281822+2114882+288805</f>
        <v>3685509</v>
      </c>
      <c r="F12" s="86"/>
      <c r="G12" s="73">
        <v>99000000</v>
      </c>
      <c r="H12" s="87"/>
      <c r="I12" s="87"/>
      <c r="J12" s="87"/>
      <c r="K12" s="87"/>
      <c r="L12" s="88">
        <f aca="true" t="shared" si="0" ref="L12:L17">SUM(E12:K12)</f>
        <v>102685509</v>
      </c>
    </row>
    <row r="13" spans="1:12" ht="18" customHeight="1">
      <c r="A13" s="29" t="s">
        <v>43</v>
      </c>
      <c r="B13" s="18"/>
      <c r="C13" s="47"/>
      <c r="D13" s="89"/>
      <c r="E13" s="90"/>
      <c r="F13" s="91"/>
      <c r="G13" s="91">
        <v>8000000</v>
      </c>
      <c r="H13" s="92">
        <v>8000000</v>
      </c>
      <c r="I13" s="92">
        <v>9000000</v>
      </c>
      <c r="J13" s="92">
        <v>2787000</v>
      </c>
      <c r="K13" s="92"/>
      <c r="L13" s="88">
        <f t="shared" si="0"/>
        <v>27787000</v>
      </c>
    </row>
    <row r="14" spans="1:12" ht="18" customHeight="1">
      <c r="A14" s="29" t="s">
        <v>18</v>
      </c>
      <c r="B14" s="18"/>
      <c r="C14" s="47">
        <v>1030</v>
      </c>
      <c r="D14" s="89" t="s">
        <v>17</v>
      </c>
      <c r="E14" s="94">
        <f>4006703+6083000</f>
        <v>10089703</v>
      </c>
      <c r="F14" s="91">
        <v>761000</v>
      </c>
      <c r="G14" s="95"/>
      <c r="H14" s="95"/>
      <c r="I14" s="95"/>
      <c r="J14" s="95"/>
      <c r="K14" s="92"/>
      <c r="L14" s="93">
        <f t="shared" si="0"/>
        <v>10850703</v>
      </c>
    </row>
    <row r="15" spans="1:12" ht="18" customHeight="1">
      <c r="A15" s="45" t="s">
        <v>32</v>
      </c>
      <c r="B15" s="46"/>
      <c r="C15" s="20"/>
      <c r="D15" s="44" t="s">
        <v>31</v>
      </c>
      <c r="E15" s="70">
        <f>5836952+2804152</f>
        <v>8641104</v>
      </c>
      <c r="F15" s="70"/>
      <c r="G15" s="71"/>
      <c r="H15" s="72"/>
      <c r="I15" s="72"/>
      <c r="J15" s="72"/>
      <c r="K15" s="72"/>
      <c r="L15" s="72">
        <f t="shared" si="0"/>
        <v>8641104</v>
      </c>
    </row>
    <row r="16" spans="1:12" ht="18" customHeight="1">
      <c r="A16" s="45" t="s">
        <v>34</v>
      </c>
      <c r="B16" s="46"/>
      <c r="C16" s="20"/>
      <c r="D16" s="44" t="s">
        <v>31</v>
      </c>
      <c r="E16" s="70"/>
      <c r="F16" s="70">
        <v>4000000</v>
      </c>
      <c r="G16" s="71"/>
      <c r="H16" s="72"/>
      <c r="I16" s="72"/>
      <c r="J16" s="72"/>
      <c r="K16" s="72"/>
      <c r="L16" s="72">
        <f t="shared" si="0"/>
        <v>4000000</v>
      </c>
    </row>
    <row r="17" spans="1:12" ht="18" customHeight="1">
      <c r="A17" s="29" t="s">
        <v>44</v>
      </c>
      <c r="B17" s="18"/>
      <c r="C17" s="20"/>
      <c r="D17" s="19" t="s">
        <v>31</v>
      </c>
      <c r="E17" s="73">
        <v>1157000</v>
      </c>
      <c r="F17" s="73"/>
      <c r="G17" s="73"/>
      <c r="H17" s="74"/>
      <c r="I17" s="74"/>
      <c r="J17" s="74"/>
      <c r="K17" s="74"/>
      <c r="L17" s="74">
        <f t="shared" si="0"/>
        <v>1157000</v>
      </c>
    </row>
    <row r="18" spans="1:12" ht="18" customHeight="1" thickBot="1">
      <c r="A18" s="30"/>
      <c r="B18" s="31" t="s">
        <v>8</v>
      </c>
      <c r="C18" s="32"/>
      <c r="D18" s="32"/>
      <c r="E18" s="68">
        <f>E12+E14+E15</f>
        <v>22416316</v>
      </c>
      <c r="F18" s="68">
        <f>SUM(F14:F17)</f>
        <v>4761000</v>
      </c>
      <c r="G18" s="68">
        <f>SUM(G11:G17)</f>
        <v>107002010</v>
      </c>
      <c r="H18" s="68">
        <f>H13</f>
        <v>8000000</v>
      </c>
      <c r="I18" s="68">
        <f>I13</f>
        <v>9000000</v>
      </c>
      <c r="J18" s="68">
        <f>J13</f>
        <v>2787000</v>
      </c>
      <c r="K18" s="68">
        <v>0</v>
      </c>
      <c r="L18" s="68">
        <f>SUM(L12:L17)</f>
        <v>155121316</v>
      </c>
    </row>
    <row r="19" spans="1:11" ht="18" customHeight="1">
      <c r="A19" s="17"/>
      <c r="B19" s="17"/>
      <c r="C19" s="17"/>
      <c r="D19" s="17"/>
      <c r="E19" s="21"/>
      <c r="F19" s="21"/>
      <c r="G19" s="21"/>
      <c r="H19" s="21"/>
      <c r="K19" s="82"/>
    </row>
    <row r="20" spans="1:12" ht="18" customHeight="1" thickBot="1">
      <c r="A20" s="58" t="s">
        <v>9</v>
      </c>
      <c r="B20" s="59"/>
      <c r="C20" s="12"/>
      <c r="D20" s="17"/>
      <c r="E20" s="17"/>
      <c r="F20" s="17" t="s">
        <v>19</v>
      </c>
      <c r="G20" s="17"/>
      <c r="H20" s="17"/>
      <c r="I20" s="17"/>
      <c r="J20" s="17"/>
      <c r="K20" s="17"/>
      <c r="L20" s="17"/>
    </row>
    <row r="21" spans="1:12" ht="18" customHeight="1">
      <c r="A21" s="24" t="s">
        <v>3</v>
      </c>
      <c r="B21" s="25"/>
      <c r="C21" s="26" t="s">
        <v>4</v>
      </c>
      <c r="D21" s="26" t="s">
        <v>10</v>
      </c>
      <c r="E21" s="26" t="s">
        <v>14</v>
      </c>
      <c r="F21" s="26" t="s">
        <v>6</v>
      </c>
      <c r="G21" s="27">
        <v>2010</v>
      </c>
      <c r="H21" s="28">
        <v>2011</v>
      </c>
      <c r="I21" s="28">
        <v>2012</v>
      </c>
      <c r="J21" s="28">
        <v>2013</v>
      </c>
      <c r="K21" s="28">
        <v>2014</v>
      </c>
      <c r="L21" s="28" t="s">
        <v>15</v>
      </c>
    </row>
    <row r="22" spans="1:12" ht="18" customHeight="1">
      <c r="A22" s="38" t="s">
        <v>42</v>
      </c>
      <c r="B22" s="22"/>
      <c r="C22" s="19"/>
      <c r="D22" s="19"/>
      <c r="E22" s="73">
        <f>2114882+288805</f>
        <v>2403687</v>
      </c>
      <c r="F22" s="48"/>
      <c r="G22" s="48">
        <v>1656276</v>
      </c>
      <c r="H22" s="49"/>
      <c r="I22" s="49"/>
      <c r="J22" s="49"/>
      <c r="K22" s="49"/>
      <c r="L22" s="50">
        <f>SUM(E22:K22)</f>
        <v>4059963</v>
      </c>
    </row>
    <row r="23" spans="1:12" ht="18" customHeight="1">
      <c r="A23" s="29" t="s">
        <v>16</v>
      </c>
      <c r="B23" s="22"/>
      <c r="C23" s="47">
        <v>1030</v>
      </c>
      <c r="D23" s="19" t="s">
        <v>20</v>
      </c>
      <c r="E23" s="80">
        <f>1281822+1157001</f>
        <v>2438823</v>
      </c>
      <c r="F23" s="51">
        <f>9038713-1400000-77426</f>
        <v>7561287</v>
      </c>
      <c r="G23" s="51">
        <v>9258139</v>
      </c>
      <c r="H23" s="52">
        <v>12000000</v>
      </c>
      <c r="I23" s="52">
        <v>10000000</v>
      </c>
      <c r="J23" s="52">
        <v>2787000</v>
      </c>
      <c r="K23" s="52"/>
      <c r="L23" s="53">
        <f>SUM(E23:K23)</f>
        <v>44045249</v>
      </c>
    </row>
    <row r="24" spans="1:12" ht="18" customHeight="1">
      <c r="A24" s="45" t="s">
        <v>32</v>
      </c>
      <c r="B24" s="22"/>
      <c r="C24" s="20"/>
      <c r="D24" s="19" t="s">
        <v>31</v>
      </c>
      <c r="E24" s="81">
        <v>5836952</v>
      </c>
      <c r="F24" s="54">
        <f>E15-E24</f>
        <v>2804152</v>
      </c>
      <c r="G24" s="55"/>
      <c r="H24" s="56"/>
      <c r="I24" s="56"/>
      <c r="J24" s="56"/>
      <c r="K24" s="56"/>
      <c r="L24" s="57">
        <f>SUM(E24:K24)</f>
        <v>8641104</v>
      </c>
    </row>
    <row r="25" spans="1:12" ht="18" customHeight="1">
      <c r="A25" s="45" t="s">
        <v>34</v>
      </c>
      <c r="B25" s="46"/>
      <c r="C25" s="20"/>
      <c r="D25" s="44" t="s">
        <v>31</v>
      </c>
      <c r="E25" s="81"/>
      <c r="F25" s="54"/>
      <c r="G25" s="55">
        <v>4000000</v>
      </c>
      <c r="H25" s="56"/>
      <c r="I25" s="56"/>
      <c r="J25" s="56"/>
      <c r="K25" s="56"/>
      <c r="L25" s="57">
        <f>SUM(E25:K25)</f>
        <v>4000000</v>
      </c>
    </row>
    <row r="26" spans="1:12" ht="18" customHeight="1">
      <c r="A26" s="29" t="s">
        <v>33</v>
      </c>
      <c r="B26" s="18"/>
      <c r="C26" s="20"/>
      <c r="D26" s="19" t="s">
        <v>31</v>
      </c>
      <c r="E26" s="73"/>
      <c r="F26" s="55"/>
      <c r="G26" s="55">
        <v>36750000</v>
      </c>
      <c r="H26" s="56">
        <v>45125000</v>
      </c>
      <c r="I26" s="56">
        <v>12500000</v>
      </c>
      <c r="J26" s="56"/>
      <c r="K26" s="56"/>
      <c r="L26" s="57">
        <f>SUM(E26:K26)</f>
        <v>94375000</v>
      </c>
    </row>
    <row r="27" spans="1:12" ht="18" customHeight="1" thickBot="1">
      <c r="A27" s="30"/>
      <c r="B27" s="31" t="s">
        <v>11</v>
      </c>
      <c r="C27" s="32"/>
      <c r="D27" s="32"/>
      <c r="E27" s="68">
        <f>SUM(E22:E26)</f>
        <v>10679462</v>
      </c>
      <c r="F27" s="68">
        <f>SUM(F22:F26)</f>
        <v>10365439</v>
      </c>
      <c r="G27" s="68">
        <f>SUM(G22:G26)</f>
        <v>51664415</v>
      </c>
      <c r="H27" s="68">
        <f>SUM(H22:H26)</f>
        <v>57125000</v>
      </c>
      <c r="I27" s="68">
        <f>SUM(I22:I26)</f>
        <v>22500000</v>
      </c>
      <c r="J27" s="68">
        <f>J23</f>
        <v>2787000</v>
      </c>
      <c r="K27" s="68">
        <v>0</v>
      </c>
      <c r="L27" s="68">
        <f>SUM(L22:L26)</f>
        <v>155121316</v>
      </c>
    </row>
    <row r="28" spans="1:10" ht="18" customHeight="1">
      <c r="A28" s="17"/>
      <c r="B28" s="17"/>
      <c r="C28" s="17"/>
      <c r="D28" s="17"/>
      <c r="E28" s="21"/>
      <c r="F28" s="21"/>
      <c r="G28" s="21"/>
      <c r="H28" s="21"/>
      <c r="I28" s="82"/>
      <c r="J28" s="82"/>
    </row>
    <row r="29" spans="1:12" ht="18" customHeight="1" thickBot="1">
      <c r="A29" s="36" t="s">
        <v>21</v>
      </c>
      <c r="B29" s="12"/>
      <c r="C29" s="12"/>
      <c r="D29" s="12"/>
      <c r="E29" s="12"/>
      <c r="F29" s="17" t="s">
        <v>22</v>
      </c>
      <c r="G29" s="17"/>
      <c r="H29" s="17"/>
      <c r="I29" s="17"/>
      <c r="J29" s="17"/>
      <c r="K29" s="17"/>
      <c r="L29" s="17"/>
    </row>
    <row r="30" spans="1:12" ht="18" customHeight="1">
      <c r="A30" s="24"/>
      <c r="B30" s="25"/>
      <c r="C30" s="33"/>
      <c r="D30" s="34"/>
      <c r="E30" s="26" t="s">
        <v>14</v>
      </c>
      <c r="F30" s="26" t="s">
        <v>6</v>
      </c>
      <c r="G30" s="27">
        <v>2010</v>
      </c>
      <c r="H30" s="28">
        <v>2011</v>
      </c>
      <c r="I30" s="28">
        <v>2012</v>
      </c>
      <c r="J30" s="28">
        <v>2013</v>
      </c>
      <c r="K30" s="28">
        <v>2014</v>
      </c>
      <c r="L30" s="28" t="s">
        <v>15</v>
      </c>
    </row>
    <row r="31" spans="1:12" ht="18" customHeight="1">
      <c r="A31" s="29" t="s">
        <v>23</v>
      </c>
      <c r="B31" s="18"/>
      <c r="C31" s="60"/>
      <c r="D31" s="61"/>
      <c r="E31" s="75">
        <v>4146729.39</v>
      </c>
      <c r="F31" s="62">
        <v>7822979.08</v>
      </c>
      <c r="G31" s="62">
        <f>13619707-E31-F31</f>
        <v>1649998.5299999993</v>
      </c>
      <c r="H31" s="62">
        <v>0</v>
      </c>
      <c r="I31" s="63">
        <v>0</v>
      </c>
      <c r="J31" s="63">
        <v>0</v>
      </c>
      <c r="K31" s="63">
        <v>0</v>
      </c>
      <c r="L31" s="64">
        <f aca="true" t="shared" si="1" ref="L31:L38">SUM(E31:K31)</f>
        <v>13619707</v>
      </c>
    </row>
    <row r="32" spans="1:12" ht="18" customHeight="1">
      <c r="A32" s="29" t="s">
        <v>24</v>
      </c>
      <c r="B32" s="18"/>
      <c r="C32" s="18"/>
      <c r="D32" s="22"/>
      <c r="E32" s="75">
        <v>6537.5</v>
      </c>
      <c r="F32" s="62">
        <v>1462.5</v>
      </c>
      <c r="G32" s="62">
        <v>4347000</v>
      </c>
      <c r="H32" s="62">
        <v>0</v>
      </c>
      <c r="I32" s="63">
        <v>0</v>
      </c>
      <c r="J32" s="63">
        <v>0</v>
      </c>
      <c r="K32" s="63">
        <v>0</v>
      </c>
      <c r="L32" s="64">
        <f t="shared" si="1"/>
        <v>4355000</v>
      </c>
    </row>
    <row r="33" spans="1:12" ht="18" customHeight="1">
      <c r="A33" s="29" t="s">
        <v>25</v>
      </c>
      <c r="B33" s="18"/>
      <c r="C33" s="18"/>
      <c r="D33" s="22"/>
      <c r="E33" s="75">
        <v>0</v>
      </c>
      <c r="F33" s="62">
        <v>0</v>
      </c>
      <c r="G33" s="62">
        <v>108675000</v>
      </c>
      <c r="H33" s="62">
        <v>0</v>
      </c>
      <c r="I33" s="63">
        <v>0</v>
      </c>
      <c r="J33" s="63">
        <v>0</v>
      </c>
      <c r="K33" s="63">
        <v>0</v>
      </c>
      <c r="L33" s="64">
        <f t="shared" si="1"/>
        <v>108675000</v>
      </c>
    </row>
    <row r="34" spans="1:12" ht="18" customHeight="1">
      <c r="A34" s="29" t="s">
        <v>26</v>
      </c>
      <c r="B34" s="18"/>
      <c r="C34" s="18"/>
      <c r="D34" s="22"/>
      <c r="E34" s="75">
        <v>10000</v>
      </c>
      <c r="F34" s="62">
        <v>0</v>
      </c>
      <c r="G34" s="62">
        <v>0</v>
      </c>
      <c r="H34" s="62">
        <v>0</v>
      </c>
      <c r="I34" s="63">
        <v>0</v>
      </c>
      <c r="J34" s="63">
        <v>0</v>
      </c>
      <c r="K34" s="63">
        <v>0</v>
      </c>
      <c r="L34" s="64">
        <f t="shared" si="1"/>
        <v>10000</v>
      </c>
    </row>
    <row r="35" spans="1:12" ht="18" customHeight="1">
      <c r="A35" s="29" t="s">
        <v>27</v>
      </c>
      <c r="B35" s="18"/>
      <c r="C35" s="18"/>
      <c r="D35" s="22"/>
      <c r="E35" s="75">
        <v>3732187.09</v>
      </c>
      <c r="F35" s="62">
        <v>3017656</v>
      </c>
      <c r="G35" s="62">
        <v>0</v>
      </c>
      <c r="H35" s="62">
        <v>0</v>
      </c>
      <c r="I35" s="63">
        <v>0</v>
      </c>
      <c r="J35" s="63">
        <v>0</v>
      </c>
      <c r="K35" s="63">
        <v>0</v>
      </c>
      <c r="L35" s="64">
        <f t="shared" si="1"/>
        <v>6749843.09</v>
      </c>
    </row>
    <row r="36" spans="1:12" ht="18" customHeight="1">
      <c r="A36" s="38" t="s">
        <v>28</v>
      </c>
      <c r="B36" s="39"/>
      <c r="C36" s="39"/>
      <c r="D36" s="40"/>
      <c r="E36" s="75">
        <v>39570.03</v>
      </c>
      <c r="F36" s="62">
        <v>1757.84</v>
      </c>
      <c r="G36" s="62">
        <f>855328-E36-F36</f>
        <v>814000.13</v>
      </c>
      <c r="H36" s="62">
        <v>0</v>
      </c>
      <c r="I36" s="63">
        <v>0</v>
      </c>
      <c r="J36" s="63">
        <v>0</v>
      </c>
      <c r="K36" s="63">
        <v>0</v>
      </c>
      <c r="L36" s="64">
        <f t="shared" si="1"/>
        <v>855328</v>
      </c>
    </row>
    <row r="37" spans="1:12" ht="18" customHeight="1">
      <c r="A37" s="38" t="s">
        <v>29</v>
      </c>
      <c r="B37" s="39"/>
      <c r="C37" s="39"/>
      <c r="D37" s="40"/>
      <c r="E37" s="75">
        <v>1389.75</v>
      </c>
      <c r="F37" s="62">
        <v>0</v>
      </c>
      <c r="G37" s="62">
        <f>10549400/2</f>
        <v>5274700</v>
      </c>
      <c r="H37" s="62">
        <f>10549400/2</f>
        <v>5274700</v>
      </c>
      <c r="I37" s="63">
        <v>3881800</v>
      </c>
      <c r="J37" s="63">
        <v>3220700</v>
      </c>
      <c r="K37" s="63">
        <v>460100</v>
      </c>
      <c r="L37" s="64">
        <f t="shared" si="1"/>
        <v>18113389.75</v>
      </c>
    </row>
    <row r="38" spans="1:12" ht="18" customHeight="1">
      <c r="A38" s="38" t="s">
        <v>30</v>
      </c>
      <c r="B38" s="39"/>
      <c r="C38" s="39"/>
      <c r="D38" s="40"/>
      <c r="E38" s="76">
        <v>2743048.18</v>
      </c>
      <c r="F38" s="65">
        <v>0</v>
      </c>
      <c r="G38" s="65">
        <v>0</v>
      </c>
      <c r="H38" s="65">
        <v>0</v>
      </c>
      <c r="I38" s="66">
        <v>0</v>
      </c>
      <c r="J38" s="66">
        <v>0</v>
      </c>
      <c r="K38" s="66">
        <v>0</v>
      </c>
      <c r="L38" s="67">
        <f t="shared" si="1"/>
        <v>2743048.18</v>
      </c>
    </row>
    <row r="39" spans="1:12" ht="18" customHeight="1" thickBot="1">
      <c r="A39" s="30" t="s">
        <v>11</v>
      </c>
      <c r="B39" s="31"/>
      <c r="C39" s="31"/>
      <c r="D39" s="35"/>
      <c r="E39" s="69">
        <f aca="true" t="shared" si="2" ref="E39:L39">SUM(E31:E38)</f>
        <v>10679461.940000001</v>
      </c>
      <c r="F39" s="69">
        <f t="shared" si="2"/>
        <v>10843855.42</v>
      </c>
      <c r="G39" s="77">
        <f t="shared" si="2"/>
        <v>120760698.66</v>
      </c>
      <c r="H39" s="77">
        <f t="shared" si="2"/>
        <v>5274700</v>
      </c>
      <c r="I39" s="77">
        <f t="shared" si="2"/>
        <v>3881800</v>
      </c>
      <c r="J39" s="77">
        <f t="shared" si="2"/>
        <v>3220700</v>
      </c>
      <c r="K39" s="79">
        <f t="shared" si="2"/>
        <v>460100</v>
      </c>
      <c r="L39" s="78">
        <f t="shared" si="2"/>
        <v>155121316.02</v>
      </c>
    </row>
    <row r="40" spans="1:12" ht="18" customHeight="1">
      <c r="A40" s="99" t="s">
        <v>45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27.75" customHeight="1">
      <c r="A41" s="83" t="s">
        <v>36</v>
      </c>
      <c r="B41" s="17"/>
      <c r="C41" s="17"/>
      <c r="D41" s="17"/>
      <c r="E41" s="17"/>
      <c r="F41" s="21"/>
      <c r="G41" s="21"/>
      <c r="H41" s="21"/>
      <c r="I41" s="21"/>
      <c r="J41" s="21"/>
      <c r="K41" s="21"/>
      <c r="L41" s="21"/>
    </row>
    <row r="42" spans="1:12" ht="18.75" customHeight="1">
      <c r="A42" s="98" t="s">
        <v>37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8.75" customHeight="1">
      <c r="A43" s="98" t="s">
        <v>40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18.75" customHeight="1">
      <c r="A44" s="96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18.7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8" ht="13.5">
      <c r="A46" s="41"/>
      <c r="B46" s="17"/>
      <c r="C46" s="17"/>
      <c r="D46" s="17"/>
      <c r="E46" s="21"/>
      <c r="F46" s="21"/>
      <c r="G46" s="21"/>
      <c r="H46" s="21"/>
    </row>
    <row r="47" ht="12.75">
      <c r="A47" s="42"/>
    </row>
    <row r="48" ht="12.75">
      <c r="A48" s="43"/>
    </row>
  </sheetData>
  <sheetProtection/>
  <mergeCells count="6">
    <mergeCell ref="A1:L1"/>
    <mergeCell ref="A40:L40"/>
    <mergeCell ref="A45:L45"/>
    <mergeCell ref="A42:L42"/>
    <mergeCell ref="A43:L43"/>
    <mergeCell ref="A44:L44"/>
  </mergeCells>
  <printOptions/>
  <pageMargins left="0.25" right="0.25" top="0.4" bottom="0.5" header="0.2" footer="0.25"/>
  <pageSetup horizontalDpi="300" verticalDpi="300" orientation="landscape" scale="80" r:id="rId1"/>
  <headerFooter alignWithMargins="0">
    <oddFooter xml:space="preserve">&amp;CPage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2010-03-12T18:17:51Z</cp:lastPrinted>
  <dcterms:created xsi:type="dcterms:W3CDTF">1999-06-02T23:29:55Z</dcterms:created>
  <dcterms:modified xsi:type="dcterms:W3CDTF">2010-03-12T18:18:33Z</dcterms:modified>
  <cp:category/>
  <cp:version/>
  <cp:contentType/>
  <cp:contentStatus/>
</cp:coreProperties>
</file>