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150" windowWidth="20100" windowHeight="7095" activeTab="0"/>
  </bookViews>
  <sheets>
    <sheet name="F3961 Financial Plan" sheetId="1" r:id="rId1"/>
  </sheets>
  <definedNames>
    <definedName name="_xlnm.Print_Area" localSheetId="0">'F3961 Financial Plan'!$A$3:$K$36</definedName>
  </definedNames>
  <calcPr calcId="145621"/>
</workbook>
</file>

<file path=xl/comments1.xml><?xml version="1.0" encoding="utf-8"?>
<comments xmlns="http://schemas.openxmlformats.org/spreadsheetml/2006/main">
  <authors>
    <author>Ayles, Kirsten</author>
    <author>Yu, Li</author>
    <author>Bender, Sid</author>
  </authors>
  <commentList>
    <comment ref="E11" authorId="0">
      <text>
        <r>
          <rPr>
            <b/>
            <sz val="9"/>
            <rFont val="Tahoma"/>
            <family val="2"/>
          </rPr>
          <t>Ayles, Kirsten:</t>
        </r>
        <r>
          <rPr>
            <sz val="9"/>
            <rFont val="Tahoma"/>
            <family val="2"/>
          </rPr>
          <t xml:space="preserve">
Monthly contribution times 12.  Correction for 2012 misclass done in this year, revenues are lower because of it.</t>
        </r>
      </text>
    </comment>
    <comment ref="E14" authorId="1">
      <text>
        <r>
          <rPr>
            <b/>
            <sz val="9"/>
            <rFont val="Tahoma"/>
            <family val="2"/>
          </rPr>
          <t>Yu, Li:</t>
        </r>
        <r>
          <rPr>
            <sz val="9"/>
            <rFont val="Tahoma"/>
            <family val="2"/>
          </rPr>
          <t xml:space="preserve">
Adding 2014 Equity Adjustments of $1,470,697.35 from GL_030 ADJ 2014 Data. This was due a 2014 correction entry-7/27/16</t>
        </r>
      </text>
    </comment>
    <comment ref="E15" authorId="1">
      <text>
        <r>
          <rPr>
            <b/>
            <sz val="9"/>
            <rFont val="Tahoma"/>
            <family val="2"/>
          </rPr>
          <t>Yu, Li:</t>
        </r>
        <r>
          <rPr>
            <sz val="9"/>
            <rFont val="Tahoma"/>
            <family val="2"/>
          </rPr>
          <t xml:space="preserve">
2014 GL_030 data: revenue $8,808,242.85+
equity adjustments $1,470,697.35</t>
        </r>
      </text>
    </comment>
    <comment ref="B17" authorId="0">
      <text>
        <r>
          <rPr>
            <b/>
            <sz val="9"/>
            <rFont val="Tahoma"/>
            <family val="2"/>
          </rPr>
          <t>Ayles, Kirsten:</t>
        </r>
        <r>
          <rPr>
            <sz val="9"/>
            <rFont val="Tahoma"/>
            <family val="2"/>
          </rPr>
          <t xml:space="preserve">
10,297,964 per ord 17476</t>
        </r>
      </text>
    </comment>
    <comment ref="E17" authorId="0">
      <text>
        <r>
          <rPr>
            <b/>
            <sz val="9"/>
            <rFont val="Tahoma"/>
            <family val="2"/>
          </rPr>
          <t>Ayles, Kirsten:</t>
        </r>
        <r>
          <rPr>
            <sz val="9"/>
            <rFont val="Tahoma"/>
            <family val="2"/>
          </rPr>
          <t xml:space="preserve">
Sum of appropriations made per projects report in Discoverer</t>
        </r>
      </text>
    </comment>
    <comment ref="F17" authorId="1">
      <text>
        <r>
          <rPr>
            <b/>
            <sz val="9"/>
            <rFont val="Tahoma"/>
            <family val="2"/>
          </rPr>
          <t>Yu, Li:</t>
        </r>
        <r>
          <rPr>
            <sz val="9"/>
            <rFont val="Tahoma"/>
            <family val="2"/>
          </rPr>
          <t xml:space="preserve">
Ordinance 17941</t>
        </r>
      </text>
    </comment>
    <comment ref="E20" authorId="2">
      <text>
        <r>
          <rPr>
            <b/>
            <sz val="9"/>
            <rFont val="Tahoma"/>
            <family val="2"/>
          </rPr>
          <t>Bender, Sid:</t>
        </r>
        <r>
          <rPr>
            <sz val="9"/>
            <rFont val="Tahoma"/>
            <family val="2"/>
          </rPr>
          <t xml:space="preserve">
Doesn't match $14,165,664 in 2015 Actual column from 7/15/16 PA 103 report</t>
        </r>
      </text>
    </comment>
    <comment ref="E21" authorId="1">
      <text>
        <r>
          <rPr>
            <b/>
            <sz val="9"/>
            <rFont val="Tahoma"/>
            <family val="2"/>
          </rPr>
          <t>Yu, Li:</t>
        </r>
        <r>
          <rPr>
            <sz val="9"/>
            <rFont val="Tahoma"/>
            <family val="2"/>
          </rPr>
          <t xml:space="preserve">
 From 2014 GL_030 data.</t>
        </r>
      </text>
    </comment>
    <comment ref="E22" authorId="1">
      <text>
        <r>
          <rPr>
            <b/>
            <sz val="9"/>
            <rFont val="Tahoma"/>
            <family val="2"/>
          </rPr>
          <t>Yu, Li:</t>
        </r>
        <r>
          <rPr>
            <sz val="9"/>
            <rFont val="Tahoma"/>
            <family val="2"/>
          </rPr>
          <t xml:space="preserve">
2014 GL_030 report.</t>
        </r>
      </text>
    </comment>
  </commentList>
</comments>
</file>

<file path=xl/sharedStrings.xml><?xml version="1.0" encoding="utf-8"?>
<sst xmlns="http://schemas.openxmlformats.org/spreadsheetml/2006/main" count="38" uniqueCount="37">
  <si>
    <t>Form 5</t>
  </si>
  <si>
    <t>2012 Proposed Financial Plan</t>
  </si>
  <si>
    <t>2013 Adopted</t>
  </si>
  <si>
    <t>Beginning Fund Balance</t>
  </si>
  <si>
    <t>Revenues</t>
  </si>
  <si>
    <t>Expenditures</t>
  </si>
  <si>
    <t>Budget: Total</t>
  </si>
  <si>
    <t>Ending Fund Balance</t>
  </si>
  <si>
    <t>Reserves</t>
  </si>
  <si>
    <t>Total Reserves</t>
  </si>
  <si>
    <t>Ending Undesignated Fund Balance</t>
  </si>
  <si>
    <t>Financial Plan Notes:</t>
  </si>
  <si>
    <t>2013 Actual</t>
  </si>
  <si>
    <t>HMC Repair and Replacement Fund / 3961</t>
  </si>
  <si>
    <t>Investment Interest (Net)</t>
  </si>
  <si>
    <t>Budget: Carryover from Prior Year</t>
  </si>
  <si>
    <t>Budget: Unexpended at Year End</t>
  </si>
  <si>
    <t>2014 Actual</t>
  </si>
  <si>
    <t xml:space="preserve">Budget: Current Year </t>
  </si>
  <si>
    <t>2014 Adopted</t>
  </si>
  <si>
    <t>Total Revenues</t>
  </si>
  <si>
    <r>
      <t xml:space="preserve">Other/Miscellaneous </t>
    </r>
    <r>
      <rPr>
        <vertAlign val="superscript"/>
        <sz val="12"/>
        <rFont val="Calibri"/>
        <family val="2"/>
        <scheme val="minor"/>
      </rPr>
      <t>2</t>
    </r>
  </si>
  <si>
    <r>
      <rPr>
        <vertAlign val="superscript"/>
        <sz val="12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2014 Other/Misc revenue includes transfers from HMC funds approved for closure in a previous ordinance.</t>
    </r>
  </si>
  <si>
    <t>2015 Adopted</t>
  </si>
  <si>
    <r>
      <t>HMC Operating Transfers</t>
    </r>
    <r>
      <rPr>
        <vertAlign val="superscript"/>
        <sz val="12"/>
        <rFont val="Calibri"/>
        <family val="2"/>
        <scheme val="minor"/>
      </rPr>
      <t xml:space="preserve"> </t>
    </r>
  </si>
  <si>
    <t>Total Expenditures</t>
  </si>
  <si>
    <t xml:space="preserve">2018 Projected </t>
  </si>
  <si>
    <t xml:space="preserve">Donations </t>
  </si>
  <si>
    <r>
      <t xml:space="preserve">HMC Operating Transfers made July - Dec </t>
    </r>
    <r>
      <rPr>
        <vertAlign val="superscript"/>
        <sz val="12"/>
        <rFont val="Calibri"/>
        <family val="2"/>
        <scheme val="minor"/>
      </rPr>
      <t>3</t>
    </r>
  </si>
  <si>
    <r>
      <rPr>
        <vertAlign val="superscript"/>
        <sz val="12"/>
        <rFont val="Calibri"/>
        <family val="2"/>
        <scheme val="minor"/>
      </rPr>
      <t>3</t>
    </r>
    <r>
      <rPr>
        <sz val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First 6 months of the HMC fiscal year transfers from operating (July - Dec) pledged to revenue back budget in KC Annual Adopted column for the following year.</t>
    </r>
  </si>
  <si>
    <r>
      <t xml:space="preserve">2016 Estimated </t>
    </r>
    <r>
      <rPr>
        <b/>
        <vertAlign val="superscript"/>
        <sz val="12"/>
        <rFont val="Calibri"/>
        <family val="2"/>
        <scheme val="minor"/>
      </rPr>
      <t>1</t>
    </r>
  </si>
  <si>
    <t>2015 Actual</t>
  </si>
  <si>
    <r>
      <t xml:space="preserve">1 </t>
    </r>
    <r>
      <rPr>
        <sz val="10"/>
        <rFont val="Calibri"/>
        <family val="2"/>
        <scheme val="minor"/>
      </rPr>
      <t xml:space="preserve">Based on actuals through 5/31/16 and projected forward, except for HMC Operating Transfers which is based on expected actual.  Reduced operating transfer amount due to monthly operating transfer discontinuation between 2/16 and 6/16 to address operating budget major moveable equipment costs.  </t>
    </r>
  </si>
  <si>
    <t>2017 Proposed</t>
  </si>
  <si>
    <t>Annual to Date 5/31/16</t>
  </si>
  <si>
    <t>Prepared by Kirsten Ayles 6/27/16 with PSB update 7/28/16</t>
  </si>
  <si>
    <t xml:space="preserve">Financial Plan for 2017 Annual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</si>
</sst>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0"/>
    <numFmt numFmtId="166" formatCode="000000000"/>
    <numFmt numFmtId="167" formatCode="0000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vertAlign val="superscript"/>
      <sz val="12"/>
      <name val="Calibri"/>
      <family val="2"/>
      <scheme val="minor"/>
    </font>
    <font>
      <vertAlign val="superscript"/>
      <sz val="12"/>
      <color rgb="FF0070C0"/>
      <name val="Calibri"/>
      <family val="2"/>
      <scheme val="minor"/>
    </font>
    <font>
      <u val="single"/>
      <sz val="12"/>
      <name val="Calibri"/>
      <family val="2"/>
      <scheme val="minor"/>
    </font>
    <font>
      <b/>
      <u val="singleAccounting"/>
      <sz val="12"/>
      <name val="Calibri"/>
      <family val="2"/>
      <scheme val="minor"/>
    </font>
    <font>
      <u val="singleAccounting"/>
      <sz val="12"/>
      <name val="Calibri"/>
      <family val="2"/>
      <scheme val="minor"/>
    </font>
    <font>
      <sz val="12"/>
      <name val="Times New Roman"/>
      <family val="1"/>
    </font>
    <font>
      <i/>
      <sz val="12"/>
      <name val="Calibri"/>
      <family val="2"/>
      <scheme val="minor"/>
    </font>
    <font>
      <strike/>
      <vertAlign val="superscript"/>
      <sz val="12"/>
      <name val="Calibri"/>
      <family val="2"/>
      <scheme val="minor"/>
    </font>
    <font>
      <sz val="12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Arial"/>
      <family val="2"/>
    </font>
    <font>
      <b/>
      <sz val="12"/>
      <color theme="5" tint="-0.24997000396251678"/>
      <name val="Calibri"/>
      <family val="2"/>
      <scheme val="minor"/>
    </font>
    <font>
      <sz val="12"/>
      <color theme="5" tint="-0.24997000396251678"/>
      <name val="Calibri"/>
      <family val="2"/>
      <scheme val="minor"/>
    </font>
    <font>
      <sz val="11"/>
      <color rgb="FF9C650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1"/>
      <color theme="4"/>
      <name val="Arial"/>
      <family val="2"/>
    </font>
    <font>
      <sz val="12"/>
      <color theme="4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</borders>
  <cellStyleXfs count="7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11" fillId="0" borderId="0">
      <alignment/>
      <protection/>
    </xf>
    <xf numFmtId="165" fontId="14" fillId="0" borderId="1">
      <alignment horizontal="center"/>
      <protection/>
    </xf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5" fillId="0" borderId="0" applyFont="0" applyFill="0" applyBorder="0" applyAlignment="0" applyProtection="0"/>
    <xf numFmtId="166" fontId="14" fillId="0" borderId="1">
      <alignment horizont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8" fillId="0" borderId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167" fontId="14" fillId="0" borderId="1">
      <alignment horizontal="center"/>
      <protection/>
    </xf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9" fillId="2" borderId="0" applyNumberFormat="0" applyBorder="0" applyAlignment="0" applyProtection="0"/>
    <xf numFmtId="0" fontId="22" fillId="3" borderId="0" applyNumberFormat="0" applyBorder="0" applyAlignment="0" applyProtection="0"/>
    <xf numFmtId="0" fontId="33" fillId="0" borderId="0">
      <alignment/>
      <protection/>
    </xf>
  </cellStyleXfs>
  <cellXfs count="101">
    <xf numFmtId="0" fontId="0" fillId="0" borderId="0" xfId="0"/>
    <xf numFmtId="0" fontId="3" fillId="0" borderId="0" xfId="0" applyFont="1" applyFill="1"/>
    <xf numFmtId="43" fontId="2" fillId="0" borderId="0" xfId="18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2" fillId="0" borderId="3" xfId="0" applyFont="1" applyFill="1" applyBorder="1"/>
    <xf numFmtId="164" fontId="2" fillId="0" borderId="2" xfId="18" applyNumberFormat="1" applyFont="1" applyFill="1" applyBorder="1"/>
    <xf numFmtId="164" fontId="3" fillId="0" borderId="2" xfId="18" applyNumberFormat="1" applyFont="1" applyFill="1" applyBorder="1"/>
    <xf numFmtId="0" fontId="2" fillId="0" borderId="4" xfId="0" applyFont="1" applyFill="1" applyBorder="1"/>
    <xf numFmtId="164" fontId="2" fillId="0" borderId="5" xfId="18" applyNumberFormat="1" applyFont="1" applyFill="1" applyBorder="1"/>
    <xf numFmtId="164" fontId="3" fillId="0" borderId="5" xfId="18" applyNumberFormat="1" applyFont="1" applyFill="1" applyBorder="1"/>
    <xf numFmtId="0" fontId="3" fillId="0" borderId="6" xfId="0" applyFont="1" applyFill="1" applyBorder="1" applyAlignment="1">
      <alignment horizontal="left" indent="1"/>
    </xf>
    <xf numFmtId="164" fontId="2" fillId="0" borderId="6" xfId="18" applyNumberFormat="1" applyFont="1" applyFill="1" applyBorder="1"/>
    <xf numFmtId="164" fontId="3" fillId="0" borderId="6" xfId="18" applyNumberFormat="1" applyFont="1" applyFill="1" applyBorder="1"/>
    <xf numFmtId="0" fontId="4" fillId="0" borderId="0" xfId="0" applyFont="1" applyFill="1"/>
    <xf numFmtId="0" fontId="3" fillId="0" borderId="7" xfId="0" applyFont="1" applyFill="1" applyBorder="1" applyAlignment="1">
      <alignment horizontal="left" indent="1"/>
    </xf>
    <xf numFmtId="164" fontId="2" fillId="0" borderId="8" xfId="18" applyNumberFormat="1" applyFont="1" applyFill="1" applyBorder="1"/>
    <xf numFmtId="164" fontId="3" fillId="0" borderId="8" xfId="18" applyNumberFormat="1" applyFont="1" applyFill="1" applyBorder="1"/>
    <xf numFmtId="0" fontId="2" fillId="0" borderId="7" xfId="0" applyFont="1" applyFill="1" applyBorder="1"/>
    <xf numFmtId="0" fontId="8" fillId="0" borderId="7" xfId="0" applyFont="1" applyFill="1" applyBorder="1" applyAlignment="1">
      <alignment horizontal="left" indent="1"/>
    </xf>
    <xf numFmtId="164" fontId="10" fillId="0" borderId="6" xfId="18" applyNumberFormat="1" applyFont="1" applyFill="1" applyBorder="1"/>
    <xf numFmtId="164" fontId="2" fillId="0" borderId="7" xfId="18" applyNumberFormat="1" applyFont="1" applyFill="1" applyBorder="1" applyAlignment="1">
      <alignment horizontal="right" vertical="center"/>
    </xf>
    <xf numFmtId="164" fontId="3" fillId="0" borderId="6" xfId="18" applyNumberFormat="1" applyFont="1" applyFill="1" applyBorder="1" applyAlignment="1">
      <alignment horizontal="right" vertical="center"/>
    </xf>
    <xf numFmtId="0" fontId="2" fillId="0" borderId="9" xfId="0" applyFont="1" applyFill="1" applyBorder="1"/>
    <xf numFmtId="164" fontId="2" fillId="0" borderId="9" xfId="18" applyNumberFormat="1" applyFont="1" applyFill="1" applyBorder="1"/>
    <xf numFmtId="164" fontId="3" fillId="0" borderId="9" xfId="18" applyNumberFormat="1" applyFont="1" applyFill="1" applyBorder="1"/>
    <xf numFmtId="0" fontId="2" fillId="0" borderId="5" xfId="0" applyFont="1" applyFill="1" applyBorder="1"/>
    <xf numFmtId="37" fontId="3" fillId="0" borderId="9" xfId="20" applyFont="1" applyFill="1" applyBorder="1" applyAlignment="1" quotePrefix="1">
      <alignment horizontal="left"/>
      <protection/>
    </xf>
    <xf numFmtId="164" fontId="2" fillId="0" borderId="0" xfId="18" applyNumberFormat="1" applyFont="1" applyFill="1"/>
    <xf numFmtId="164" fontId="3" fillId="0" borderId="0" xfId="18" applyNumberFormat="1" applyFont="1" applyFill="1"/>
    <xf numFmtId="0" fontId="7" fillId="0" borderId="0" xfId="0" applyFont="1" applyFill="1"/>
    <xf numFmtId="0" fontId="12" fillId="0" borderId="0" xfId="0" applyFont="1" applyFill="1"/>
    <xf numFmtId="0" fontId="6" fillId="0" borderId="0" xfId="0" applyFont="1" applyFill="1"/>
    <xf numFmtId="0" fontId="5" fillId="0" borderId="0" xfId="0" applyFont="1" applyFill="1"/>
    <xf numFmtId="16" fontId="2" fillId="0" borderId="0" xfId="0" applyNumberFormat="1" applyFont="1" applyFill="1"/>
    <xf numFmtId="16" fontId="3" fillId="0" borderId="0" xfId="0" applyNumberFormat="1" applyFont="1" applyFill="1"/>
    <xf numFmtId="0" fontId="13" fillId="0" borderId="0" xfId="0" applyFont="1" applyFill="1"/>
    <xf numFmtId="0" fontId="3" fillId="0" borderId="0" xfId="0" applyFont="1" applyFill="1" applyAlignment="1">
      <alignment horizontal="center"/>
    </xf>
    <xf numFmtId="164" fontId="9" fillId="0" borderId="7" xfId="18" applyNumberFormat="1" applyFont="1" applyFill="1" applyBorder="1"/>
    <xf numFmtId="164" fontId="9" fillId="0" borderId="6" xfId="18" applyNumberFormat="1" applyFont="1" applyFill="1" applyBorder="1"/>
    <xf numFmtId="164" fontId="3" fillId="0" borderId="0" xfId="18" applyNumberFormat="1" applyFont="1" applyFill="1" applyBorder="1"/>
    <xf numFmtId="164" fontId="10" fillId="0" borderId="0" xfId="18" applyNumberFormat="1" applyFont="1" applyFill="1" applyBorder="1"/>
    <xf numFmtId="0" fontId="20" fillId="0" borderId="0" xfId="0" applyFont="1" applyFill="1" applyAlignment="1">
      <alignment horizontal="center"/>
    </xf>
    <xf numFmtId="0" fontId="21" fillId="0" borderId="0" xfId="0" applyFont="1" applyFill="1"/>
    <xf numFmtId="164" fontId="21" fillId="0" borderId="0" xfId="18" applyNumberFormat="1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2" fillId="0" borderId="0" xfId="784" applyFill="1"/>
    <xf numFmtId="0" fontId="25" fillId="0" borderId="0" xfId="783" applyFont="1" applyFill="1"/>
    <xf numFmtId="0" fontId="26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8" xfId="0" applyFont="1" applyFill="1" applyBorder="1"/>
    <xf numFmtId="0" fontId="2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9" fillId="0" borderId="0" xfId="784" applyFont="1" applyFill="1"/>
    <xf numFmtId="164" fontId="30" fillId="0" borderId="0" xfId="18" applyNumberFormat="1" applyFont="1" applyFill="1"/>
    <xf numFmtId="0" fontId="30" fillId="0" borderId="0" xfId="0" applyFont="1" applyFill="1"/>
    <xf numFmtId="164" fontId="3" fillId="0" borderId="10" xfId="18" applyNumberFormat="1" applyFont="1" applyFill="1" applyBorder="1"/>
    <xf numFmtId="164" fontId="3" fillId="0" borderId="6" xfId="18" applyNumberFormat="1" applyFont="1" applyFill="1" applyBorder="1" applyAlignment="1">
      <alignment horizontal="right"/>
    </xf>
    <xf numFmtId="164" fontId="3" fillId="0" borderId="2" xfId="18" applyNumberFormat="1" applyFont="1" applyFill="1" applyBorder="1"/>
    <xf numFmtId="164" fontId="3" fillId="0" borderId="5" xfId="18" applyNumberFormat="1" applyFont="1" applyFill="1" applyBorder="1"/>
    <xf numFmtId="164" fontId="3" fillId="0" borderId="6" xfId="18" applyNumberFormat="1" applyFont="1" applyFill="1" applyBorder="1"/>
    <xf numFmtId="164" fontId="3" fillId="0" borderId="8" xfId="18" applyNumberFormat="1" applyFont="1" applyFill="1" applyBorder="1"/>
    <xf numFmtId="164" fontId="10" fillId="0" borderId="6" xfId="18" applyNumberFormat="1" applyFont="1" applyFill="1" applyBorder="1"/>
    <xf numFmtId="9" fontId="3" fillId="0" borderId="0" xfId="15" applyFont="1" applyFill="1"/>
    <xf numFmtId="9" fontId="2" fillId="0" borderId="0" xfId="15" applyFont="1" applyFill="1"/>
    <xf numFmtId="9" fontId="30" fillId="0" borderId="0" xfId="15" applyFont="1" applyFill="1"/>
    <xf numFmtId="164" fontId="10" fillId="0" borderId="10" xfId="18" applyNumberFormat="1" applyFont="1" applyFill="1" applyBorder="1"/>
    <xf numFmtId="164" fontId="3" fillId="0" borderId="10" xfId="18" applyNumberFormat="1" applyFont="1" applyFill="1" applyBorder="1" applyAlignment="1">
      <alignment horizontal="right" vertical="center"/>
    </xf>
    <xf numFmtId="164" fontId="3" fillId="4" borderId="9" xfId="18" applyNumberFormat="1" applyFont="1" applyFill="1" applyBorder="1"/>
    <xf numFmtId="164" fontId="30" fillId="0" borderId="0" xfId="0" applyNumberFormat="1" applyFont="1" applyFill="1"/>
    <xf numFmtId="0" fontId="3" fillId="0" borderId="0" xfId="0" applyFont="1" applyFill="1" applyAlignment="1">
      <alignment horizontal="center"/>
    </xf>
    <xf numFmtId="38" fontId="3" fillId="0" borderId="2" xfId="18" applyNumberFormat="1" applyFont="1" applyFill="1" applyBorder="1"/>
    <xf numFmtId="43" fontId="3" fillId="0" borderId="0" xfId="18" applyFont="1" applyFill="1"/>
    <xf numFmtId="43" fontId="25" fillId="0" borderId="0" xfId="18" applyFont="1" applyFill="1"/>
    <xf numFmtId="43" fontId="3" fillId="0" borderId="0" xfId="0" applyNumberFormat="1" applyFont="1" applyFill="1"/>
    <xf numFmtId="164" fontId="3" fillId="0" borderId="0" xfId="0" applyNumberFormat="1" applyFont="1" applyFill="1"/>
    <xf numFmtId="0" fontId="6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164" fontId="3" fillId="4" borderId="2" xfId="18" applyNumberFormat="1" applyFont="1" applyFill="1" applyBorder="1"/>
    <xf numFmtId="164" fontId="3" fillId="4" borderId="5" xfId="18" applyNumberFormat="1" applyFont="1" applyFill="1" applyBorder="1"/>
    <xf numFmtId="164" fontId="3" fillId="4" borderId="10" xfId="18" applyNumberFormat="1" applyFont="1" applyFill="1" applyBorder="1"/>
    <xf numFmtId="164" fontId="3" fillId="4" borderId="6" xfId="18" applyNumberFormat="1" applyFont="1" applyFill="1" applyBorder="1"/>
    <xf numFmtId="164" fontId="3" fillId="4" borderId="6" xfId="18" applyNumberFormat="1" applyFont="1" applyFill="1" applyBorder="1" applyAlignment="1">
      <alignment horizontal="right"/>
    </xf>
    <xf numFmtId="164" fontId="3" fillId="4" borderId="6" xfId="783" applyNumberFormat="1" applyFont="1" applyFill="1" applyBorder="1"/>
    <xf numFmtId="164" fontId="3" fillId="4" borderId="8" xfId="18" applyNumberFormat="1" applyFont="1" applyFill="1" applyBorder="1"/>
    <xf numFmtId="164" fontId="10" fillId="4" borderId="6" xfId="18" applyNumberFormat="1" applyFont="1" applyFill="1" applyBorder="1"/>
    <xf numFmtId="164" fontId="10" fillId="4" borderId="10" xfId="18" applyNumberFormat="1" applyFont="1" applyFill="1" applyBorder="1"/>
    <xf numFmtId="164" fontId="3" fillId="4" borderId="6" xfId="18" applyNumberFormat="1" applyFont="1" applyFill="1" applyBorder="1" applyAlignment="1">
      <alignment horizontal="right" vertical="center"/>
    </xf>
    <xf numFmtId="164" fontId="3" fillId="4" borderId="10" xfId="18" applyNumberFormat="1" applyFont="1" applyFill="1" applyBorder="1" applyAlignment="1">
      <alignment horizontal="right" vertical="center"/>
    </xf>
  </cellXfs>
  <cellStyles count="77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IRPLAN.XLS" xfId="20"/>
    <cellStyle name="Account" xfId="21"/>
    <cellStyle name="Comma 10" xfId="22"/>
    <cellStyle name="Comma 11" xfId="23"/>
    <cellStyle name="Comma 13" xfId="24"/>
    <cellStyle name="Comma 13 2" xfId="25"/>
    <cellStyle name="Comma 14" xfId="26"/>
    <cellStyle name="Comma 14 2" xfId="27"/>
    <cellStyle name="Comma 15" xfId="28"/>
    <cellStyle name="Comma 15 2" xfId="29"/>
    <cellStyle name="Comma 16" xfId="30"/>
    <cellStyle name="Comma 16 2" xfId="31"/>
    <cellStyle name="Comma 17" xfId="32"/>
    <cellStyle name="Comma 17 2" xfId="33"/>
    <cellStyle name="Comma 18" xfId="34"/>
    <cellStyle name="Comma 18 2" xfId="35"/>
    <cellStyle name="Comma 19" xfId="36"/>
    <cellStyle name="Comma 19 2" xfId="37"/>
    <cellStyle name="Comma 2" xfId="38"/>
    <cellStyle name="Comma 20" xfId="39"/>
    <cellStyle name="Comma 20 2" xfId="40"/>
    <cellStyle name="Comma 21" xfId="41"/>
    <cellStyle name="Comma 21 2" xfId="42"/>
    <cellStyle name="Comma 22" xfId="43"/>
    <cellStyle name="Comma 22 2" xfId="44"/>
    <cellStyle name="Comma 23" xfId="45"/>
    <cellStyle name="Comma 23 2" xfId="46"/>
    <cellStyle name="Comma 24" xfId="47"/>
    <cellStyle name="Comma 24 2" xfId="48"/>
    <cellStyle name="Comma 25" xfId="49"/>
    <cellStyle name="Comma 25 2" xfId="50"/>
    <cellStyle name="Comma 26" xfId="51"/>
    <cellStyle name="Comma 26 2" xfId="52"/>
    <cellStyle name="Comma 27" xfId="53"/>
    <cellStyle name="Comma 27 2" xfId="54"/>
    <cellStyle name="Comma 28" xfId="55"/>
    <cellStyle name="Comma 28 2" xfId="56"/>
    <cellStyle name="Comma 29" xfId="57"/>
    <cellStyle name="Comma 29 2" xfId="58"/>
    <cellStyle name="Comma 3" xfId="59"/>
    <cellStyle name="Comma 30" xfId="60"/>
    <cellStyle name="Comma 30 2" xfId="61"/>
    <cellStyle name="Comma 31" xfId="62"/>
    <cellStyle name="Comma 31 2" xfId="63"/>
    <cellStyle name="Comma 32" xfId="64"/>
    <cellStyle name="Comma 32 2" xfId="65"/>
    <cellStyle name="Comma 33" xfId="66"/>
    <cellStyle name="Comma 33 2" xfId="67"/>
    <cellStyle name="Comma 34" xfId="68"/>
    <cellStyle name="Comma 34 2" xfId="69"/>
    <cellStyle name="Comma 35" xfId="70"/>
    <cellStyle name="Comma 35 2" xfId="71"/>
    <cellStyle name="Comma 36" xfId="72"/>
    <cellStyle name="Comma 36 2" xfId="73"/>
    <cellStyle name="Comma 37" xfId="74"/>
    <cellStyle name="Comma 37 2" xfId="75"/>
    <cellStyle name="Comma 38" xfId="76"/>
    <cellStyle name="Comma 38 2" xfId="77"/>
    <cellStyle name="Comma 39" xfId="78"/>
    <cellStyle name="Comma 39 2" xfId="79"/>
    <cellStyle name="Comma 4" xfId="80"/>
    <cellStyle name="Comma 4 2" xfId="81"/>
    <cellStyle name="Comma 4 3" xfId="82"/>
    <cellStyle name="Comma 40" xfId="83"/>
    <cellStyle name="Comma 40 2" xfId="84"/>
    <cellStyle name="Comma 41" xfId="85"/>
    <cellStyle name="Comma 41 2" xfId="86"/>
    <cellStyle name="Comma 42" xfId="87"/>
    <cellStyle name="Comma 42 2" xfId="88"/>
    <cellStyle name="Comma 43" xfId="89"/>
    <cellStyle name="Comma 43 2" xfId="90"/>
    <cellStyle name="Comma 44" xfId="91"/>
    <cellStyle name="Comma 44 2" xfId="92"/>
    <cellStyle name="Comma 5" xfId="93"/>
    <cellStyle name="Comma 5 2" xfId="94"/>
    <cellStyle name="Comma 5 3" xfId="95"/>
    <cellStyle name="Comma 50" xfId="96"/>
    <cellStyle name="Comma 50 2" xfId="97"/>
    <cellStyle name="Comma 51" xfId="98"/>
    <cellStyle name="Comma 51 2" xfId="99"/>
    <cellStyle name="Comma 52" xfId="100"/>
    <cellStyle name="Comma 52 2" xfId="101"/>
    <cellStyle name="Comma 53" xfId="102"/>
    <cellStyle name="Comma 53 2" xfId="103"/>
    <cellStyle name="Comma 54" xfId="104"/>
    <cellStyle name="Comma 54 2" xfId="105"/>
    <cellStyle name="Comma 6" xfId="106"/>
    <cellStyle name="Comma 7" xfId="107"/>
    <cellStyle name="Comma 7 2" xfId="108"/>
    <cellStyle name="Comma 7 3" xfId="109"/>
    <cellStyle name="Comma 75" xfId="110"/>
    <cellStyle name="Comma 76" xfId="111"/>
    <cellStyle name="Comma 76 2" xfId="112"/>
    <cellStyle name="Comma 77" xfId="113"/>
    <cellStyle name="Comma 8" xfId="114"/>
    <cellStyle name="Comma 9" xfId="115"/>
    <cellStyle name="Currency 2" xfId="116"/>
    <cellStyle name="Currency 235" xfId="117"/>
    <cellStyle name="Currency 236" xfId="118"/>
    <cellStyle name="Currency 3" xfId="119"/>
    <cellStyle name="Currency 4" xfId="120"/>
    <cellStyle name="Currency 5" xfId="121"/>
    <cellStyle name="Currency 6" xfId="122"/>
    <cellStyle name="Fund" xfId="123"/>
    <cellStyle name="Normal 10" xfId="124"/>
    <cellStyle name="Normal 10 2" xfId="125"/>
    <cellStyle name="Normal 10 3" xfId="126"/>
    <cellStyle name="Normal 11" xfId="127"/>
    <cellStyle name="Normal 12" xfId="128"/>
    <cellStyle name="Normal 13" xfId="129"/>
    <cellStyle name="Normal 153" xfId="130"/>
    <cellStyle name="Normal 153 2" xfId="131"/>
    <cellStyle name="Normal 154" xfId="132"/>
    <cellStyle name="Normal 154 2" xfId="133"/>
    <cellStyle name="Normal 155" xfId="134"/>
    <cellStyle name="Normal 155 2" xfId="135"/>
    <cellStyle name="Normal 156" xfId="136"/>
    <cellStyle name="Normal 156 2" xfId="137"/>
    <cellStyle name="Normal 157" xfId="138"/>
    <cellStyle name="Normal 157 2" xfId="139"/>
    <cellStyle name="Normal 158" xfId="140"/>
    <cellStyle name="Normal 158 2" xfId="141"/>
    <cellStyle name="Normal 159" xfId="142"/>
    <cellStyle name="Normal 159 2" xfId="143"/>
    <cellStyle name="Normal 160" xfId="144"/>
    <cellStyle name="Normal 160 2" xfId="145"/>
    <cellStyle name="Normal 161" xfId="146"/>
    <cellStyle name="Normal 161 2" xfId="147"/>
    <cellStyle name="Normal 162" xfId="148"/>
    <cellStyle name="Normal 162 2" xfId="149"/>
    <cellStyle name="Normal 163" xfId="150"/>
    <cellStyle name="Normal 163 2" xfId="151"/>
    <cellStyle name="Normal 164" xfId="152"/>
    <cellStyle name="Normal 164 2" xfId="153"/>
    <cellStyle name="Normal 165" xfId="154"/>
    <cellStyle name="Normal 165 2" xfId="155"/>
    <cellStyle name="Normal 166" xfId="156"/>
    <cellStyle name="Normal 166 2" xfId="157"/>
    <cellStyle name="Normal 167" xfId="158"/>
    <cellStyle name="Normal 167 2" xfId="159"/>
    <cellStyle name="Normal 168" xfId="160"/>
    <cellStyle name="Normal 168 2" xfId="161"/>
    <cellStyle name="Normal 169" xfId="162"/>
    <cellStyle name="Normal 169 2" xfId="163"/>
    <cellStyle name="Normal 170" xfId="164"/>
    <cellStyle name="Normal 170 2" xfId="165"/>
    <cellStyle name="Normal 171" xfId="166"/>
    <cellStyle name="Normal 171 2" xfId="167"/>
    <cellStyle name="Normal 172" xfId="168"/>
    <cellStyle name="Normal 172 2" xfId="169"/>
    <cellStyle name="Normal 173" xfId="170"/>
    <cellStyle name="Normal 173 2" xfId="171"/>
    <cellStyle name="Normal 174" xfId="172"/>
    <cellStyle name="Normal 174 2" xfId="173"/>
    <cellStyle name="Normal 19" xfId="174"/>
    <cellStyle name="Normal 19 2" xfId="175"/>
    <cellStyle name="Normal 2" xfId="176"/>
    <cellStyle name="Normal 2 10" xfId="177"/>
    <cellStyle name="Normal 2 10 2" xfId="178"/>
    <cellStyle name="Normal 2 11" xfId="179"/>
    <cellStyle name="Normal 2 11 2" xfId="180"/>
    <cellStyle name="Normal 2 12" xfId="181"/>
    <cellStyle name="Normal 2 12 2" xfId="182"/>
    <cellStyle name="Normal 2 13" xfId="183"/>
    <cellStyle name="Normal 2 13 2" xfId="184"/>
    <cellStyle name="Normal 2 14" xfId="185"/>
    <cellStyle name="Normal 2 14 2" xfId="186"/>
    <cellStyle name="Normal 2 15" xfId="187"/>
    <cellStyle name="Normal 2 15 2" xfId="188"/>
    <cellStyle name="Normal 2 16" xfId="189"/>
    <cellStyle name="Normal 2 16 2" xfId="190"/>
    <cellStyle name="Normal 2 17" xfId="191"/>
    <cellStyle name="Normal 2 17 2" xfId="192"/>
    <cellStyle name="Normal 2 18" xfId="193"/>
    <cellStyle name="Normal 2 19" xfId="194"/>
    <cellStyle name="Normal 2 2" xfId="195"/>
    <cellStyle name="Normal 2 2 2" xfId="196"/>
    <cellStyle name="Normal 2 2 2 2" xfId="197"/>
    <cellStyle name="Normal 2 2 3" xfId="198"/>
    <cellStyle name="Normal 2 2 3 2" xfId="199"/>
    <cellStyle name="Normal 2 3" xfId="200"/>
    <cellStyle name="Normal 2 3 2" xfId="201"/>
    <cellStyle name="Normal 2 4" xfId="202"/>
    <cellStyle name="Normal 2 4 2" xfId="203"/>
    <cellStyle name="Normal 2 5" xfId="204"/>
    <cellStyle name="Normal 2 5 2" xfId="205"/>
    <cellStyle name="Normal 2 6" xfId="206"/>
    <cellStyle name="Normal 2 6 2" xfId="207"/>
    <cellStyle name="Normal 2 7" xfId="208"/>
    <cellStyle name="Normal 2 7 2" xfId="209"/>
    <cellStyle name="Normal 2 8" xfId="210"/>
    <cellStyle name="Normal 2 8 2" xfId="211"/>
    <cellStyle name="Normal 2 9" xfId="212"/>
    <cellStyle name="Normal 2 9 2" xfId="213"/>
    <cellStyle name="Normal 211" xfId="214"/>
    <cellStyle name="Normal 211 2" xfId="215"/>
    <cellStyle name="Normal 211 2 2" xfId="216"/>
    <cellStyle name="Normal 212" xfId="217"/>
    <cellStyle name="Normal 212 2" xfId="218"/>
    <cellStyle name="Normal 212 3" xfId="219"/>
    <cellStyle name="Normal 213" xfId="220"/>
    <cellStyle name="Normal 213 2" xfId="221"/>
    <cellStyle name="Normal 213 3" xfId="222"/>
    <cellStyle name="Normal 214" xfId="223"/>
    <cellStyle name="Normal 214 2" xfId="224"/>
    <cellStyle name="Normal 214 3" xfId="225"/>
    <cellStyle name="Normal 215" xfId="226"/>
    <cellStyle name="Normal 215 2" xfId="227"/>
    <cellStyle name="Normal 215 3" xfId="228"/>
    <cellStyle name="Normal 216" xfId="229"/>
    <cellStyle name="Normal 216 2" xfId="230"/>
    <cellStyle name="Normal 217" xfId="231"/>
    <cellStyle name="Normal 217 2" xfId="232"/>
    <cellStyle name="Normal 217 3" xfId="233"/>
    <cellStyle name="Normal 218" xfId="234"/>
    <cellStyle name="Normal 218 2" xfId="235"/>
    <cellStyle name="Normal 218 3" xfId="236"/>
    <cellStyle name="Normal 219" xfId="237"/>
    <cellStyle name="Normal 219 2" xfId="238"/>
    <cellStyle name="Normal 219 3" xfId="239"/>
    <cellStyle name="Normal 220" xfId="240"/>
    <cellStyle name="Normal 220 2" xfId="241"/>
    <cellStyle name="Normal 220 3" xfId="242"/>
    <cellStyle name="Normal 221" xfId="243"/>
    <cellStyle name="Normal 221 2" xfId="244"/>
    <cellStyle name="Normal 222" xfId="245"/>
    <cellStyle name="Normal 222 2" xfId="246"/>
    <cellStyle name="Normal 222 3" xfId="247"/>
    <cellStyle name="Normal 223" xfId="248"/>
    <cellStyle name="Normal 223 2" xfId="249"/>
    <cellStyle name="Normal 223 3" xfId="250"/>
    <cellStyle name="Normal 224" xfId="251"/>
    <cellStyle name="Normal 224 2" xfId="252"/>
    <cellStyle name="Normal 224 3" xfId="253"/>
    <cellStyle name="Normal 225" xfId="254"/>
    <cellStyle name="Normal 225 2" xfId="255"/>
    <cellStyle name="Normal 225 3" xfId="256"/>
    <cellStyle name="Normal 226" xfId="257"/>
    <cellStyle name="Normal 226 2" xfId="258"/>
    <cellStyle name="Normal 226 3" xfId="259"/>
    <cellStyle name="Normal 227" xfId="260"/>
    <cellStyle name="Normal 227 2" xfId="261"/>
    <cellStyle name="Normal 227 3" xfId="262"/>
    <cellStyle name="Normal 228" xfId="263"/>
    <cellStyle name="Normal 228 2" xfId="264"/>
    <cellStyle name="Normal 228 3" xfId="265"/>
    <cellStyle name="Normal 229" xfId="266"/>
    <cellStyle name="Normal 229 2" xfId="267"/>
    <cellStyle name="Normal 229 3" xfId="268"/>
    <cellStyle name="Normal 230" xfId="269"/>
    <cellStyle name="Normal 230 2" xfId="270"/>
    <cellStyle name="Normal 230 3" xfId="271"/>
    <cellStyle name="Normal 231" xfId="272"/>
    <cellStyle name="Normal 231 2" xfId="273"/>
    <cellStyle name="Normal 231 3" xfId="274"/>
    <cellStyle name="Normal 232" xfId="275"/>
    <cellStyle name="Normal 232 2" xfId="276"/>
    <cellStyle name="Normal 232 3" xfId="277"/>
    <cellStyle name="Normal 233" xfId="278"/>
    <cellStyle name="Normal 233 2" xfId="279"/>
    <cellStyle name="Normal 233 3" xfId="280"/>
    <cellStyle name="Normal 234" xfId="281"/>
    <cellStyle name="Normal 234 2" xfId="282"/>
    <cellStyle name="Normal 234 3" xfId="283"/>
    <cellStyle name="Normal 235" xfId="284"/>
    <cellStyle name="Normal 235 2" xfId="285"/>
    <cellStyle name="Normal 235 3" xfId="286"/>
    <cellStyle name="Normal 236" xfId="287"/>
    <cellStyle name="Normal 236 2" xfId="288"/>
    <cellStyle name="Normal 236 3" xfId="289"/>
    <cellStyle name="Normal 237" xfId="290"/>
    <cellStyle name="Normal 237 2" xfId="291"/>
    <cellStyle name="Normal 237 3" xfId="292"/>
    <cellStyle name="Normal 238" xfId="293"/>
    <cellStyle name="Normal 238 2" xfId="294"/>
    <cellStyle name="Normal 238 3" xfId="295"/>
    <cellStyle name="Normal 239" xfId="296"/>
    <cellStyle name="Normal 239 2" xfId="297"/>
    <cellStyle name="Normal 239 3" xfId="298"/>
    <cellStyle name="Normal 240" xfId="299"/>
    <cellStyle name="Normal 240 2" xfId="300"/>
    <cellStyle name="Normal 240 3" xfId="301"/>
    <cellStyle name="Normal 29" xfId="302"/>
    <cellStyle name="Normal 29 2" xfId="303"/>
    <cellStyle name="Normal 3" xfId="304"/>
    <cellStyle name="Normal 3 10" xfId="305"/>
    <cellStyle name="Normal 3 10 2" xfId="306"/>
    <cellStyle name="Normal 3 100" xfId="307"/>
    <cellStyle name="Normal 3 100 2" xfId="308"/>
    <cellStyle name="Normal 3 101" xfId="309"/>
    <cellStyle name="Normal 3 101 2" xfId="310"/>
    <cellStyle name="Normal 3 102" xfId="311"/>
    <cellStyle name="Normal 3 102 2" xfId="312"/>
    <cellStyle name="Normal 3 103" xfId="313"/>
    <cellStyle name="Normal 3 103 2" xfId="314"/>
    <cellStyle name="Normal 3 104" xfId="315"/>
    <cellStyle name="Normal 3 104 2" xfId="316"/>
    <cellStyle name="Normal 3 105" xfId="317"/>
    <cellStyle name="Normal 3 105 2" xfId="318"/>
    <cellStyle name="Normal 3 106" xfId="319"/>
    <cellStyle name="Normal 3 106 2" xfId="320"/>
    <cellStyle name="Normal 3 107" xfId="321"/>
    <cellStyle name="Normal 3 107 2" xfId="322"/>
    <cellStyle name="Normal 3 108" xfId="323"/>
    <cellStyle name="Normal 3 108 2" xfId="324"/>
    <cellStyle name="Normal 3 109" xfId="325"/>
    <cellStyle name="Normal 3 109 2" xfId="326"/>
    <cellStyle name="Normal 3 11" xfId="327"/>
    <cellStyle name="Normal 3 11 2" xfId="328"/>
    <cellStyle name="Normal 3 110" xfId="329"/>
    <cellStyle name="Normal 3 110 2" xfId="330"/>
    <cellStyle name="Normal 3 111" xfId="331"/>
    <cellStyle name="Normal 3 111 2" xfId="332"/>
    <cellStyle name="Normal 3 112" xfId="333"/>
    <cellStyle name="Normal 3 112 2" xfId="334"/>
    <cellStyle name="Normal 3 113" xfId="335"/>
    <cellStyle name="Normal 3 113 2" xfId="336"/>
    <cellStyle name="Normal 3 114" xfId="337"/>
    <cellStyle name="Normal 3 114 2" xfId="338"/>
    <cellStyle name="Normal 3 115" xfId="339"/>
    <cellStyle name="Normal 3 115 2" xfId="340"/>
    <cellStyle name="Normal 3 116" xfId="341"/>
    <cellStyle name="Normal 3 116 2" xfId="342"/>
    <cellStyle name="Normal 3 117" xfId="343"/>
    <cellStyle name="Normal 3 117 2" xfId="344"/>
    <cellStyle name="Normal 3 118" xfId="345"/>
    <cellStyle name="Normal 3 118 2" xfId="346"/>
    <cellStyle name="Normal 3 119" xfId="347"/>
    <cellStyle name="Normal 3 119 2" xfId="348"/>
    <cellStyle name="Normal 3 12" xfId="349"/>
    <cellStyle name="Normal 3 12 2" xfId="350"/>
    <cellStyle name="Normal 3 120" xfId="351"/>
    <cellStyle name="Normal 3 120 2" xfId="352"/>
    <cellStyle name="Normal 3 121" xfId="353"/>
    <cellStyle name="Normal 3 121 2" xfId="354"/>
    <cellStyle name="Normal 3 122" xfId="355"/>
    <cellStyle name="Normal 3 122 2" xfId="356"/>
    <cellStyle name="Normal 3 123" xfId="357"/>
    <cellStyle name="Normal 3 123 2" xfId="358"/>
    <cellStyle name="Normal 3 124" xfId="359"/>
    <cellStyle name="Normal 3 124 2" xfId="360"/>
    <cellStyle name="Normal 3 125" xfId="361"/>
    <cellStyle name="Normal 3 125 2" xfId="362"/>
    <cellStyle name="Normal 3 126" xfId="363"/>
    <cellStyle name="Normal 3 126 2" xfId="364"/>
    <cellStyle name="Normal 3 127" xfId="365"/>
    <cellStyle name="Normal 3 127 2" xfId="366"/>
    <cellStyle name="Normal 3 128" xfId="367"/>
    <cellStyle name="Normal 3 128 2" xfId="368"/>
    <cellStyle name="Normal 3 129" xfId="369"/>
    <cellStyle name="Normal 3 129 2" xfId="370"/>
    <cellStyle name="Normal 3 13" xfId="371"/>
    <cellStyle name="Normal 3 13 2" xfId="372"/>
    <cellStyle name="Normal 3 130" xfId="373"/>
    <cellStyle name="Normal 3 130 2" xfId="374"/>
    <cellStyle name="Normal 3 131" xfId="375"/>
    <cellStyle name="Normal 3 131 2" xfId="376"/>
    <cellStyle name="Normal 3 132" xfId="377"/>
    <cellStyle name="Normal 3 132 2" xfId="378"/>
    <cellStyle name="Normal 3 133" xfId="379"/>
    <cellStyle name="Normal 3 133 2" xfId="380"/>
    <cellStyle name="Normal 3 134" xfId="381"/>
    <cellStyle name="Normal 3 134 2" xfId="382"/>
    <cellStyle name="Normal 3 135" xfId="383"/>
    <cellStyle name="Normal 3 135 2" xfId="384"/>
    <cellStyle name="Normal 3 136" xfId="385"/>
    <cellStyle name="Normal 3 136 2" xfId="386"/>
    <cellStyle name="Normal 3 137" xfId="387"/>
    <cellStyle name="Normal 3 137 2" xfId="388"/>
    <cellStyle name="Normal 3 138" xfId="389"/>
    <cellStyle name="Normal 3 138 2" xfId="390"/>
    <cellStyle name="Normal 3 139" xfId="391"/>
    <cellStyle name="Normal 3 139 2" xfId="392"/>
    <cellStyle name="Normal 3 14" xfId="393"/>
    <cellStyle name="Normal 3 14 2" xfId="394"/>
    <cellStyle name="Normal 3 140" xfId="395"/>
    <cellStyle name="Normal 3 140 2" xfId="396"/>
    <cellStyle name="Normal 3 141" xfId="397"/>
    <cellStyle name="Normal 3 141 2" xfId="398"/>
    <cellStyle name="Normal 3 142" xfId="399"/>
    <cellStyle name="Normal 3 142 2" xfId="400"/>
    <cellStyle name="Normal 3 143" xfId="401"/>
    <cellStyle name="Normal 3 143 2" xfId="402"/>
    <cellStyle name="Normal 3 144" xfId="403"/>
    <cellStyle name="Normal 3 144 2" xfId="404"/>
    <cellStyle name="Normal 3 145" xfId="405"/>
    <cellStyle name="Normal 3 145 2" xfId="406"/>
    <cellStyle name="Normal 3 146" xfId="407"/>
    <cellStyle name="Normal 3 146 2" xfId="408"/>
    <cellStyle name="Normal 3 147" xfId="409"/>
    <cellStyle name="Normal 3 147 2" xfId="410"/>
    <cellStyle name="Normal 3 148" xfId="411"/>
    <cellStyle name="Normal 3 148 2" xfId="412"/>
    <cellStyle name="Normal 3 149" xfId="413"/>
    <cellStyle name="Normal 3 149 2" xfId="414"/>
    <cellStyle name="Normal 3 15" xfId="415"/>
    <cellStyle name="Normal 3 15 2" xfId="416"/>
    <cellStyle name="Normal 3 150" xfId="417"/>
    <cellStyle name="Normal 3 150 2" xfId="418"/>
    <cellStyle name="Normal 3 151" xfId="419"/>
    <cellStyle name="Normal 3 151 2" xfId="420"/>
    <cellStyle name="Normal 3 152" xfId="421"/>
    <cellStyle name="Normal 3 152 2" xfId="422"/>
    <cellStyle name="Normal 3 153" xfId="423"/>
    <cellStyle name="Normal 3 153 2" xfId="424"/>
    <cellStyle name="Normal 3 154" xfId="425"/>
    <cellStyle name="Normal 3 154 2" xfId="426"/>
    <cellStyle name="Normal 3 155" xfId="427"/>
    <cellStyle name="Normal 3 155 2" xfId="428"/>
    <cellStyle name="Normal 3 156" xfId="429"/>
    <cellStyle name="Normal 3 156 2" xfId="430"/>
    <cellStyle name="Normal 3 157" xfId="431"/>
    <cellStyle name="Normal 3 157 2" xfId="432"/>
    <cellStyle name="Normal 3 158" xfId="433"/>
    <cellStyle name="Normal 3 158 2" xfId="434"/>
    <cellStyle name="Normal 3 159" xfId="435"/>
    <cellStyle name="Normal 3 159 2" xfId="436"/>
    <cellStyle name="Normal 3 16" xfId="437"/>
    <cellStyle name="Normal 3 16 2" xfId="438"/>
    <cellStyle name="Normal 3 160" xfId="439"/>
    <cellStyle name="Normal 3 160 2" xfId="440"/>
    <cellStyle name="Normal 3 161" xfId="441"/>
    <cellStyle name="Normal 3 161 2" xfId="442"/>
    <cellStyle name="Normal 3 162" xfId="443"/>
    <cellStyle name="Normal 3 162 2" xfId="444"/>
    <cellStyle name="Normal 3 163" xfId="445"/>
    <cellStyle name="Normal 3 163 2" xfId="446"/>
    <cellStyle name="Normal 3 164" xfId="447"/>
    <cellStyle name="Normal 3 164 2" xfId="448"/>
    <cellStyle name="Normal 3 165" xfId="449"/>
    <cellStyle name="Normal 3 165 2" xfId="450"/>
    <cellStyle name="Normal 3 166" xfId="451"/>
    <cellStyle name="Normal 3 166 2" xfId="452"/>
    <cellStyle name="Normal 3 167" xfId="453"/>
    <cellStyle name="Normal 3 167 2" xfId="454"/>
    <cellStyle name="Normal 3 168" xfId="455"/>
    <cellStyle name="Normal 3 168 2" xfId="456"/>
    <cellStyle name="Normal 3 169" xfId="457"/>
    <cellStyle name="Normal 3 169 2" xfId="458"/>
    <cellStyle name="Normal 3 17" xfId="459"/>
    <cellStyle name="Normal 3 17 2" xfId="460"/>
    <cellStyle name="Normal 3 170" xfId="461"/>
    <cellStyle name="Normal 3 170 2" xfId="462"/>
    <cellStyle name="Normal 3 171" xfId="463"/>
    <cellStyle name="Normal 3 171 2" xfId="464"/>
    <cellStyle name="Normal 3 172" xfId="465"/>
    <cellStyle name="Normal 3 172 2" xfId="466"/>
    <cellStyle name="Normal 3 173" xfId="467"/>
    <cellStyle name="Normal 3 173 2" xfId="468"/>
    <cellStyle name="Normal 3 174" xfId="469"/>
    <cellStyle name="Normal 3 174 2" xfId="470"/>
    <cellStyle name="Normal 3 175" xfId="471"/>
    <cellStyle name="Normal 3 175 2" xfId="472"/>
    <cellStyle name="Normal 3 176" xfId="473"/>
    <cellStyle name="Normal 3 176 2" xfId="474"/>
    <cellStyle name="Normal 3 177" xfId="475"/>
    <cellStyle name="Normal 3 177 2" xfId="476"/>
    <cellStyle name="Normal 3 178" xfId="477"/>
    <cellStyle name="Normal 3 178 2" xfId="478"/>
    <cellStyle name="Normal 3 179" xfId="479"/>
    <cellStyle name="Normal 3 179 2" xfId="480"/>
    <cellStyle name="Normal 3 18" xfId="481"/>
    <cellStyle name="Normal 3 18 2" xfId="482"/>
    <cellStyle name="Normal 3 180" xfId="483"/>
    <cellStyle name="Normal 3 180 2" xfId="484"/>
    <cellStyle name="Normal 3 181" xfId="485"/>
    <cellStyle name="Normal 3 181 2" xfId="486"/>
    <cellStyle name="Normal 3 182" xfId="487"/>
    <cellStyle name="Normal 3 182 2" xfId="488"/>
    <cellStyle name="Normal 3 183" xfId="489"/>
    <cellStyle name="Normal 3 184" xfId="490"/>
    <cellStyle name="Normal 3 185" xfId="491"/>
    <cellStyle name="Normal 3 186" xfId="492"/>
    <cellStyle name="Normal 3 187" xfId="493"/>
    <cellStyle name="Normal 3 188" xfId="494"/>
    <cellStyle name="Normal 3 189" xfId="495"/>
    <cellStyle name="Normal 3 19" xfId="496"/>
    <cellStyle name="Normal 3 19 2" xfId="497"/>
    <cellStyle name="Normal 3 190" xfId="498"/>
    <cellStyle name="Normal 3 191" xfId="499"/>
    <cellStyle name="Normal 3 192" xfId="500"/>
    <cellStyle name="Normal 3 193" xfId="501"/>
    <cellStyle name="Normal 3 194" xfId="502"/>
    <cellStyle name="Normal 3 195" xfId="503"/>
    <cellStyle name="Normal 3 196" xfId="504"/>
    <cellStyle name="Normal 3 197" xfId="505"/>
    <cellStyle name="Normal 3 198" xfId="506"/>
    <cellStyle name="Normal 3 199" xfId="507"/>
    <cellStyle name="Normal 3 2" xfId="508"/>
    <cellStyle name="Normal 3 2 2" xfId="509"/>
    <cellStyle name="Normal 3 20" xfId="510"/>
    <cellStyle name="Normal 3 20 2" xfId="511"/>
    <cellStyle name="Normal 3 200" xfId="512"/>
    <cellStyle name="Normal 3 201" xfId="513"/>
    <cellStyle name="Normal 3 202" xfId="514"/>
    <cellStyle name="Normal 3 203" xfId="515"/>
    <cellStyle name="Normal 3 204" xfId="516"/>
    <cellStyle name="Normal 3 205" xfId="517"/>
    <cellStyle name="Normal 3 206" xfId="518"/>
    <cellStyle name="Normal 3 207" xfId="519"/>
    <cellStyle name="Normal 3 208" xfId="520"/>
    <cellStyle name="Normal 3 209" xfId="521"/>
    <cellStyle name="Normal 3 21" xfId="522"/>
    <cellStyle name="Normal 3 21 2" xfId="523"/>
    <cellStyle name="Normal 3 210" xfId="524"/>
    <cellStyle name="Normal 3 211" xfId="525"/>
    <cellStyle name="Normal 3 212" xfId="526"/>
    <cellStyle name="Normal 3 213" xfId="527"/>
    <cellStyle name="Normal 3 214" xfId="528"/>
    <cellStyle name="Normal 3 215" xfId="529"/>
    <cellStyle name="Normal 3 216" xfId="530"/>
    <cellStyle name="Normal 3 217" xfId="531"/>
    <cellStyle name="Normal 3 218" xfId="532"/>
    <cellStyle name="Normal 3 219" xfId="533"/>
    <cellStyle name="Normal 3 22" xfId="534"/>
    <cellStyle name="Normal 3 22 2" xfId="535"/>
    <cellStyle name="Normal 3 220" xfId="536"/>
    <cellStyle name="Normal 3 221" xfId="537"/>
    <cellStyle name="Normal 3 222" xfId="538"/>
    <cellStyle name="Normal 3 223" xfId="539"/>
    <cellStyle name="Normal 3 224" xfId="540"/>
    <cellStyle name="Normal 3 225" xfId="541"/>
    <cellStyle name="Normal 3 226" xfId="542"/>
    <cellStyle name="Normal 3 227" xfId="543"/>
    <cellStyle name="Normal 3 228" xfId="544"/>
    <cellStyle name="Normal 3 229" xfId="545"/>
    <cellStyle name="Normal 3 23" xfId="546"/>
    <cellStyle name="Normal 3 23 2" xfId="547"/>
    <cellStyle name="Normal 3 230" xfId="548"/>
    <cellStyle name="Normal 3 231" xfId="549"/>
    <cellStyle name="Normal 3 232" xfId="550"/>
    <cellStyle name="Normal 3 233" xfId="551"/>
    <cellStyle name="Normal 3 234" xfId="552"/>
    <cellStyle name="Normal 3 235" xfId="553"/>
    <cellStyle name="Normal 3 24" xfId="554"/>
    <cellStyle name="Normal 3 24 2" xfId="555"/>
    <cellStyle name="Normal 3 25" xfId="556"/>
    <cellStyle name="Normal 3 25 2" xfId="557"/>
    <cellStyle name="Normal 3 26" xfId="558"/>
    <cellStyle name="Normal 3 26 2" xfId="559"/>
    <cellStyle name="Normal 3 27" xfId="560"/>
    <cellStyle name="Normal 3 27 2" xfId="561"/>
    <cellStyle name="Normal 3 28" xfId="562"/>
    <cellStyle name="Normal 3 28 2" xfId="563"/>
    <cellStyle name="Normal 3 29" xfId="564"/>
    <cellStyle name="Normal 3 29 2" xfId="565"/>
    <cellStyle name="Normal 3 3" xfId="566"/>
    <cellStyle name="Normal 3 3 2" xfId="567"/>
    <cellStyle name="Normal 3 30" xfId="568"/>
    <cellStyle name="Normal 3 30 2" xfId="569"/>
    <cellStyle name="Normal 3 31" xfId="570"/>
    <cellStyle name="Normal 3 31 2" xfId="571"/>
    <cellStyle name="Normal 3 32" xfId="572"/>
    <cellStyle name="Normal 3 32 2" xfId="573"/>
    <cellStyle name="Normal 3 33" xfId="574"/>
    <cellStyle name="Normal 3 33 2" xfId="575"/>
    <cellStyle name="Normal 3 34" xfId="576"/>
    <cellStyle name="Normal 3 34 2" xfId="577"/>
    <cellStyle name="Normal 3 35" xfId="578"/>
    <cellStyle name="Normal 3 35 2" xfId="579"/>
    <cellStyle name="Normal 3 36" xfId="580"/>
    <cellStyle name="Normal 3 36 2" xfId="581"/>
    <cellStyle name="Normal 3 37" xfId="582"/>
    <cellStyle name="Normal 3 37 2" xfId="583"/>
    <cellStyle name="Normal 3 38" xfId="584"/>
    <cellStyle name="Normal 3 38 2" xfId="585"/>
    <cellStyle name="Normal 3 39" xfId="586"/>
    <cellStyle name="Normal 3 39 2" xfId="587"/>
    <cellStyle name="Normal 3 4" xfId="588"/>
    <cellStyle name="Normal 3 4 2" xfId="589"/>
    <cellStyle name="Normal 3 40" xfId="590"/>
    <cellStyle name="Normal 3 40 2" xfId="591"/>
    <cellStyle name="Normal 3 41" xfId="592"/>
    <cellStyle name="Normal 3 41 2" xfId="593"/>
    <cellStyle name="Normal 3 42" xfId="594"/>
    <cellStyle name="Normal 3 42 2" xfId="595"/>
    <cellStyle name="Normal 3 43" xfId="596"/>
    <cellStyle name="Normal 3 43 2" xfId="597"/>
    <cellStyle name="Normal 3 44" xfId="598"/>
    <cellStyle name="Normal 3 44 2" xfId="599"/>
    <cellStyle name="Normal 3 45" xfId="600"/>
    <cellStyle name="Normal 3 45 2" xfId="601"/>
    <cellStyle name="Normal 3 46" xfId="602"/>
    <cellStyle name="Normal 3 46 2" xfId="603"/>
    <cellStyle name="Normal 3 47" xfId="604"/>
    <cellStyle name="Normal 3 47 2" xfId="605"/>
    <cellStyle name="Normal 3 48" xfId="606"/>
    <cellStyle name="Normal 3 48 2" xfId="607"/>
    <cellStyle name="Normal 3 49" xfId="608"/>
    <cellStyle name="Normal 3 49 2" xfId="609"/>
    <cellStyle name="Normal 3 5" xfId="610"/>
    <cellStyle name="Normal 3 5 2" xfId="611"/>
    <cellStyle name="Normal 3 50" xfId="612"/>
    <cellStyle name="Normal 3 50 2" xfId="613"/>
    <cellStyle name="Normal 3 51" xfId="614"/>
    <cellStyle name="Normal 3 51 2" xfId="615"/>
    <cellStyle name="Normal 3 52" xfId="616"/>
    <cellStyle name="Normal 3 52 2" xfId="617"/>
    <cellStyle name="Normal 3 53" xfId="618"/>
    <cellStyle name="Normal 3 53 2" xfId="619"/>
    <cellStyle name="Normal 3 54" xfId="620"/>
    <cellStyle name="Normal 3 54 2" xfId="621"/>
    <cellStyle name="Normal 3 55" xfId="622"/>
    <cellStyle name="Normal 3 55 2" xfId="623"/>
    <cellStyle name="Normal 3 56" xfId="624"/>
    <cellStyle name="Normal 3 56 2" xfId="625"/>
    <cellStyle name="Normal 3 57" xfId="626"/>
    <cellStyle name="Normal 3 57 2" xfId="627"/>
    <cellStyle name="Normal 3 58" xfId="628"/>
    <cellStyle name="Normal 3 58 2" xfId="629"/>
    <cellStyle name="Normal 3 59" xfId="630"/>
    <cellStyle name="Normal 3 59 2" xfId="631"/>
    <cellStyle name="Normal 3 6" xfId="632"/>
    <cellStyle name="Normal 3 6 2" xfId="633"/>
    <cellStyle name="Normal 3 60" xfId="634"/>
    <cellStyle name="Normal 3 60 2" xfId="635"/>
    <cellStyle name="Normal 3 61" xfId="636"/>
    <cellStyle name="Normal 3 61 2" xfId="637"/>
    <cellStyle name="Normal 3 62" xfId="638"/>
    <cellStyle name="Normal 3 62 2" xfId="639"/>
    <cellStyle name="Normal 3 63" xfId="640"/>
    <cellStyle name="Normal 3 63 2" xfId="641"/>
    <cellStyle name="Normal 3 64" xfId="642"/>
    <cellStyle name="Normal 3 64 2" xfId="643"/>
    <cellStyle name="Normal 3 65" xfId="644"/>
    <cellStyle name="Normal 3 65 2" xfId="645"/>
    <cellStyle name="Normal 3 66" xfId="646"/>
    <cellStyle name="Normal 3 66 2" xfId="647"/>
    <cellStyle name="Normal 3 67" xfId="648"/>
    <cellStyle name="Normal 3 67 2" xfId="649"/>
    <cellStyle name="Normal 3 68" xfId="650"/>
    <cellStyle name="Normal 3 68 2" xfId="651"/>
    <cellStyle name="Normal 3 69" xfId="652"/>
    <cellStyle name="Normal 3 69 2" xfId="653"/>
    <cellStyle name="Normal 3 7" xfId="654"/>
    <cellStyle name="Normal 3 7 2" xfId="655"/>
    <cellStyle name="Normal 3 70" xfId="656"/>
    <cellStyle name="Normal 3 70 2" xfId="657"/>
    <cellStyle name="Normal 3 71" xfId="658"/>
    <cellStyle name="Normal 3 71 2" xfId="659"/>
    <cellStyle name="Normal 3 72" xfId="660"/>
    <cellStyle name="Normal 3 72 2" xfId="661"/>
    <cellStyle name="Normal 3 73" xfId="662"/>
    <cellStyle name="Normal 3 73 2" xfId="663"/>
    <cellStyle name="Normal 3 74" xfId="664"/>
    <cellStyle name="Normal 3 74 2" xfId="665"/>
    <cellStyle name="Normal 3 75" xfId="666"/>
    <cellStyle name="Normal 3 75 2" xfId="667"/>
    <cellStyle name="Normal 3 76" xfId="668"/>
    <cellStyle name="Normal 3 76 2" xfId="669"/>
    <cellStyle name="Normal 3 77" xfId="670"/>
    <cellStyle name="Normal 3 77 2" xfId="671"/>
    <cellStyle name="Normal 3 78" xfId="672"/>
    <cellStyle name="Normal 3 78 2" xfId="673"/>
    <cellStyle name="Normal 3 79" xfId="674"/>
    <cellStyle name="Normal 3 79 2" xfId="675"/>
    <cellStyle name="Normal 3 8" xfId="676"/>
    <cellStyle name="Normal 3 8 2" xfId="677"/>
    <cellStyle name="Normal 3 80" xfId="678"/>
    <cellStyle name="Normal 3 80 2" xfId="679"/>
    <cellStyle name="Normal 3 81" xfId="680"/>
    <cellStyle name="Normal 3 81 2" xfId="681"/>
    <cellStyle name="Normal 3 82" xfId="682"/>
    <cellStyle name="Normal 3 82 2" xfId="683"/>
    <cellStyle name="Normal 3 83" xfId="684"/>
    <cellStyle name="Normal 3 83 2" xfId="685"/>
    <cellStyle name="Normal 3 84" xfId="686"/>
    <cellStyle name="Normal 3 84 2" xfId="687"/>
    <cellStyle name="Normal 3 85" xfId="688"/>
    <cellStyle name="Normal 3 85 2" xfId="689"/>
    <cellStyle name="Normal 3 86" xfId="690"/>
    <cellStyle name="Normal 3 86 2" xfId="691"/>
    <cellStyle name="Normal 3 87" xfId="692"/>
    <cellStyle name="Normal 3 87 2" xfId="693"/>
    <cellStyle name="Normal 3 88" xfId="694"/>
    <cellStyle name="Normal 3 88 2" xfId="695"/>
    <cellStyle name="Normal 3 89" xfId="696"/>
    <cellStyle name="Normal 3 89 2" xfId="697"/>
    <cellStyle name="Normal 3 9" xfId="698"/>
    <cellStyle name="Normal 3 9 2" xfId="699"/>
    <cellStyle name="Normal 3 90" xfId="700"/>
    <cellStyle name="Normal 3 90 2" xfId="701"/>
    <cellStyle name="Normal 3 91" xfId="702"/>
    <cellStyle name="Normal 3 91 2" xfId="703"/>
    <cellStyle name="Normal 3 92" xfId="704"/>
    <cellStyle name="Normal 3 92 2" xfId="705"/>
    <cellStyle name="Normal 3 93" xfId="706"/>
    <cellStyle name="Normal 3 93 2" xfId="707"/>
    <cellStyle name="Normal 3 94" xfId="708"/>
    <cellStyle name="Normal 3 94 2" xfId="709"/>
    <cellStyle name="Normal 3 95" xfId="710"/>
    <cellStyle name="Normal 3 95 2" xfId="711"/>
    <cellStyle name="Normal 3 96" xfId="712"/>
    <cellStyle name="Normal 3 96 2" xfId="713"/>
    <cellStyle name="Normal 3 97" xfId="714"/>
    <cellStyle name="Normal 3 97 2" xfId="715"/>
    <cellStyle name="Normal 3 98" xfId="716"/>
    <cellStyle name="Normal 3 98 2" xfId="717"/>
    <cellStyle name="Normal 3 99" xfId="718"/>
    <cellStyle name="Normal 3 99 2" xfId="719"/>
    <cellStyle name="Normal 30" xfId="720"/>
    <cellStyle name="Normal 30 2" xfId="721"/>
    <cellStyle name="Normal 30 3" xfId="722"/>
    <cellStyle name="Normal 4" xfId="723"/>
    <cellStyle name="Normal 5" xfId="724"/>
    <cellStyle name="Normal 55" xfId="725"/>
    <cellStyle name="Normal 55 2" xfId="726"/>
    <cellStyle name="Normal 56" xfId="727"/>
    <cellStyle name="Normal 56 2" xfId="728"/>
    <cellStyle name="Normal 57" xfId="729"/>
    <cellStyle name="Normal 57 2" xfId="730"/>
    <cellStyle name="Normal 58" xfId="731"/>
    <cellStyle name="Normal 58 2" xfId="732"/>
    <cellStyle name="Normal 59" xfId="733"/>
    <cellStyle name="Normal 59 2" xfId="734"/>
    <cellStyle name="Normal 6" xfId="735"/>
    <cellStyle name="Normal 60" xfId="736"/>
    <cellStyle name="Normal 60 2" xfId="737"/>
    <cellStyle name="Normal 61" xfId="738"/>
    <cellStyle name="Normal 61 2" xfId="739"/>
    <cellStyle name="Normal 62" xfId="740"/>
    <cellStyle name="Normal 62 2" xfId="741"/>
    <cellStyle name="Normal 63" xfId="742"/>
    <cellStyle name="Normal 63 2" xfId="743"/>
    <cellStyle name="Normal 64" xfId="744"/>
    <cellStyle name="Normal 64 2" xfId="745"/>
    <cellStyle name="Normal 65" xfId="746"/>
    <cellStyle name="Normal 65 2" xfId="747"/>
    <cellStyle name="Normal 66" xfId="748"/>
    <cellStyle name="Normal 66 2" xfId="749"/>
    <cellStyle name="Normal 67" xfId="750"/>
    <cellStyle name="Normal 67 2" xfId="751"/>
    <cellStyle name="Normal 68" xfId="752"/>
    <cellStyle name="Normal 68 2" xfId="753"/>
    <cellStyle name="Normal 69" xfId="754"/>
    <cellStyle name="Normal 69 2" xfId="755"/>
    <cellStyle name="Normal 7" xfId="756"/>
    <cellStyle name="Normal 70" xfId="757"/>
    <cellStyle name="Normal 70 2" xfId="758"/>
    <cellStyle name="Normal 71" xfId="759"/>
    <cellStyle name="Normal 71 2" xfId="760"/>
    <cellStyle name="Normal 72" xfId="761"/>
    <cellStyle name="Normal 72 2" xfId="762"/>
    <cellStyle name="Normal 73" xfId="763"/>
    <cellStyle name="Normal 73 2" xfId="764"/>
    <cellStyle name="Normal 74" xfId="765"/>
    <cellStyle name="Normal 74 2" xfId="766"/>
    <cellStyle name="Normal 75" xfId="767"/>
    <cellStyle name="Normal 75 2" xfId="768"/>
    <cellStyle name="Normal 76" xfId="769"/>
    <cellStyle name="Normal 76 2" xfId="770"/>
    <cellStyle name="Normal 78" xfId="771"/>
    <cellStyle name="Normal 78 2" xfId="772"/>
    <cellStyle name="Normal 78 3" xfId="773"/>
    <cellStyle name="Normal 8" xfId="774"/>
    <cellStyle name="Normal 9" xfId="775"/>
    <cellStyle name="Org" xfId="776"/>
    <cellStyle name="Percent 2" xfId="777"/>
    <cellStyle name="Percent 3" xfId="778"/>
    <cellStyle name="Percent 4" xfId="779"/>
    <cellStyle name="Percent 5" xfId="780"/>
    <cellStyle name="Percent 6" xfId="781"/>
    <cellStyle name="Percent 7" xfId="782"/>
    <cellStyle name="Accent3" xfId="783"/>
    <cellStyle name="Neutral" xfId="784"/>
    <cellStyle name="Normal 14" xfId="7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tabSelected="1" workbookViewId="0" topLeftCell="A3">
      <selection activeCell="N23" sqref="N23"/>
    </sheetView>
  </sheetViews>
  <sheetFormatPr defaultColWidth="9.140625" defaultRowHeight="15"/>
  <cols>
    <col min="1" max="1" width="43.28125" style="1" customWidth="1"/>
    <col min="2" max="4" width="13.57421875" style="1" hidden="1" customWidth="1"/>
    <col min="5" max="6" width="14.421875" style="4" hidden="1" customWidth="1"/>
    <col min="7" max="7" width="13.57421875" style="61" bestFit="1" customWidth="1"/>
    <col min="8" max="8" width="13.57421875" style="61" customWidth="1"/>
    <col min="9" max="9" width="14.00390625" style="61" customWidth="1"/>
    <col min="10" max="10" width="13.57421875" style="48" bestFit="1" customWidth="1"/>
    <col min="11" max="11" width="13.57421875" style="48" hidden="1" customWidth="1"/>
    <col min="12" max="12" width="9.140625" style="1" customWidth="1"/>
    <col min="13" max="14" width="15.7109375" style="1" bestFit="1" customWidth="1"/>
    <col min="15" max="15" width="9.140625" style="1" customWidth="1"/>
    <col min="16" max="16" width="32.8515625" style="1" customWidth="1"/>
    <col min="17" max="16384" width="9.140625" style="1" customWidth="1"/>
  </cols>
  <sheetData>
    <row r="1" spans="1:11" ht="15" hidden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50"/>
    </row>
    <row r="2" spans="1:11" ht="15" hidden="1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50"/>
    </row>
    <row r="3" spans="1:11" ht="15">
      <c r="A3" s="2"/>
      <c r="B3" s="42"/>
      <c r="C3" s="3"/>
      <c r="D3" s="42"/>
      <c r="E3" s="55"/>
      <c r="F3" s="57"/>
      <c r="G3" s="58"/>
      <c r="H3" s="58"/>
      <c r="I3" s="58"/>
      <c r="J3" s="47"/>
      <c r="K3" s="47"/>
    </row>
    <row r="4" spans="1:11" ht="15">
      <c r="A4" s="84" t="s">
        <v>36</v>
      </c>
      <c r="B4" s="84"/>
      <c r="C4" s="84"/>
      <c r="D4" s="84"/>
      <c r="E4" s="84"/>
      <c r="F4" s="84"/>
      <c r="G4" s="84"/>
      <c r="H4" s="84"/>
      <c r="I4" s="84"/>
      <c r="J4" s="84"/>
      <c r="K4" s="50"/>
    </row>
    <row r="5" spans="1:13" ht="15">
      <c r="A5" s="85" t="s">
        <v>13</v>
      </c>
      <c r="B5" s="85"/>
      <c r="C5" s="85"/>
      <c r="D5" s="85"/>
      <c r="E5" s="85"/>
      <c r="F5" s="85"/>
      <c r="G5" s="85"/>
      <c r="H5" s="85"/>
      <c r="I5" s="85"/>
      <c r="J5" s="85"/>
      <c r="K5" s="51"/>
      <c r="L5" s="4"/>
      <c r="M5" s="4"/>
    </row>
    <row r="6" spans="1:13" ht="15">
      <c r="A6" s="5"/>
      <c r="B6" s="42"/>
      <c r="C6" s="3"/>
      <c r="D6" s="42"/>
      <c r="F6" s="57"/>
      <c r="G6" s="76"/>
      <c r="H6" s="88"/>
      <c r="I6" s="88"/>
      <c r="J6" s="88"/>
      <c r="K6" s="47"/>
      <c r="L6" s="4"/>
      <c r="M6" s="4"/>
    </row>
    <row r="7" spans="1:11" ht="14.25" customHeight="1">
      <c r="A7" s="54" t="s">
        <v>35</v>
      </c>
      <c r="G7" s="59"/>
      <c r="H7" s="59"/>
      <c r="I7" s="59"/>
      <c r="J7" s="52"/>
      <c r="K7" s="52"/>
    </row>
    <row r="8" spans="1:11" s="9" customFormat="1" ht="42" customHeight="1">
      <c r="A8" s="6"/>
      <c r="B8" s="8" t="s">
        <v>2</v>
      </c>
      <c r="C8" s="7" t="s">
        <v>12</v>
      </c>
      <c r="D8" s="8" t="s">
        <v>19</v>
      </c>
      <c r="E8" s="89" t="s">
        <v>17</v>
      </c>
      <c r="F8" s="89" t="s">
        <v>23</v>
      </c>
      <c r="G8" s="89" t="s">
        <v>31</v>
      </c>
      <c r="H8" s="89" t="s">
        <v>30</v>
      </c>
      <c r="I8" s="89" t="s">
        <v>34</v>
      </c>
      <c r="J8" s="7" t="s">
        <v>33</v>
      </c>
      <c r="K8" s="7" t="s">
        <v>26</v>
      </c>
    </row>
    <row r="9" spans="1:11" ht="15">
      <c r="A9" s="10" t="s">
        <v>3</v>
      </c>
      <c r="B9" s="12">
        <v>17560701</v>
      </c>
      <c r="C9" s="11">
        <f>19504501.71-1008376.04</f>
        <v>18496125.67</v>
      </c>
      <c r="D9" s="12">
        <v>6055084</v>
      </c>
      <c r="E9" s="90">
        <f>C22</f>
        <v>20356041.940000005</v>
      </c>
      <c r="F9" s="90">
        <v>22787823.040000007</v>
      </c>
      <c r="G9" s="90">
        <f>E22</f>
        <v>24258520.390000004</v>
      </c>
      <c r="H9" s="90">
        <f>G22</f>
        <v>25610150.250000004</v>
      </c>
      <c r="I9" s="90">
        <f>G22</f>
        <v>25610150.250000004</v>
      </c>
      <c r="J9" s="64">
        <f>H22</f>
        <v>23682033.750800002</v>
      </c>
      <c r="K9" s="64">
        <f>J22</f>
        <v>25374392.051344</v>
      </c>
    </row>
    <row r="10" spans="1:11" ht="15">
      <c r="A10" s="13" t="s">
        <v>4</v>
      </c>
      <c r="B10" s="15"/>
      <c r="C10" s="14"/>
      <c r="D10" s="15"/>
      <c r="E10" s="91"/>
      <c r="F10" s="92"/>
      <c r="G10" s="91"/>
      <c r="H10" s="92"/>
      <c r="I10" s="92"/>
      <c r="J10" s="62"/>
      <c r="K10" s="62"/>
    </row>
    <row r="11" spans="1:11" ht="18">
      <c r="A11" s="16" t="s">
        <v>24</v>
      </c>
      <c r="B11" s="18">
        <v>10301193</v>
      </c>
      <c r="C11" s="17">
        <v>9497245.88</v>
      </c>
      <c r="D11" s="18">
        <v>7905000</v>
      </c>
      <c r="E11" s="93">
        <v>7854645.61</v>
      </c>
      <c r="F11" s="94">
        <v>9546000</v>
      </c>
      <c r="G11" s="94">
        <f>795500*6+(7905000/2)</f>
        <v>8725500</v>
      </c>
      <c r="H11" s="94">
        <f>-H24-(G24/6)</f>
        <v>5715038</v>
      </c>
      <c r="I11" s="94">
        <v>658750</v>
      </c>
      <c r="J11" s="63">
        <v>10112576</v>
      </c>
      <c r="K11" s="63">
        <v>10000000</v>
      </c>
    </row>
    <row r="12" spans="1:14" ht="15">
      <c r="A12" s="16" t="s">
        <v>14</v>
      </c>
      <c r="B12" s="18"/>
      <c r="C12" s="17">
        <f>99840.33-1497.52-2458.73</f>
        <v>95884.08</v>
      </c>
      <c r="D12" s="18"/>
      <c r="E12" s="95">
        <v>107443.21</v>
      </c>
      <c r="F12" s="94">
        <v>85000</v>
      </c>
      <c r="G12" s="94">
        <v>144717.31</v>
      </c>
      <c r="H12" s="94">
        <v>80000</v>
      </c>
      <c r="I12" s="94">
        <v>74827.55</v>
      </c>
      <c r="J12" s="63">
        <v>70000</v>
      </c>
      <c r="K12" s="63">
        <v>85000</v>
      </c>
      <c r="N12" s="53"/>
    </row>
    <row r="13" spans="1:14" ht="15">
      <c r="A13" s="16" t="s">
        <v>27</v>
      </c>
      <c r="B13" s="18"/>
      <c r="C13" s="17"/>
      <c r="D13" s="18"/>
      <c r="E13" s="95"/>
      <c r="F13" s="94">
        <v>187000</v>
      </c>
      <c r="G13" s="94"/>
      <c r="H13" s="94"/>
      <c r="I13" s="94"/>
      <c r="J13" s="63"/>
      <c r="K13" s="63"/>
      <c r="M13" s="78"/>
      <c r="N13" s="79"/>
    </row>
    <row r="14" spans="1:14" ht="18">
      <c r="A14" s="16" t="s">
        <v>21</v>
      </c>
      <c r="B14" s="18"/>
      <c r="C14" s="17">
        <v>44536.3</v>
      </c>
      <c r="D14" s="18"/>
      <c r="E14" s="93">
        <f>43848.96+802305.07+1470697.35</f>
        <v>2316851.38</v>
      </c>
      <c r="F14" s="94"/>
      <c r="G14" s="94"/>
      <c r="H14" s="94">
        <v>576</v>
      </c>
      <c r="I14" s="94">
        <v>575.54</v>
      </c>
      <c r="J14" s="63"/>
      <c r="K14" s="63"/>
      <c r="M14" s="78"/>
      <c r="N14" s="78"/>
    </row>
    <row r="15" spans="1:11" ht="15">
      <c r="A15" s="10" t="s">
        <v>20</v>
      </c>
      <c r="B15" s="22">
        <f aca="true" t="shared" si="0" ref="B15:K15">SUM(B11:B14)</f>
        <v>10301193</v>
      </c>
      <c r="C15" s="21">
        <f t="shared" si="0"/>
        <v>9637666.260000002</v>
      </c>
      <c r="D15" s="22">
        <f t="shared" si="0"/>
        <v>7905000</v>
      </c>
      <c r="E15" s="96">
        <f t="shared" si="0"/>
        <v>10278940.2</v>
      </c>
      <c r="F15" s="96">
        <v>9818000</v>
      </c>
      <c r="G15" s="96">
        <f t="shared" si="0"/>
        <v>8870217.31</v>
      </c>
      <c r="H15" s="96">
        <f aca="true" t="shared" si="1" ref="H15">SUM(H11:H14)</f>
        <v>5795614</v>
      </c>
      <c r="I15" s="96">
        <f>SUM(I11:I14)</f>
        <v>734153.0900000001</v>
      </c>
      <c r="J15" s="67">
        <f t="shared" si="0"/>
        <v>10182576</v>
      </c>
      <c r="K15" s="67">
        <f t="shared" si="0"/>
        <v>10085000</v>
      </c>
    </row>
    <row r="16" spans="1:14" ht="15">
      <c r="A16" s="23" t="s">
        <v>5</v>
      </c>
      <c r="B16" s="15"/>
      <c r="C16" s="14"/>
      <c r="D16" s="45"/>
      <c r="E16" s="91"/>
      <c r="F16" s="91"/>
      <c r="G16" s="91"/>
      <c r="H16" s="91"/>
      <c r="I16" s="92"/>
      <c r="J16" s="62"/>
      <c r="K16" s="62"/>
      <c r="M16" s="80"/>
      <c r="N16" s="80"/>
    </row>
    <row r="17" spans="1:13" ht="15">
      <c r="A17" s="20" t="s">
        <v>18</v>
      </c>
      <c r="B17" s="18">
        <v>-10301193</v>
      </c>
      <c r="C17" s="17">
        <v>-10300000</v>
      </c>
      <c r="D17" s="45">
        <v>-7903703</v>
      </c>
      <c r="E17" s="93">
        <v>-7891336</v>
      </c>
      <c r="F17" s="93">
        <v>-8780807</v>
      </c>
      <c r="G17" s="93">
        <f>F17</f>
        <v>-8780807</v>
      </c>
      <c r="H17" s="93">
        <f>-(8250922)</f>
        <v>-8250922</v>
      </c>
      <c r="I17" s="92">
        <f>+H17</f>
        <v>-8250922</v>
      </c>
      <c r="J17" s="62">
        <v>-10119003</v>
      </c>
      <c r="K17" s="62">
        <v>-10000000</v>
      </c>
      <c r="M17" s="81"/>
    </row>
    <row r="18" spans="1:11" ht="18">
      <c r="A18" s="24" t="s">
        <v>15</v>
      </c>
      <c r="B18" s="25">
        <v>-10765239</v>
      </c>
      <c r="C18" s="44">
        <v>-10586392</v>
      </c>
      <c r="D18" s="46"/>
      <c r="E18" s="93">
        <f>C20</f>
        <v>-13108642.010000002</v>
      </c>
      <c r="F18" s="97">
        <v>-14623516.05</v>
      </c>
      <c r="G18" s="97">
        <f>E20</f>
        <v>-14623516.260000002</v>
      </c>
      <c r="H18" s="97">
        <f>G20</f>
        <v>-15885735.810000002</v>
      </c>
      <c r="I18" s="98">
        <f>G20</f>
        <v>-15885735.810000002</v>
      </c>
      <c r="J18" s="72">
        <f>H20</f>
        <v>-16412927.310800001</v>
      </c>
      <c r="K18" s="72">
        <f>J20</f>
        <v>-18041712.611344002</v>
      </c>
    </row>
    <row r="19" spans="1:11" ht="15">
      <c r="A19" s="20" t="s">
        <v>6</v>
      </c>
      <c r="B19" s="27">
        <f>B17+B18</f>
        <v>-21066432</v>
      </c>
      <c r="C19" s="26">
        <f>C17+C18</f>
        <v>-20886392</v>
      </c>
      <c r="D19" s="27"/>
      <c r="E19" s="91">
        <f aca="true" t="shared" si="2" ref="E19:K19">E17+E18</f>
        <v>-20999978.01</v>
      </c>
      <c r="F19" s="99">
        <f t="shared" si="2"/>
        <v>-23404323.05</v>
      </c>
      <c r="G19" s="99">
        <f t="shared" si="2"/>
        <v>-23404323.26</v>
      </c>
      <c r="H19" s="99">
        <f>H17+H18</f>
        <v>-24136657.810000002</v>
      </c>
      <c r="I19" s="100">
        <f>SUM(I17:I18)</f>
        <v>-24136657.810000002</v>
      </c>
      <c r="J19" s="73">
        <f t="shared" si="2"/>
        <v>-26531930.3108</v>
      </c>
      <c r="K19" s="73">
        <f t="shared" si="2"/>
        <v>-28041712.611344002</v>
      </c>
    </row>
    <row r="20" spans="1:13" ht="18">
      <c r="A20" s="20" t="s">
        <v>16</v>
      </c>
      <c r="B20" s="25"/>
      <c r="C20" s="43">
        <f>C19+C21</f>
        <v>-13108642.010000002</v>
      </c>
      <c r="D20" s="25"/>
      <c r="E20" s="96">
        <f>E19+E21</f>
        <v>-14623516.260000002</v>
      </c>
      <c r="F20" s="97">
        <f aca="true" t="shared" si="3" ref="F20:K20">F19+F21</f>
        <v>-15404323.05</v>
      </c>
      <c r="G20" s="97">
        <f t="shared" si="3"/>
        <v>-15885735.810000002</v>
      </c>
      <c r="H20" s="97">
        <f>H19+H21</f>
        <v>-16412927.310800001</v>
      </c>
      <c r="I20" s="97">
        <f>I19+I21</f>
        <v>-20341846.19</v>
      </c>
      <c r="J20" s="68">
        <f t="shared" si="3"/>
        <v>-18041712.611344002</v>
      </c>
      <c r="K20" s="68">
        <f t="shared" si="3"/>
        <v>-19068364.57571392</v>
      </c>
      <c r="M20" s="78"/>
    </row>
    <row r="21" spans="1:11" ht="15">
      <c r="A21" s="56" t="s">
        <v>25</v>
      </c>
      <c r="B21" s="22">
        <f aca="true" t="shared" si="4" ref="B21">SUM(B19:B20)</f>
        <v>-21066432</v>
      </c>
      <c r="C21" s="21">
        <f>15495.24+3891.6+6564+1112.25+1436.56+1895.75+2771.54+540.65+147208.81+1358+1118984.38+967+1015.9+6385797.52+36+36650+1192.52+6735.23+11575.46+32479.24+38.82+3.52</f>
        <v>7777749.989999999</v>
      </c>
      <c r="D21" s="45"/>
      <c r="E21" s="93">
        <v>6376461.75</v>
      </c>
      <c r="F21" s="96">
        <v>8000000</v>
      </c>
      <c r="G21" s="96">
        <v>7518587.45</v>
      </c>
      <c r="H21" s="96">
        <f>-(H19*0.32)</f>
        <v>7723730.499200001</v>
      </c>
      <c r="I21" s="92">
        <v>3794811.62</v>
      </c>
      <c r="J21" s="62">
        <f>-(J19*0.32)</f>
        <v>8490217.699456</v>
      </c>
      <c r="K21" s="62">
        <f>-(K19*0.32)</f>
        <v>8973348.03563008</v>
      </c>
    </row>
    <row r="22" spans="1:11" ht="15">
      <c r="A22" s="28" t="s">
        <v>7</v>
      </c>
      <c r="B22" s="30">
        <f aca="true" t="shared" si="5" ref="B22">B9+B15+B21</f>
        <v>6795462</v>
      </c>
      <c r="C22" s="29">
        <f>C9+C15-C21</f>
        <v>20356041.940000005</v>
      </c>
      <c r="D22" s="30">
        <f>D9+D15+D17</f>
        <v>6056381</v>
      </c>
      <c r="E22" s="74">
        <f aca="true" t="shared" si="6" ref="E22:K22">E9+E15-E21</f>
        <v>24258520.390000004</v>
      </c>
      <c r="F22" s="74">
        <f t="shared" si="6"/>
        <v>24605823.040000007</v>
      </c>
      <c r="G22" s="74">
        <f t="shared" si="6"/>
        <v>25610150.250000004</v>
      </c>
      <c r="H22" s="74">
        <f t="shared" si="6"/>
        <v>23682033.750800002</v>
      </c>
      <c r="I22" s="74">
        <f>I9+I15-I21</f>
        <v>22549491.720000003</v>
      </c>
      <c r="J22" s="64">
        <f t="shared" si="6"/>
        <v>25374392.051344</v>
      </c>
      <c r="K22" s="64">
        <f t="shared" si="6"/>
        <v>26486044.01571392</v>
      </c>
    </row>
    <row r="23" spans="1:11" ht="15">
      <c r="A23" s="31" t="s">
        <v>8</v>
      </c>
      <c r="B23" s="15"/>
      <c r="C23" s="14"/>
      <c r="D23" s="15"/>
      <c r="E23" s="91"/>
      <c r="F23" s="91"/>
      <c r="G23" s="91"/>
      <c r="H23" s="91"/>
      <c r="I23" s="91"/>
      <c r="J23" s="65"/>
      <c r="K23" s="65"/>
    </row>
    <row r="24" spans="1:11" ht="18">
      <c r="A24" s="20" t="s">
        <v>28</v>
      </c>
      <c r="B24" s="66"/>
      <c r="C24" s="17">
        <f>-(758818.75*6)</f>
        <v>-4552912.5</v>
      </c>
      <c r="D24" s="66"/>
      <c r="E24" s="93">
        <f>-(795500*6)</f>
        <v>-4773000</v>
      </c>
      <c r="F24" s="93"/>
      <c r="G24" s="93">
        <f>-(7905000/2)</f>
        <v>-3952500</v>
      </c>
      <c r="H24" s="93">
        <f>-(J11/2)</f>
        <v>-5056288</v>
      </c>
      <c r="I24" s="93">
        <f>H24</f>
        <v>-5056288</v>
      </c>
      <c r="J24" s="66">
        <f>-(K11/2)</f>
        <v>-5000000</v>
      </c>
      <c r="K24" s="66">
        <f>-(K11/2)</f>
        <v>-5000000</v>
      </c>
    </row>
    <row r="25" spans="1:11" ht="15">
      <c r="A25" s="20" t="s">
        <v>16</v>
      </c>
      <c r="B25" s="18"/>
      <c r="C25" s="17">
        <f>C20</f>
        <v>-13108642.010000002</v>
      </c>
      <c r="D25" s="18"/>
      <c r="E25" s="66">
        <f aca="true" t="shared" si="7" ref="E25:K25">E20</f>
        <v>-14623516.260000002</v>
      </c>
      <c r="F25" s="66">
        <f t="shared" si="7"/>
        <v>-15404323.05</v>
      </c>
      <c r="G25" s="66">
        <f t="shared" si="7"/>
        <v>-15885735.810000002</v>
      </c>
      <c r="H25" s="66">
        <f>H20</f>
        <v>-16412927.310800001</v>
      </c>
      <c r="I25" s="66">
        <f>I20</f>
        <v>-20341846.19</v>
      </c>
      <c r="J25" s="66">
        <f t="shared" si="7"/>
        <v>-18041712.611344002</v>
      </c>
      <c r="K25" s="66">
        <f t="shared" si="7"/>
        <v>-19068364.57571392</v>
      </c>
    </row>
    <row r="26" spans="1:11" ht="15">
      <c r="A26" s="28" t="s">
        <v>9</v>
      </c>
      <c r="B26" s="12">
        <f aca="true" t="shared" si="8" ref="B26:D26">SUM(B25:B25)</f>
        <v>0</v>
      </c>
      <c r="C26" s="11">
        <f>SUM(C24:C25)</f>
        <v>-17661554.51</v>
      </c>
      <c r="D26" s="12">
        <f t="shared" si="8"/>
        <v>0</v>
      </c>
      <c r="E26" s="64">
        <f>SUM(E24:E25)</f>
        <v>-19396516.26</v>
      </c>
      <c r="F26" s="64">
        <f>F25</f>
        <v>-15404323.05</v>
      </c>
      <c r="G26" s="64">
        <f>SUM(G24:G25)</f>
        <v>-19838235.810000002</v>
      </c>
      <c r="H26" s="64">
        <f>SUM(H24:H25)</f>
        <v>-21469215.3108</v>
      </c>
      <c r="I26" s="64">
        <f>SUM(I24:I25)</f>
        <v>-25398134.19</v>
      </c>
      <c r="J26" s="64">
        <f>SUM(J24:J25)</f>
        <v>-23041712.611344002</v>
      </c>
      <c r="K26" s="64">
        <f>SUM(K24:K25)</f>
        <v>-24068364.57571392</v>
      </c>
    </row>
    <row r="27" spans="1:11" ht="15">
      <c r="A27" s="32" t="s">
        <v>10</v>
      </c>
      <c r="B27" s="12">
        <f aca="true" t="shared" si="9" ref="B27:K27">B22+B26</f>
        <v>6795462</v>
      </c>
      <c r="C27" s="11">
        <f t="shared" si="9"/>
        <v>2694487.4300000034</v>
      </c>
      <c r="D27" s="12">
        <f t="shared" si="9"/>
        <v>6056381</v>
      </c>
      <c r="E27" s="64">
        <f t="shared" si="9"/>
        <v>4862004.130000003</v>
      </c>
      <c r="F27" s="64">
        <f>F22+F26</f>
        <v>9201499.990000006</v>
      </c>
      <c r="G27" s="64">
        <f t="shared" si="9"/>
        <v>5771914.440000001</v>
      </c>
      <c r="H27" s="64">
        <f aca="true" t="shared" si="10" ref="H27">H22+H26</f>
        <v>2212818.4400000013</v>
      </c>
      <c r="I27" s="77">
        <f>I22+I26</f>
        <v>-2848642.469999999</v>
      </c>
      <c r="J27" s="64">
        <f t="shared" si="9"/>
        <v>2332679.4399999976</v>
      </c>
      <c r="K27" s="64">
        <f t="shared" si="9"/>
        <v>2417679.4399999976</v>
      </c>
    </row>
    <row r="28" spans="2:11" ht="6.75" customHeight="1">
      <c r="B28" s="34"/>
      <c r="C28" s="34"/>
      <c r="D28" s="34"/>
      <c r="E28" s="33"/>
      <c r="F28" s="33"/>
      <c r="G28" s="60"/>
      <c r="H28" s="60"/>
      <c r="I28" s="60"/>
      <c r="J28" s="49"/>
      <c r="K28" s="49"/>
    </row>
    <row r="29" spans="2:11" ht="7.5" customHeight="1">
      <c r="B29" s="34"/>
      <c r="C29" s="34"/>
      <c r="D29" s="34"/>
      <c r="E29" s="33"/>
      <c r="F29" s="33"/>
      <c r="G29" s="60"/>
      <c r="H29" s="60"/>
      <c r="I29" s="60"/>
      <c r="J29" s="49"/>
      <c r="K29" s="49"/>
    </row>
    <row r="30" spans="1:11" ht="15">
      <c r="A30" s="4" t="s">
        <v>11</v>
      </c>
      <c r="B30" s="34"/>
      <c r="C30" s="34"/>
      <c r="D30" s="34"/>
      <c r="E30" s="33"/>
      <c r="F30" s="33"/>
      <c r="G30" s="60"/>
      <c r="H30" s="60"/>
      <c r="I30" s="60"/>
      <c r="J30" s="49"/>
      <c r="K30" s="49"/>
    </row>
    <row r="31" spans="1:11" s="36" customFormat="1" ht="28.5" customHeight="1">
      <c r="A31" s="86" t="s">
        <v>32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1:11" s="36" customFormat="1" ht="15">
      <c r="A32" s="83" t="s">
        <v>22</v>
      </c>
      <c r="B32" s="83"/>
      <c r="C32" s="83"/>
      <c r="D32" s="83"/>
      <c r="E32" s="83"/>
      <c r="F32" s="83"/>
      <c r="G32" s="83"/>
      <c r="H32" s="83"/>
      <c r="I32" s="83"/>
      <c r="J32" s="83"/>
      <c r="K32" s="48"/>
    </row>
    <row r="33" spans="1:11" s="36" customFormat="1" ht="15.75" customHeight="1">
      <c r="A33" s="87" t="s">
        <v>29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1:11" s="19" customFormat="1" ht="18">
      <c r="A34" s="82"/>
      <c r="B34" s="83"/>
      <c r="C34" s="83"/>
      <c r="D34" s="83"/>
      <c r="E34" s="83"/>
      <c r="F34" s="83"/>
      <c r="G34" s="83"/>
      <c r="H34" s="83"/>
      <c r="I34" s="83"/>
      <c r="J34" s="83"/>
      <c r="K34" s="48"/>
    </row>
    <row r="35" spans="5:11" s="19" customFormat="1" ht="15">
      <c r="E35" s="4"/>
      <c r="F35" s="4"/>
      <c r="G35" s="61"/>
      <c r="H35" s="75"/>
      <c r="I35" s="75"/>
      <c r="J35" s="48"/>
      <c r="K35" s="48"/>
    </row>
    <row r="36" spans="5:11" s="19" customFormat="1" ht="15">
      <c r="E36" s="4"/>
      <c r="F36" s="4"/>
      <c r="G36" s="61"/>
      <c r="H36" s="61"/>
      <c r="I36" s="61"/>
      <c r="J36" s="48"/>
      <c r="K36" s="48"/>
    </row>
    <row r="37" spans="1:11" s="19" customFormat="1" ht="15">
      <c r="A37" s="38"/>
      <c r="E37" s="4"/>
      <c r="F37" s="4"/>
      <c r="G37" s="61"/>
      <c r="H37" s="75"/>
      <c r="I37" s="75"/>
      <c r="J37" s="48"/>
      <c r="K37" s="48"/>
    </row>
    <row r="38" spans="1:11" s="19" customFormat="1" ht="15">
      <c r="A38" s="38"/>
      <c r="E38" s="4"/>
      <c r="F38" s="4"/>
      <c r="G38" s="61"/>
      <c r="H38" s="61"/>
      <c r="I38" s="61"/>
      <c r="J38" s="48"/>
      <c r="K38" s="48"/>
    </row>
    <row r="39" spans="1:7" ht="18">
      <c r="A39" s="35"/>
      <c r="B39" s="40"/>
      <c r="C39" s="69"/>
      <c r="D39" s="40"/>
      <c r="E39" s="70"/>
      <c r="F39" s="39"/>
      <c r="G39" s="71"/>
    </row>
    <row r="40" ht="18">
      <c r="A40" s="35"/>
    </row>
    <row r="41" ht="18">
      <c r="A41" s="41"/>
    </row>
    <row r="42" ht="18">
      <c r="A42" s="37"/>
    </row>
    <row r="43" ht="18">
      <c r="A43" s="35"/>
    </row>
    <row r="44" ht="15">
      <c r="A44" s="19"/>
    </row>
    <row r="47" ht="15">
      <c r="A47" s="19"/>
    </row>
    <row r="50" ht="15">
      <c r="A50" s="19"/>
    </row>
    <row r="51" ht="15">
      <c r="A51" s="38"/>
    </row>
    <row r="52" ht="15">
      <c r="A52" s="38"/>
    </row>
  </sheetData>
  <mergeCells count="9">
    <mergeCell ref="A34:J34"/>
    <mergeCell ref="A32:J32"/>
    <mergeCell ref="A1:J1"/>
    <mergeCell ref="A2:J2"/>
    <mergeCell ref="A4:J4"/>
    <mergeCell ref="A5:J5"/>
    <mergeCell ref="A31:K31"/>
    <mergeCell ref="A33:K33"/>
    <mergeCell ref="H6:J6"/>
  </mergeCells>
  <printOptions/>
  <pageMargins left="0.7" right="0.7" top="0.75" bottom="0.75" header="0.3" footer="0.3"/>
  <pageSetup cellComments="asDisplayed" fitToHeight="1" fitToWidth="1" horizontalDpi="600" verticalDpi="600" orientation="portrait" scale="92" r:id="rId3"/>
  <headerFooter>
    <oddFooter>&amp;R&amp;"-,Italic"&amp;9&amp;Z&amp;F</oddFooter>
  </headerFooter>
  <ignoredErrors>
    <ignoredError sqref="H9 H15 H18 I19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Vanderyacht, Frances</dc:creator>
  <cp:keywords/>
  <dc:description/>
  <cp:lastModifiedBy>Bender, Sid</cp:lastModifiedBy>
  <cp:lastPrinted>2016-09-14T20:53:13Z</cp:lastPrinted>
  <dcterms:created xsi:type="dcterms:W3CDTF">2014-04-22T21:38:04Z</dcterms:created>
  <dcterms:modified xsi:type="dcterms:W3CDTF">2016-09-14T20:58:00Z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