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22800" windowHeight="11835" tabRatio="945" activeTab="0"/>
  </bookViews>
  <sheets>
    <sheet name="Financial Plan" sheetId="10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Plan'!$A$2:$K$49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45621"/>
</workbook>
</file>

<file path=xl/comments1.xml><?xml version="1.0" encoding="utf-8"?>
<comments xmlns="http://schemas.openxmlformats.org/spreadsheetml/2006/main">
  <authors>
    <author>Sherburne, Kent</author>
  </authors>
  <commentList>
    <comment ref="G11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first # = original. Second # are est.
planning dollars for ARFF spent in 2013</t>
        </r>
      </text>
    </comment>
    <comment ref="H11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First # = Original #; second # from CAP worksheet (exp by pl, pd, fd, imp)
</t>
        </r>
      </text>
    </comment>
    <comment ref="G14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Shell Oil settlement money for Quad 7 project received July, 2013</t>
        </r>
      </text>
    </comment>
    <comment ref="A23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Exp + Assets Oracle</t>
        </r>
      </text>
    </comment>
    <comment ref="G23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first # = origi. Second # = plang dollars spent per cap form</t>
        </r>
      </text>
    </comment>
    <comment ref="H23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First # = original #.  Second # = $3m of $7.2M arff costs spent</t>
        </r>
      </text>
    </comment>
    <comment ref="A25" authorId="0">
      <text>
        <r>
          <rPr>
            <b/>
            <sz val="9"/>
            <rFont val="Tahoma"/>
            <family val="2"/>
          </rPr>
          <t>Sherburne, Kent:</t>
        </r>
        <r>
          <rPr>
            <sz val="9"/>
            <rFont val="Tahoma"/>
            <family val="2"/>
          </rPr>
          <t xml:space="preserve">
Refer to GBAS worksheet for assumptions</t>
        </r>
      </text>
    </comment>
  </commentList>
</comments>
</file>

<file path=xl/sharedStrings.xml><?xml version="1.0" encoding="utf-8"?>
<sst xmlns="http://schemas.openxmlformats.org/spreadsheetml/2006/main" count="56" uniqueCount="55">
  <si>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</si>
  <si>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</si>
  <si>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</si>
  <si>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</si>
  <si>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</si>
  <si>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</si>
  <si>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</si>
  <si>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</si>
  <si>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</si>
  <si>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</si>
  <si>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</si>
  <si>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</si>
  <si>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</si>
  <si>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</si>
  <si>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t>Total Biennial Revenues</t>
  </si>
  <si>
    <t>Total Biennial Expenditures</t>
  </si>
  <si>
    <t>Total Biennial Other Fund Transactions</t>
  </si>
  <si>
    <t>Reserves</t>
  </si>
  <si>
    <t>Reserve Shortfall</t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</si>
  <si>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</si>
  <si>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</si>
  <si>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</si>
  <si>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</si>
  <si>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</si>
  <si>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</si>
  <si>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</si>
  <si>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</si>
  <si>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2013 Estimated-Adopted Change</t>
  </si>
  <si>
    <t>2014 Estimated-Adopted Change</t>
  </si>
  <si>
    <t>Total Reserves</t>
  </si>
  <si>
    <t>Biennial Financial Plan</t>
  </si>
  <si>
    <t>2nd Omnibus</t>
  </si>
  <si>
    <t>Interest Earnings</t>
  </si>
  <si>
    <t>Fund Number:  000003380</t>
  </si>
  <si>
    <t>Prepared by:  Kent Sherburne</t>
  </si>
  <si>
    <t>Transfer from Operating Fund</t>
  </si>
  <si>
    <t>FAA Revenue</t>
  </si>
  <si>
    <t>Boeing Settlement Revenue</t>
  </si>
  <si>
    <t>Other Revenue</t>
  </si>
  <si>
    <t>Dept of Ecology Revenue</t>
  </si>
  <si>
    <t>Unrealized Gain/Loss Revenue</t>
  </si>
  <si>
    <t>KCIA Labor to Projects</t>
  </si>
  <si>
    <t>GAAP Adj - Fin Acctg</t>
  </si>
  <si>
    <t>GBAS Expenditures</t>
  </si>
  <si>
    <t>Includes funding for ARFF</t>
  </si>
  <si>
    <t>Shell Oil Settlement</t>
  </si>
  <si>
    <t>Expenditures for ARFF</t>
  </si>
  <si>
    <t>Expenditures for GBAS</t>
  </si>
  <si>
    <t>Due to increase in spending on ARFF and GBAS</t>
  </si>
  <si>
    <t>Rainy Day Reserves @ 60 days</t>
  </si>
  <si>
    <r>
      <t xml:space="preserve">1 </t>
    </r>
    <r>
      <rPr>
        <sz val="12"/>
        <rFont val="Calibri"/>
        <family val="2"/>
        <scheme val="minor"/>
      </rPr>
      <t>Actuals are taken from GL</t>
    </r>
  </si>
  <si>
    <r>
      <t xml:space="preserve">2 </t>
    </r>
    <r>
      <rPr>
        <sz val="12"/>
        <rFont val="Calibri"/>
        <family val="2"/>
        <scheme val="minor"/>
      </rPr>
      <t>Adopted is taken from the Budget Ordinance 17476.</t>
    </r>
  </si>
  <si>
    <t>Fund Name:  Airport</t>
  </si>
  <si>
    <t>Date Prepared:  10/7/13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</si>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</sst>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</cellStyleXfs>
  <cellXfs count="160">
    <xf numFmtId="0" fontId="0" fillId="0" borderId="0" xfId="0"/>
    <xf numFmtId="0" fontId="0" fillId="0" borderId="0" xfId="0" applyBorder="1"/>
    <xf numFmtId="37" fontId="2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37" fontId="1" fillId="2" borderId="0" xfId="20" applyFont="1" applyFill="1" applyAlignment="1">
      <alignment horizontal="center" wrapText="1"/>
      <protection/>
    </xf>
    <xf numFmtId="0" fontId="3" fillId="2" borderId="0" xfId="0" applyFont="1" applyFill="1"/>
    <xf numFmtId="0" fontId="1" fillId="0" borderId="0" xfId="0" applyFont="1"/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18" applyNumberFormat="1" applyFont="1" applyFill="1" applyBorder="1"/>
    <xf numFmtId="37" fontId="6" fillId="0" borderId="0" xfId="20" applyFont="1" applyBorder="1">
      <alignment/>
      <protection/>
    </xf>
    <xf numFmtId="0" fontId="6" fillId="0" borderId="0" xfId="0" applyFont="1"/>
    <xf numFmtId="0" fontId="6" fillId="0" borderId="0" xfId="0" applyFont="1" applyBorder="1"/>
    <xf numFmtId="37" fontId="3" fillId="0" borderId="0" xfId="20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9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164" fontId="12" fillId="0" borderId="0" xfId="18" applyNumberFormat="1" applyFont="1" applyFill="1" applyBorder="1" applyAlignment="1">
      <alignment vertical="center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0" fontId="15" fillId="0" borderId="0" xfId="0" applyFont="1"/>
    <xf numFmtId="37" fontId="12" fillId="0" borderId="0" xfId="20" applyFont="1" applyBorder="1" applyAlignment="1" quotePrefix="1">
      <alignment horizontal="left"/>
      <protection/>
    </xf>
    <xf numFmtId="37" fontId="15" fillId="0" borderId="0" xfId="20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3" fillId="0" borderId="0" xfId="20" applyFont="1" applyBorder="1" applyAlignment="1">
      <alignment horizontal="centerContinuous" wrapText="1"/>
      <protection/>
    </xf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164" fontId="1" fillId="0" borderId="0" xfId="18" applyNumberFormat="1" applyFont="1" applyFill="1" applyBorder="1"/>
    <xf numFmtId="0" fontId="15" fillId="0" borderId="0" xfId="0" applyFont="1" applyFill="1"/>
    <xf numFmtId="0" fontId="11" fillId="0" borderId="0" xfId="0" applyFont="1" applyFill="1" applyBorder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164" fontId="12" fillId="0" borderId="2" xfId="18" applyNumberFormat="1" applyFont="1" applyFill="1" applyBorder="1" applyAlignment="1">
      <alignment/>
    </xf>
    <xf numFmtId="164" fontId="12" fillId="0" borderId="3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 vertical="center"/>
    </xf>
    <xf numFmtId="164" fontId="11" fillId="0" borderId="5" xfId="18" applyNumberFormat="1" applyFont="1" applyBorder="1" applyAlignment="1">
      <alignment vertical="center"/>
    </xf>
    <xf numFmtId="164" fontId="11" fillId="0" borderId="5" xfId="18" applyNumberFormat="1" applyFont="1" applyFill="1" applyBorder="1" applyAlignment="1">
      <alignment vertical="center"/>
    </xf>
    <xf numFmtId="164" fontId="11" fillId="0" borderId="6" xfId="18" applyNumberFormat="1" applyFont="1" applyFill="1" applyBorder="1" applyAlignment="1">
      <alignment vertical="center"/>
    </xf>
    <xf numFmtId="164" fontId="12" fillId="0" borderId="7" xfId="18" applyNumberFormat="1" applyFont="1" applyFill="1" applyBorder="1" applyAlignment="1">
      <alignment vertical="center"/>
    </xf>
    <xf numFmtId="164" fontId="11" fillId="0" borderId="2" xfId="18" applyNumberFormat="1" applyFont="1" applyFill="1" applyBorder="1" applyAlignment="1">
      <alignment vertical="center"/>
    </xf>
    <xf numFmtId="164" fontId="11" fillId="0" borderId="5" xfId="18" applyNumberFormat="1" applyFont="1" applyFill="1" applyBorder="1" applyAlignment="1" quotePrefix="1">
      <alignment vertical="center"/>
    </xf>
    <xf numFmtId="164" fontId="11" fillId="0" borderId="2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 quotePrefix="1">
      <alignment vertical="center"/>
    </xf>
    <xf numFmtId="164" fontId="11" fillId="0" borderId="9" xfId="18" applyNumberFormat="1" applyFont="1" applyFill="1" applyBorder="1" applyAlignment="1">
      <alignment vertical="center"/>
    </xf>
    <xf numFmtId="164" fontId="12" fillId="0" borderId="9" xfId="18" applyNumberFormat="1" applyFont="1" applyFill="1" applyBorder="1" applyAlignment="1">
      <alignment vertical="center"/>
    </xf>
    <xf numFmtId="164" fontId="11" fillId="0" borderId="6" xfId="18" applyNumberFormat="1" applyFont="1" applyBorder="1" applyAlignment="1">
      <alignment vertical="center"/>
    </xf>
    <xf numFmtId="164" fontId="11" fillId="0" borderId="4" xfId="18" applyNumberFormat="1" applyFont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>
      <alignment vertical="center"/>
    </xf>
    <xf numFmtId="37" fontId="12" fillId="3" borderId="11" xfId="20" applyFont="1" applyFill="1" applyBorder="1" applyAlignment="1">
      <alignment horizontal="center" wrapText="1"/>
      <protection/>
    </xf>
    <xf numFmtId="37" fontId="12" fillId="3" borderId="12" xfId="20" applyFont="1" applyFill="1" applyBorder="1" applyAlignment="1">
      <alignment horizontal="center" wrapText="1"/>
      <protection/>
    </xf>
    <xf numFmtId="164" fontId="12" fillId="3" borderId="13" xfId="18" applyNumberFormat="1" applyFont="1" applyFill="1" applyBorder="1" applyAlignment="1">
      <alignment/>
    </xf>
    <xf numFmtId="164" fontId="12" fillId="3" borderId="2" xfId="18" applyNumberFormat="1" applyFont="1" applyFill="1" applyBorder="1" applyAlignment="1">
      <alignment/>
    </xf>
    <xf numFmtId="164" fontId="12" fillId="3" borderId="3" xfId="18" applyNumberFormat="1" applyFont="1" applyFill="1" applyBorder="1" applyAlignment="1">
      <alignment/>
    </xf>
    <xf numFmtId="164" fontId="11" fillId="3" borderId="14" xfId="18" applyNumberFormat="1" applyFont="1" applyFill="1" applyBorder="1" applyAlignment="1">
      <alignment vertical="center"/>
    </xf>
    <xf numFmtId="164" fontId="11" fillId="3" borderId="4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>
      <alignment vertical="center"/>
    </xf>
    <xf numFmtId="164" fontId="12" fillId="3" borderId="13" xfId="18" applyNumberFormat="1" applyFont="1" applyFill="1" applyBorder="1" applyAlignment="1">
      <alignment vertical="center"/>
    </xf>
    <xf numFmtId="164" fontId="11" fillId="3" borderId="13" xfId="18" applyNumberFormat="1" applyFont="1" applyFill="1" applyBorder="1" applyAlignment="1" quotePrefix="1">
      <alignment vertical="center"/>
    </xf>
    <xf numFmtId="164" fontId="11" fillId="3" borderId="2" xfId="18" applyNumberFormat="1" applyFont="1" applyFill="1" applyBorder="1" applyAlignment="1">
      <alignment vertical="center"/>
    </xf>
    <xf numFmtId="164" fontId="11" fillId="3" borderId="8" xfId="18" applyNumberFormat="1" applyFont="1" applyFill="1" applyBorder="1" applyAlignment="1">
      <alignment vertical="center"/>
    </xf>
    <xf numFmtId="164" fontId="11" fillId="3" borderId="14" xfId="18" applyNumberFormat="1" applyFont="1" applyFill="1" applyBorder="1" applyAlignment="1" quotePrefix="1">
      <alignment vertical="center"/>
    </xf>
    <xf numFmtId="164" fontId="11" fillId="3" borderId="15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 quotePrefix="1">
      <alignment vertical="center"/>
    </xf>
    <xf numFmtId="164" fontId="12" fillId="3" borderId="1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>
      <alignment vertical="center"/>
    </xf>
    <xf numFmtId="164" fontId="12" fillId="3" borderId="16" xfId="18" applyNumberFormat="1" applyFont="1" applyFill="1" applyBorder="1" applyAlignment="1">
      <alignment vertical="center"/>
    </xf>
    <xf numFmtId="164" fontId="12" fillId="3" borderId="8" xfId="18" applyNumberFormat="1" applyFont="1" applyFill="1" applyBorder="1" applyAlignment="1">
      <alignment vertical="center"/>
    </xf>
    <xf numFmtId="164" fontId="12" fillId="3" borderId="17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>
      <alignment vertical="center"/>
    </xf>
    <xf numFmtId="164" fontId="11" fillId="0" borderId="17" xfId="18" applyNumberFormat="1" applyFont="1" applyFill="1" applyBorder="1" applyAlignment="1" quotePrefix="1">
      <alignment vertical="center"/>
    </xf>
    <xf numFmtId="164" fontId="11" fillId="3" borderId="18" xfId="18" applyNumberFormat="1" applyFont="1" applyFill="1" applyBorder="1" applyAlignment="1" quotePrefix="1">
      <alignment vertical="center"/>
    </xf>
    <xf numFmtId="164" fontId="11" fillId="3" borderId="19" xfId="18" applyNumberFormat="1" applyFont="1" applyFill="1" applyBorder="1" applyAlignment="1" quotePrefix="1">
      <alignment vertical="center"/>
    </xf>
    <xf numFmtId="164" fontId="11" fillId="0" borderId="19" xfId="18" applyNumberFormat="1" applyFont="1" applyFill="1" applyBorder="1" applyAlignment="1" quotePrefix="1">
      <alignment vertical="center"/>
    </xf>
    <xf numFmtId="37" fontId="12" fillId="2" borderId="20" xfId="20" applyFont="1" applyFill="1" applyBorder="1" applyAlignment="1">
      <alignment horizontal="center" wrapText="1"/>
      <protection/>
    </xf>
    <xf numFmtId="164" fontId="11" fillId="3" borderId="10" xfId="18" applyNumberFormat="1" applyFont="1" applyFill="1" applyBorder="1" applyAlignment="1">
      <alignment vertical="center"/>
    </xf>
    <xf numFmtId="164" fontId="11" fillId="3" borderId="10" xfId="18" applyNumberFormat="1" applyFont="1" applyFill="1" applyBorder="1" applyAlignment="1" quotePrefix="1">
      <alignment vertical="center"/>
    </xf>
    <xf numFmtId="164" fontId="11" fillId="0" borderId="10" xfId="18" applyNumberFormat="1" applyFont="1" applyFill="1" applyBorder="1" applyAlignment="1" quotePrefix="1">
      <alignment vertical="center"/>
    </xf>
    <xf numFmtId="164" fontId="11" fillId="3" borderId="9" xfId="18" applyNumberFormat="1" applyFont="1" applyFill="1" applyBorder="1" applyAlignment="1">
      <alignment horizontal="center" vertical="center"/>
    </xf>
    <xf numFmtId="164" fontId="11" fillId="3" borderId="7" xfId="18" applyNumberFormat="1" applyFont="1" applyFill="1" applyBorder="1" applyAlignment="1">
      <alignment horizontal="center" vertical="center"/>
    </xf>
    <xf numFmtId="164" fontId="11" fillId="3" borderId="0" xfId="18" applyNumberFormat="1" applyFont="1" applyFill="1" applyBorder="1" applyAlignment="1">
      <alignment horizontal="center" vertical="center"/>
    </xf>
    <xf numFmtId="164" fontId="11" fillId="0" borderId="10" xfId="18" applyNumberFormat="1" applyFont="1" applyFill="1" applyBorder="1" applyAlignment="1">
      <alignment horizontal="center" vertical="center"/>
    </xf>
    <xf numFmtId="164" fontId="11" fillId="0" borderId="21" xfId="18" applyNumberFormat="1" applyFont="1" applyFill="1" applyBorder="1" applyAlignment="1">
      <alignment horizontal="center" vertical="center"/>
    </xf>
    <xf numFmtId="164" fontId="11" fillId="0" borderId="9" xfId="18" applyNumberFormat="1" applyFont="1" applyBorder="1" applyAlignment="1">
      <alignment vertical="center"/>
    </xf>
    <xf numFmtId="164" fontId="12" fillId="0" borderId="8" xfId="18" applyNumberFormat="1" applyFont="1" applyBorder="1" applyAlignment="1">
      <alignment vertical="center"/>
    </xf>
    <xf numFmtId="164" fontId="11" fillId="0" borderId="8" xfId="18" applyNumberFormat="1" applyFont="1" applyBorder="1" applyAlignment="1">
      <alignment vertical="center"/>
    </xf>
    <xf numFmtId="164" fontId="11" fillId="0" borderId="19" xfId="18" applyNumberFormat="1" applyFont="1" applyBorder="1" applyAlignment="1">
      <alignment vertical="center"/>
    </xf>
    <xf numFmtId="164" fontId="11" fillId="0" borderId="2" xfId="18" applyNumberFormat="1" applyFont="1" applyBorder="1" applyAlignment="1">
      <alignment vertical="center"/>
    </xf>
    <xf numFmtId="164" fontId="12" fillId="0" borderId="8" xfId="18" applyNumberFormat="1" applyFont="1" applyFill="1" applyBorder="1" applyAlignment="1">
      <alignment/>
    </xf>
    <xf numFmtId="164" fontId="12" fillId="0" borderId="17" xfId="18" applyNumberFormat="1" applyFont="1" applyBorder="1" applyAlignment="1">
      <alignment vertical="center"/>
    </xf>
    <xf numFmtId="164" fontId="11" fillId="0" borderId="22" xfId="18" applyNumberFormat="1" applyFont="1" applyBorder="1" applyAlignment="1">
      <alignment vertical="center"/>
    </xf>
    <xf numFmtId="164" fontId="11" fillId="0" borderId="23" xfId="18" applyNumberFormat="1" applyFont="1" applyBorder="1" applyAlignment="1">
      <alignment vertical="center"/>
    </xf>
    <xf numFmtId="164" fontId="12" fillId="3" borderId="24" xfId="18" applyNumberFormat="1" applyFont="1" applyFill="1" applyBorder="1" applyAlignment="1">
      <alignment vertical="center"/>
    </xf>
    <xf numFmtId="37" fontId="12" fillId="2" borderId="25" xfId="20" applyFont="1" applyFill="1" applyBorder="1" applyAlignment="1">
      <alignment horizontal="center" wrapText="1"/>
      <protection/>
    </xf>
    <xf numFmtId="37" fontId="12" fillId="0" borderId="0" xfId="20" applyFont="1" applyBorder="1" applyAlignment="1">
      <alignment horizontal="left" wrapText="1"/>
      <protection/>
    </xf>
    <xf numFmtId="37" fontId="12" fillId="2" borderId="11" xfId="20" applyFont="1" applyFill="1" applyBorder="1" applyAlignment="1" applyProtection="1">
      <alignment horizontal="left" wrapText="1"/>
      <protection/>
    </xf>
    <xf numFmtId="37" fontId="12" fillId="3" borderId="26" xfId="20" applyFont="1" applyFill="1" applyBorder="1" applyAlignment="1">
      <alignment horizontal="center" wrapText="1"/>
      <protection/>
    </xf>
    <xf numFmtId="37" fontId="12" fillId="2" borderId="12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164" fontId="12" fillId="0" borderId="27" xfId="18" applyNumberFormat="1" applyFont="1" applyBorder="1"/>
    <xf numFmtId="37" fontId="12" fillId="0" borderId="4" xfId="20" applyFont="1" applyFill="1" applyBorder="1" applyAlignment="1">
      <alignment horizontal="left" vertical="center"/>
      <protection/>
    </xf>
    <xf numFmtId="164" fontId="11" fillId="0" borderId="28" xfId="18" applyNumberFormat="1" applyFont="1" applyBorder="1" applyAlignment="1">
      <alignment vertical="center" wrapText="1"/>
    </xf>
    <xf numFmtId="37" fontId="11" fillId="0" borderId="4" xfId="20" applyFont="1" applyFill="1" applyBorder="1" applyAlignment="1">
      <alignment horizontal="left" vertical="center"/>
      <protection/>
    </xf>
    <xf numFmtId="164" fontId="11" fillId="0" borderId="9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164" fontId="12" fillId="0" borderId="8" xfId="18" applyNumberFormat="1" applyFont="1" applyBorder="1" applyAlignment="1">
      <alignment vertical="center" wrapText="1"/>
    </xf>
    <xf numFmtId="37" fontId="12" fillId="0" borderId="7" xfId="20" applyFont="1" applyFill="1" applyBorder="1" applyAlignment="1">
      <alignment horizontal="left" vertical="center"/>
      <protection/>
    </xf>
    <xf numFmtId="164" fontId="11" fillId="0" borderId="8" xfId="18" applyNumberFormat="1" applyFont="1" applyBorder="1" applyAlignment="1">
      <alignment vertical="center" wrapText="1"/>
    </xf>
    <xf numFmtId="37" fontId="11" fillId="0" borderId="2" xfId="20" applyFont="1" applyFill="1" applyBorder="1" applyAlignment="1">
      <alignment horizontal="left" vertical="center"/>
      <protection/>
    </xf>
    <xf numFmtId="37" fontId="12" fillId="0" borderId="6" xfId="20" applyFont="1" applyFill="1" applyBorder="1" applyAlignment="1">
      <alignment horizontal="left" vertical="center"/>
      <protection/>
    </xf>
    <xf numFmtId="37" fontId="12" fillId="0" borderId="22" xfId="20" applyFont="1" applyFill="1" applyBorder="1" applyAlignment="1">
      <alignment horizontal="left" vertical="center"/>
      <protection/>
    </xf>
    <xf numFmtId="164" fontId="11" fillId="0" borderId="23" xfId="18" applyNumberFormat="1" applyFont="1" applyBorder="1" applyAlignment="1">
      <alignment vertical="center" wrapText="1"/>
    </xf>
    <xf numFmtId="164" fontId="11" fillId="3" borderId="6" xfId="18" applyNumberFormat="1" applyFont="1" applyFill="1" applyBorder="1" applyAlignment="1">
      <alignment vertical="center"/>
    </xf>
    <xf numFmtId="164" fontId="12" fillId="3" borderId="7" xfId="18" applyNumberFormat="1" applyFont="1" applyFill="1" applyBorder="1" applyAlignment="1">
      <alignment vertical="center"/>
    </xf>
    <xf numFmtId="164" fontId="12" fillId="3" borderId="29" xfId="18" applyNumberFormat="1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vertical="center"/>
    </xf>
    <xf numFmtId="37" fontId="11" fillId="0" borderId="30" xfId="20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left"/>
    </xf>
    <xf numFmtId="164" fontId="11" fillId="0" borderId="31" xfId="18" applyNumberFormat="1" applyFont="1" applyFill="1" applyBorder="1" applyAlignment="1">
      <alignment vertical="center"/>
    </xf>
    <xf numFmtId="164" fontId="11" fillId="0" borderId="9" xfId="18" applyNumberFormat="1" applyFont="1" applyBorder="1" applyAlignment="1">
      <alignment horizontal="left" vertical="center" wrapText="1"/>
    </xf>
    <xf numFmtId="164" fontId="11" fillId="0" borderId="30" xfId="18" applyNumberFormat="1" applyFont="1" applyFill="1" applyBorder="1" applyAlignment="1">
      <alignment vertical="center"/>
    </xf>
    <xf numFmtId="37" fontId="10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9"/>
  <sheetViews>
    <sheetView tabSelected="1" zoomScale="75" zoomScaleNormal="75" workbookViewId="0" topLeftCell="A3">
      <selection activeCell="G44" sqref="G44"/>
    </sheetView>
  </sheetViews>
  <sheetFormatPr defaultColWidth="9.140625" defaultRowHeight="12.75"/>
  <cols>
    <col min="1" max="1" width="52.00390625" style="29" customWidth="1"/>
    <col min="2" max="2" width="16.28125" style="4" customWidth="1"/>
    <col min="3" max="3" width="16.7109375" style="11" customWidth="1"/>
    <col min="4" max="4" width="16.7109375" style="4" customWidth="1"/>
    <col min="5" max="5" width="16.28125" style="4" customWidth="1"/>
    <col min="6" max="8" width="16.7109375" style="4" customWidth="1"/>
    <col min="9" max="10" width="17.7109375" style="4" customWidth="1"/>
    <col min="11" max="11" width="36.8515625" style="1" customWidth="1"/>
    <col min="12" max="12" width="8.8515625" style="1" customWidth="1"/>
  </cols>
  <sheetData>
    <row r="1" spans="1:24" ht="2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2" s="1" customFormat="1" ht="19.9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56"/>
    </row>
    <row r="3" spans="1:12" s="1" customFormat="1" ht="19.9" customHeight="1">
      <c r="A3" s="37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6"/>
    </row>
    <row r="4" spans="1:24" s="10" customFormat="1" ht="15.75">
      <c r="A4" s="37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40" t="s">
        <v>31</v>
      </c>
      <c r="L4" s="7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75">
      <c r="A5" s="37" t="s">
        <v>34</v>
      </c>
      <c r="B5" s="39"/>
      <c r="C5" s="39"/>
      <c r="D5" s="39"/>
      <c r="E5" s="39"/>
      <c r="F5" s="39"/>
      <c r="G5" s="39"/>
      <c r="H5" s="39"/>
      <c r="I5" s="41"/>
      <c r="J5" s="41"/>
      <c r="K5" s="40" t="s">
        <v>53</v>
      </c>
      <c r="L5" s="7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" customHeight="1" thickBot="1">
      <c r="A6" s="132"/>
      <c r="B6" s="42"/>
      <c r="C6" s="43"/>
      <c r="D6" s="45"/>
      <c r="E6" s="44"/>
      <c r="F6" s="45"/>
      <c r="G6" s="45"/>
      <c r="H6" s="45"/>
      <c r="I6" s="45"/>
      <c r="J6" s="45"/>
      <c r="K6" s="46"/>
      <c r="L6" s="12"/>
    </row>
    <row r="7" spans="1:12" s="14" customFormat="1" ht="33" customHeight="1">
      <c r="A7" s="133" t="s">
        <v>0</v>
      </c>
      <c r="B7" s="134" t="s">
        <v>13</v>
      </c>
      <c r="C7" s="85" t="s">
        <v>19</v>
      </c>
      <c r="D7" s="86" t="s">
        <v>20</v>
      </c>
      <c r="E7" s="112" t="s">
        <v>21</v>
      </c>
      <c r="F7" s="131" t="s">
        <v>22</v>
      </c>
      <c r="G7" s="112" t="s">
        <v>24</v>
      </c>
      <c r="H7" s="131" t="s">
        <v>25</v>
      </c>
      <c r="I7" s="112" t="s">
        <v>27</v>
      </c>
      <c r="J7" s="131" t="s">
        <v>28</v>
      </c>
      <c r="K7" s="135" t="s">
        <v>1</v>
      </c>
      <c r="L7" s="13"/>
    </row>
    <row r="8" spans="1:24" s="15" customFormat="1" ht="15.75">
      <c r="A8" s="136" t="s">
        <v>2</v>
      </c>
      <c r="B8" s="87">
        <v>15252714</v>
      </c>
      <c r="C8" s="88">
        <f>B36</f>
        <v>14360934</v>
      </c>
      <c r="D8" s="89">
        <f>C36</f>
        <v>6552646</v>
      </c>
      <c r="E8" s="66">
        <f>B36</f>
        <v>14360934</v>
      </c>
      <c r="F8" s="67">
        <f>E36</f>
        <v>6552646</v>
      </c>
      <c r="G8" s="66">
        <f>B36</f>
        <v>14360934</v>
      </c>
      <c r="H8" s="67">
        <f>G36</f>
        <v>7798646</v>
      </c>
      <c r="I8" s="66">
        <f>+G8-C8</f>
        <v>0</v>
      </c>
      <c r="J8" s="126">
        <f>H8-D8</f>
        <v>1246000</v>
      </c>
      <c r="K8" s="137"/>
      <c r="L8" s="57"/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13" s="18" customFormat="1" ht="15.75">
      <c r="A9" s="138" t="s">
        <v>3</v>
      </c>
      <c r="B9" s="90"/>
      <c r="C9" s="91"/>
      <c r="D9" s="92"/>
      <c r="E9" s="71"/>
      <c r="F9" s="69"/>
      <c r="G9" s="81"/>
      <c r="H9" s="69"/>
      <c r="I9" s="82"/>
      <c r="J9" s="121"/>
      <c r="K9" s="139"/>
      <c r="L9" s="16"/>
      <c r="M9" s="17"/>
    </row>
    <row r="10" spans="1:13" s="18" customFormat="1" ht="15.75">
      <c r="A10" s="154" t="s">
        <v>35</v>
      </c>
      <c r="B10" s="90">
        <v>4000000</v>
      </c>
      <c r="C10" s="91">
        <v>3500000</v>
      </c>
      <c r="D10" s="92">
        <v>2000000</v>
      </c>
      <c r="E10" s="68">
        <v>3500000</v>
      </c>
      <c r="F10" s="70">
        <v>2000000</v>
      </c>
      <c r="G10" s="156">
        <v>3500000</v>
      </c>
      <c r="H10" s="158">
        <v>2000000</v>
      </c>
      <c r="I10" s="82">
        <f aca="true" t="shared" si="0" ref="I10:I18">+G10-C10</f>
        <v>0</v>
      </c>
      <c r="J10" s="121">
        <f aca="true" t="shared" si="1" ref="J10:J44">H10-D10</f>
        <v>0</v>
      </c>
      <c r="K10" s="141" t="s">
        <v>54</v>
      </c>
      <c r="L10" s="16"/>
      <c r="M10" s="17"/>
    </row>
    <row r="11" spans="1:13" s="18" customFormat="1" ht="15.75">
      <c r="A11" s="154" t="s">
        <v>36</v>
      </c>
      <c r="B11" s="90">
        <v>17637785</v>
      </c>
      <c r="C11" s="91">
        <v>8135402</v>
      </c>
      <c r="D11" s="92">
        <v>7734600</v>
      </c>
      <c r="E11" s="68">
        <v>8135402</v>
      </c>
      <c r="F11" s="70">
        <v>7734600</v>
      </c>
      <c r="G11" s="156">
        <f>(8135402)+(40000*0.9)</f>
        <v>8171402</v>
      </c>
      <c r="H11" s="158">
        <f>(7734600)+(1525737*0.9)</f>
        <v>9107763.3</v>
      </c>
      <c r="I11" s="82">
        <f t="shared" si="0"/>
        <v>36000</v>
      </c>
      <c r="J11" s="121">
        <f t="shared" si="1"/>
        <v>1373163.3000000007</v>
      </c>
      <c r="K11" s="141" t="s">
        <v>44</v>
      </c>
      <c r="L11" s="16"/>
      <c r="M11" s="17"/>
    </row>
    <row r="12" spans="1:13" s="18" customFormat="1" ht="15.75">
      <c r="A12" s="154" t="s">
        <v>37</v>
      </c>
      <c r="B12" s="90">
        <v>84871</v>
      </c>
      <c r="C12" s="91">
        <v>60000</v>
      </c>
      <c r="D12" s="92">
        <v>30000</v>
      </c>
      <c r="E12" s="68">
        <v>60000</v>
      </c>
      <c r="F12" s="70">
        <v>30000</v>
      </c>
      <c r="G12" s="156">
        <v>60000</v>
      </c>
      <c r="H12" s="158">
        <v>30000</v>
      </c>
      <c r="I12" s="82">
        <f t="shared" si="0"/>
        <v>0</v>
      </c>
      <c r="J12" s="121">
        <f t="shared" si="1"/>
        <v>0</v>
      </c>
      <c r="K12" s="141"/>
      <c r="L12" s="16"/>
      <c r="M12" s="17"/>
    </row>
    <row r="13" spans="1:13" s="18" customFormat="1" ht="15.75">
      <c r="A13" s="154" t="s">
        <v>32</v>
      </c>
      <c r="B13" s="90">
        <v>69575</v>
      </c>
      <c r="C13" s="91">
        <v>42862</v>
      </c>
      <c r="D13" s="92">
        <v>17798</v>
      </c>
      <c r="E13" s="68">
        <v>42862</v>
      </c>
      <c r="F13" s="70">
        <v>17798</v>
      </c>
      <c r="G13" s="156">
        <v>42862</v>
      </c>
      <c r="H13" s="158">
        <v>17798</v>
      </c>
      <c r="I13" s="82">
        <f t="shared" si="0"/>
        <v>0</v>
      </c>
      <c r="J13" s="121">
        <f t="shared" si="1"/>
        <v>0</v>
      </c>
      <c r="K13" s="141"/>
      <c r="L13" s="16"/>
      <c r="M13" s="17"/>
    </row>
    <row r="14" spans="1:13" s="18" customFormat="1" ht="15.75">
      <c r="A14" s="154" t="s">
        <v>38</v>
      </c>
      <c r="B14" s="90">
        <v>304943</v>
      </c>
      <c r="C14" s="91">
        <v>0</v>
      </c>
      <c r="D14" s="92">
        <v>0</v>
      </c>
      <c r="E14" s="68">
        <v>0</v>
      </c>
      <c r="F14" s="70">
        <v>0</v>
      </c>
      <c r="G14" s="156">
        <v>1250000</v>
      </c>
      <c r="H14" s="153"/>
      <c r="I14" s="82">
        <f>+G14-C14</f>
        <v>1250000</v>
      </c>
      <c r="J14" s="121">
        <f t="shared" si="1"/>
        <v>0</v>
      </c>
      <c r="K14" s="141" t="s">
        <v>45</v>
      </c>
      <c r="L14" s="16"/>
      <c r="M14" s="17"/>
    </row>
    <row r="15" spans="1:13" s="18" customFormat="1" ht="15.75">
      <c r="A15" s="154" t="s">
        <v>39</v>
      </c>
      <c r="B15" s="90">
        <v>17639</v>
      </c>
      <c r="C15" s="91">
        <v>0</v>
      </c>
      <c r="D15" s="92">
        <v>0</v>
      </c>
      <c r="E15" s="68">
        <v>0</v>
      </c>
      <c r="F15" s="70">
        <v>0</v>
      </c>
      <c r="G15" s="156"/>
      <c r="H15" s="153"/>
      <c r="I15" s="82">
        <f t="shared" si="0"/>
        <v>0</v>
      </c>
      <c r="J15" s="121">
        <f t="shared" si="1"/>
        <v>0</v>
      </c>
      <c r="K15" s="141"/>
      <c r="L15" s="16"/>
      <c r="M15" s="17"/>
    </row>
    <row r="16" spans="1:13" s="18" customFormat="1" ht="15.75">
      <c r="A16" s="154" t="s">
        <v>40</v>
      </c>
      <c r="B16" s="90">
        <v>-777</v>
      </c>
      <c r="C16" s="91">
        <v>0</v>
      </c>
      <c r="D16" s="92">
        <v>0</v>
      </c>
      <c r="E16" s="68">
        <v>0</v>
      </c>
      <c r="F16" s="153">
        <v>0</v>
      </c>
      <c r="G16" s="68"/>
      <c r="H16" s="153"/>
      <c r="I16" s="82">
        <f t="shared" si="0"/>
        <v>0</v>
      </c>
      <c r="J16" s="121">
        <f t="shared" si="1"/>
        <v>0</v>
      </c>
      <c r="K16" s="141"/>
      <c r="L16" s="16"/>
      <c r="M16" s="17"/>
    </row>
    <row r="17" spans="1:13" s="18" customFormat="1" ht="15.75">
      <c r="A17" s="140"/>
      <c r="B17" s="90"/>
      <c r="C17" s="91"/>
      <c r="D17" s="92"/>
      <c r="E17" s="68"/>
      <c r="F17" s="153"/>
      <c r="G17" s="68"/>
      <c r="H17" s="153"/>
      <c r="I17" s="82">
        <f t="shared" si="0"/>
        <v>0</v>
      </c>
      <c r="J17" s="121">
        <f t="shared" si="1"/>
        <v>0</v>
      </c>
      <c r="K17" s="157"/>
      <c r="L17" s="16"/>
      <c r="M17" s="17"/>
    </row>
    <row r="18" spans="1:13" s="18" customFormat="1" ht="15.75">
      <c r="A18" s="140"/>
      <c r="B18" s="90"/>
      <c r="C18" s="91"/>
      <c r="D18" s="92"/>
      <c r="E18" s="68"/>
      <c r="F18" s="70"/>
      <c r="G18" s="68"/>
      <c r="H18" s="70"/>
      <c r="I18" s="82">
        <f t="shared" si="0"/>
        <v>0</v>
      </c>
      <c r="J18" s="121">
        <f t="shared" si="1"/>
        <v>0</v>
      </c>
      <c r="K18" s="141"/>
      <c r="L18" s="16"/>
      <c r="M18" s="17"/>
    </row>
    <row r="19" spans="1:13" s="18" customFormat="1" ht="15.75">
      <c r="A19" s="138" t="s">
        <v>4</v>
      </c>
      <c r="B19" s="90">
        <f aca="true" t="shared" si="2" ref="B19:H19">SUM(B10:B18)</f>
        <v>22114036</v>
      </c>
      <c r="C19" s="113">
        <f t="shared" si="2"/>
        <v>11738264</v>
      </c>
      <c r="D19" s="92">
        <f t="shared" si="2"/>
        <v>9782398</v>
      </c>
      <c r="E19" s="83">
        <f t="shared" si="2"/>
        <v>11738264</v>
      </c>
      <c r="F19" s="70">
        <f t="shared" si="2"/>
        <v>9782398</v>
      </c>
      <c r="G19" s="83">
        <f t="shared" si="2"/>
        <v>13024264</v>
      </c>
      <c r="H19" s="70">
        <f t="shared" si="2"/>
        <v>11155561.3</v>
      </c>
      <c r="I19" s="82">
        <f aca="true" t="shared" si="3" ref="I19">+G19-C19</f>
        <v>1286000</v>
      </c>
      <c r="J19" s="121">
        <f t="shared" si="1"/>
        <v>1373163.3000000007</v>
      </c>
      <c r="K19" s="141"/>
      <c r="L19" s="16"/>
      <c r="M19" s="17"/>
    </row>
    <row r="20" spans="1:106" s="15" customFormat="1" ht="15.75">
      <c r="A20" s="142" t="s">
        <v>14</v>
      </c>
      <c r="B20" s="93"/>
      <c r="C20" s="105"/>
      <c r="D20" s="104">
        <f>C19+D19</f>
        <v>21520662</v>
      </c>
      <c r="E20" s="107"/>
      <c r="F20" s="106">
        <f>E19+F19</f>
        <v>21520662</v>
      </c>
      <c r="G20" s="107"/>
      <c r="H20" s="106">
        <f>G19+H19</f>
        <v>24179825.3</v>
      </c>
      <c r="I20" s="107"/>
      <c r="J20" s="106">
        <f>I19+J19</f>
        <v>2659163.3000000007</v>
      </c>
      <c r="K20" s="143"/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</row>
    <row r="21" spans="1:13" s="18" customFormat="1" ht="15.75">
      <c r="A21" s="138" t="s">
        <v>5</v>
      </c>
      <c r="B21" s="90"/>
      <c r="C21" s="91"/>
      <c r="D21" s="92"/>
      <c r="E21" s="68"/>
      <c r="F21" s="69"/>
      <c r="G21" s="82"/>
      <c r="H21" s="69"/>
      <c r="I21" s="82"/>
      <c r="J21" s="121"/>
      <c r="K21" s="139"/>
      <c r="L21" s="16"/>
      <c r="M21" s="17"/>
    </row>
    <row r="22" spans="1:13" s="18" customFormat="1" ht="15.75">
      <c r="A22" s="154" t="s">
        <v>41</v>
      </c>
      <c r="B22" s="90">
        <v>0</v>
      </c>
      <c r="C22" s="91">
        <v>-266543</v>
      </c>
      <c r="D22" s="92">
        <v>-267344</v>
      </c>
      <c r="E22" s="68">
        <v>-266543</v>
      </c>
      <c r="F22" s="70">
        <v>-267344</v>
      </c>
      <c r="G22" s="156">
        <v>-266543</v>
      </c>
      <c r="H22" s="158">
        <v>-267344</v>
      </c>
      <c r="I22" s="82">
        <f aca="true" t="shared" si="4" ref="I22:I26">+G22-C22</f>
        <v>0</v>
      </c>
      <c r="J22" s="121">
        <f t="shared" si="1"/>
        <v>0</v>
      </c>
      <c r="K22" s="141"/>
      <c r="L22" s="16"/>
      <c r="M22" s="17"/>
    </row>
    <row r="23" spans="1:13" s="18" customFormat="1" ht="15.75">
      <c r="A23" s="154" t="s">
        <v>5</v>
      </c>
      <c r="B23" s="90">
        <v>-23013694</v>
      </c>
      <c r="C23" s="91">
        <v>-19280009</v>
      </c>
      <c r="D23" s="92">
        <v>-10914045</v>
      </c>
      <c r="E23" s="68">
        <v>-19280009</v>
      </c>
      <c r="F23" s="70">
        <v>-10914045</v>
      </c>
      <c r="G23" s="156">
        <f>(-19280009)-40000</f>
        <v>-19320009</v>
      </c>
      <c r="H23" s="158">
        <f>(-10914045)-1525737</f>
        <v>-12439782</v>
      </c>
      <c r="I23" s="82">
        <f t="shared" si="4"/>
        <v>-40000</v>
      </c>
      <c r="J23" s="121">
        <f t="shared" si="1"/>
        <v>-1525737</v>
      </c>
      <c r="K23" s="141" t="s">
        <v>46</v>
      </c>
      <c r="L23" s="16"/>
      <c r="M23" s="17"/>
    </row>
    <row r="24" spans="1:13" s="18" customFormat="1" ht="15.75">
      <c r="A24" s="154" t="s">
        <v>42</v>
      </c>
      <c r="B24" s="90">
        <v>7878</v>
      </c>
      <c r="C24" s="91"/>
      <c r="D24" s="92"/>
      <c r="E24" s="68"/>
      <c r="F24" s="70"/>
      <c r="G24" s="156"/>
      <c r="H24" s="153"/>
      <c r="I24" s="82">
        <f t="shared" si="4"/>
        <v>0</v>
      </c>
      <c r="J24" s="121">
        <f t="shared" si="1"/>
        <v>0</v>
      </c>
      <c r="K24" s="141"/>
      <c r="L24" s="16"/>
      <c r="M24" s="17"/>
    </row>
    <row r="25" spans="1:13" s="18" customFormat="1" ht="15.75">
      <c r="A25" s="154" t="s">
        <v>43</v>
      </c>
      <c r="B25" s="90"/>
      <c r="C25" s="91"/>
      <c r="D25" s="92"/>
      <c r="E25" s="68"/>
      <c r="F25" s="153"/>
      <c r="G25" s="68"/>
      <c r="H25" s="153">
        <v>-428145</v>
      </c>
      <c r="I25" s="82">
        <f t="shared" si="4"/>
        <v>0</v>
      </c>
      <c r="J25" s="121">
        <f t="shared" si="1"/>
        <v>-428145</v>
      </c>
      <c r="K25" s="141" t="s">
        <v>47</v>
      </c>
      <c r="L25" s="16"/>
      <c r="M25" s="17"/>
    </row>
    <row r="26" spans="1:13" s="18" customFormat="1" ht="15.75">
      <c r="A26" s="140"/>
      <c r="B26" s="90"/>
      <c r="C26" s="91"/>
      <c r="D26" s="92"/>
      <c r="E26" s="68"/>
      <c r="F26" s="153"/>
      <c r="G26" s="68"/>
      <c r="H26" s="153"/>
      <c r="I26" s="82">
        <f t="shared" si="4"/>
        <v>0</v>
      </c>
      <c r="J26" s="121">
        <f t="shared" si="1"/>
        <v>0</v>
      </c>
      <c r="K26" s="141"/>
      <c r="L26" s="16"/>
      <c r="M26" s="17"/>
    </row>
    <row r="27" spans="1:13" s="18" customFormat="1" ht="15.75">
      <c r="A27" s="144" t="s">
        <v>6</v>
      </c>
      <c r="B27" s="118">
        <f aca="true" t="shared" si="5" ref="B27:H27">SUM(B22:B26)</f>
        <v>-23005816</v>
      </c>
      <c r="C27" s="117">
        <f t="shared" si="5"/>
        <v>-19546552</v>
      </c>
      <c r="D27" s="116">
        <f t="shared" si="5"/>
        <v>-11181389</v>
      </c>
      <c r="E27" s="119">
        <f t="shared" si="5"/>
        <v>-19546552</v>
      </c>
      <c r="F27" s="120">
        <f t="shared" si="5"/>
        <v>-11181389</v>
      </c>
      <c r="G27" s="119">
        <f t="shared" si="5"/>
        <v>-19586552</v>
      </c>
      <c r="H27" s="120">
        <f t="shared" si="5"/>
        <v>-13135271</v>
      </c>
      <c r="I27" s="82">
        <f>+G27-C27</f>
        <v>-40000</v>
      </c>
      <c r="J27" s="121">
        <f t="shared" si="1"/>
        <v>-1953882</v>
      </c>
      <c r="K27" s="141"/>
      <c r="L27" s="16"/>
      <c r="M27" s="17"/>
    </row>
    <row r="28" spans="1:106" s="15" customFormat="1" ht="15.75">
      <c r="A28" s="142" t="s">
        <v>15</v>
      </c>
      <c r="B28" s="93"/>
      <c r="C28" s="105"/>
      <c r="D28" s="104">
        <f>C27+D27</f>
        <v>-30727941</v>
      </c>
      <c r="E28" s="107"/>
      <c r="F28" s="106">
        <f>E27+F27</f>
        <v>-30727941</v>
      </c>
      <c r="G28" s="107"/>
      <c r="H28" s="106">
        <f>G27+H27</f>
        <v>-32721823</v>
      </c>
      <c r="I28" s="127"/>
      <c r="J28" s="122">
        <f>I27+J27</f>
        <v>-1993882</v>
      </c>
      <c r="K28" s="145"/>
      <c r="L28" s="57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</row>
    <row r="29" spans="1:13" s="18" customFormat="1" ht="15.75">
      <c r="A29" s="146" t="s">
        <v>7</v>
      </c>
      <c r="B29" s="94"/>
      <c r="C29" s="95"/>
      <c r="D29" s="96"/>
      <c r="E29" s="73"/>
      <c r="F29" s="84"/>
      <c r="G29" s="73"/>
      <c r="H29" s="84"/>
      <c r="I29" s="125">
        <f>SUM(I21:I28)</f>
        <v>-80000</v>
      </c>
      <c r="J29" s="123">
        <f t="shared" si="1"/>
        <v>0</v>
      </c>
      <c r="K29" s="145"/>
      <c r="L29" s="16"/>
      <c r="M29" s="17"/>
    </row>
    <row r="30" spans="1:13" s="18" customFormat="1" ht="15.75">
      <c r="A30" s="138" t="s">
        <v>8</v>
      </c>
      <c r="B30" s="97"/>
      <c r="C30" s="91"/>
      <c r="D30" s="98"/>
      <c r="E30" s="68"/>
      <c r="F30" s="70"/>
      <c r="G30" s="68"/>
      <c r="H30" s="70"/>
      <c r="I30" s="82">
        <f aca="true" t="shared" si="6" ref="I30:I34">+G30-C30</f>
        <v>0</v>
      </c>
      <c r="J30" s="121">
        <f t="shared" si="1"/>
        <v>0</v>
      </c>
      <c r="K30" s="139"/>
      <c r="L30" s="16"/>
      <c r="M30" s="17"/>
    </row>
    <row r="31" spans="1:13" s="18" customFormat="1" ht="15.75">
      <c r="A31" s="154"/>
      <c r="B31" s="97"/>
      <c r="C31" s="91"/>
      <c r="D31" s="92"/>
      <c r="E31" s="68"/>
      <c r="F31" s="70"/>
      <c r="G31" s="68"/>
      <c r="H31" s="70"/>
      <c r="I31" s="82"/>
      <c r="J31" s="121">
        <f t="shared" si="1"/>
        <v>0</v>
      </c>
      <c r="K31" s="141"/>
      <c r="L31" s="16"/>
      <c r="M31" s="17"/>
    </row>
    <row r="32" spans="1:13" s="18" customFormat="1" ht="15.75">
      <c r="A32" s="154"/>
      <c r="B32" s="97"/>
      <c r="C32" s="91"/>
      <c r="D32" s="92"/>
      <c r="E32" s="68"/>
      <c r="F32" s="70"/>
      <c r="G32" s="68"/>
      <c r="H32" s="70"/>
      <c r="I32" s="82"/>
      <c r="J32" s="121"/>
      <c r="K32" s="141"/>
      <c r="L32" s="16"/>
      <c r="M32" s="17"/>
    </row>
    <row r="33" spans="1:13" s="18" customFormat="1" ht="15.75">
      <c r="A33" s="138"/>
      <c r="B33" s="97"/>
      <c r="C33" s="91"/>
      <c r="D33" s="92"/>
      <c r="E33" s="68"/>
      <c r="F33" s="70"/>
      <c r="G33" s="68"/>
      <c r="H33" s="70"/>
      <c r="I33" s="82">
        <f t="shared" si="6"/>
        <v>0</v>
      </c>
      <c r="J33" s="121">
        <f t="shared" si="1"/>
        <v>0</v>
      </c>
      <c r="K33" s="141"/>
      <c r="L33" s="16"/>
      <c r="M33" s="17"/>
    </row>
    <row r="34" spans="1:13" s="18" customFormat="1" ht="15.75">
      <c r="A34" s="138" t="s">
        <v>9</v>
      </c>
      <c r="B34" s="97">
        <f aca="true" t="shared" si="7" ref="B34:H34">SUM(B31:B33)</f>
        <v>0</v>
      </c>
      <c r="C34" s="114">
        <f t="shared" si="7"/>
        <v>0</v>
      </c>
      <c r="D34" s="99">
        <f t="shared" si="7"/>
        <v>0</v>
      </c>
      <c r="E34" s="115">
        <f t="shared" si="7"/>
        <v>0</v>
      </c>
      <c r="F34" s="74">
        <f t="shared" si="7"/>
        <v>0</v>
      </c>
      <c r="G34" s="115">
        <f t="shared" si="7"/>
        <v>0</v>
      </c>
      <c r="H34" s="74">
        <f t="shared" si="7"/>
        <v>0</v>
      </c>
      <c r="I34" s="82">
        <f t="shared" si="6"/>
        <v>0</v>
      </c>
      <c r="J34" s="121">
        <f t="shared" si="1"/>
        <v>0</v>
      </c>
      <c r="K34" s="141"/>
      <c r="L34" s="16"/>
      <c r="M34" s="17"/>
    </row>
    <row r="35" spans="1:13" s="18" customFormat="1" ht="15.75">
      <c r="A35" s="147" t="s">
        <v>16</v>
      </c>
      <c r="B35" s="109"/>
      <c r="C35" s="110"/>
      <c r="D35" s="104">
        <f>C34+D34</f>
        <v>0</v>
      </c>
      <c r="E35" s="111"/>
      <c r="F35" s="106">
        <f>E34+F34</f>
        <v>0</v>
      </c>
      <c r="G35" s="111"/>
      <c r="H35" s="106">
        <f>G34+H34</f>
        <v>0</v>
      </c>
      <c r="I35" s="124"/>
      <c r="J35" s="123">
        <f>I34+J34</f>
        <v>0</v>
      </c>
      <c r="K35" s="139"/>
      <c r="L35" s="16"/>
      <c r="M35" s="17"/>
    </row>
    <row r="36" spans="1:106" s="20" customFormat="1" ht="15.75">
      <c r="A36" s="142" t="s">
        <v>10</v>
      </c>
      <c r="B36" s="94">
        <f>+B8+B19+B27+B34</f>
        <v>14360934</v>
      </c>
      <c r="C36" s="94">
        <f>+C8+C19+C27+C34</f>
        <v>6552646</v>
      </c>
      <c r="D36" s="94">
        <f>+D8+D19+D27+D34</f>
        <v>5153655</v>
      </c>
      <c r="E36" s="108">
        <f>+E8+E19+E27+E34</f>
        <v>6552646</v>
      </c>
      <c r="F36" s="76">
        <f>+F8+F19+F27+F29</f>
        <v>5153655</v>
      </c>
      <c r="G36" s="75">
        <f>+G8+G19+G27+G29</f>
        <v>7798646</v>
      </c>
      <c r="H36" s="78">
        <f>+H8+H19+H27+H29+H35</f>
        <v>5818936.300000001</v>
      </c>
      <c r="I36" s="125">
        <f>SUM(I30:I35)</f>
        <v>0</v>
      </c>
      <c r="J36" s="123">
        <f>H36-D36</f>
        <v>665281.3000000007</v>
      </c>
      <c r="K36" s="145"/>
      <c r="L36" s="16"/>
      <c r="M36" s="16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</row>
    <row r="37" spans="1:13" s="18" customFormat="1" ht="15.75">
      <c r="A37" s="138" t="s">
        <v>17</v>
      </c>
      <c r="B37" s="90"/>
      <c r="C37" s="150"/>
      <c r="D37" s="92"/>
      <c r="E37" s="71"/>
      <c r="F37" s="79"/>
      <c r="G37" s="71"/>
      <c r="H37" s="79"/>
      <c r="I37" s="82">
        <f aca="true" t="shared" si="8" ref="I37:I42">+G37-C37</f>
        <v>0</v>
      </c>
      <c r="J37" s="121">
        <f t="shared" si="1"/>
        <v>0</v>
      </c>
      <c r="K37" s="139"/>
      <c r="L37" s="21"/>
      <c r="M37" s="17"/>
    </row>
    <row r="38" spans="1:13" s="18" customFormat="1" ht="31.5">
      <c r="A38" s="154" t="s">
        <v>49</v>
      </c>
      <c r="B38" s="90"/>
      <c r="C38" s="113">
        <f>C27*(1/6)</f>
        <v>-3257758.6666666665</v>
      </c>
      <c r="D38" s="113">
        <f aca="true" t="shared" si="9" ref="D38:H38">D27*(1/6)</f>
        <v>-1863564.8333333333</v>
      </c>
      <c r="E38" s="83">
        <f t="shared" si="9"/>
        <v>-3257758.6666666665</v>
      </c>
      <c r="F38" s="83">
        <f t="shared" si="9"/>
        <v>-1863564.8333333333</v>
      </c>
      <c r="G38" s="83">
        <f t="shared" si="9"/>
        <v>-3264425.333333333</v>
      </c>
      <c r="H38" s="83">
        <f t="shared" si="9"/>
        <v>-2189211.833333333</v>
      </c>
      <c r="I38" s="82">
        <f>+G38-C38</f>
        <v>-6666.666666666511</v>
      </c>
      <c r="J38" s="121">
        <f t="shared" si="1"/>
        <v>-325646.99999999977</v>
      </c>
      <c r="K38" s="141" t="s">
        <v>48</v>
      </c>
      <c r="L38" s="21"/>
      <c r="M38" s="17"/>
    </row>
    <row r="39" spans="1:13" s="18" customFormat="1" ht="7.5" customHeight="1">
      <c r="A39" s="140"/>
      <c r="B39" s="90"/>
      <c r="C39" s="91"/>
      <c r="D39" s="92"/>
      <c r="E39" s="68"/>
      <c r="F39" s="79"/>
      <c r="G39" s="68"/>
      <c r="H39" s="79"/>
      <c r="I39" s="82"/>
      <c r="J39" s="121"/>
      <c r="K39" s="141"/>
      <c r="L39" s="21"/>
      <c r="M39" s="17"/>
    </row>
    <row r="40" spans="1:13" s="18" customFormat="1" ht="15.75" customHeight="1">
      <c r="A40" s="140" t="s">
        <v>29</v>
      </c>
      <c r="B40" s="90">
        <f aca="true" t="shared" si="10" ref="B40:H40">SUM(B38:B38)</f>
        <v>0</v>
      </c>
      <c r="C40" s="91">
        <f t="shared" si="10"/>
        <v>-3257758.6666666665</v>
      </c>
      <c r="D40" s="92">
        <f t="shared" si="10"/>
        <v>-1863564.8333333333</v>
      </c>
      <c r="E40" s="68">
        <f t="shared" si="10"/>
        <v>-3257758.6666666665</v>
      </c>
      <c r="F40" s="70">
        <f t="shared" si="10"/>
        <v>-1863564.8333333333</v>
      </c>
      <c r="G40" s="68">
        <f t="shared" si="10"/>
        <v>-3264425.333333333</v>
      </c>
      <c r="H40" s="79">
        <f t="shared" si="10"/>
        <v>-2189211.833333333</v>
      </c>
      <c r="I40" s="82">
        <f t="shared" si="8"/>
        <v>-6666.666666666511</v>
      </c>
      <c r="J40" s="121">
        <f t="shared" si="1"/>
        <v>-325646.99999999977</v>
      </c>
      <c r="K40" s="141"/>
      <c r="L40" s="21"/>
      <c r="M40" s="17"/>
    </row>
    <row r="41" spans="1:13" s="18" customFormat="1" ht="7.5" customHeight="1">
      <c r="A41" s="140"/>
      <c r="B41" s="90"/>
      <c r="C41" s="91"/>
      <c r="D41" s="92"/>
      <c r="E41" s="68"/>
      <c r="F41" s="79"/>
      <c r="G41" s="68"/>
      <c r="H41" s="79"/>
      <c r="I41" s="82"/>
      <c r="J41" s="121"/>
      <c r="K41" s="141"/>
      <c r="L41" s="21"/>
      <c r="M41" s="17"/>
    </row>
    <row r="42" spans="1:13" s="15" customFormat="1" ht="15.75">
      <c r="A42" s="140" t="s">
        <v>18</v>
      </c>
      <c r="B42" s="100"/>
      <c r="C42" s="101"/>
      <c r="D42" s="102"/>
      <c r="E42" s="77"/>
      <c r="F42" s="80"/>
      <c r="G42" s="77"/>
      <c r="H42" s="80"/>
      <c r="I42" s="82">
        <f t="shared" si="8"/>
        <v>0</v>
      </c>
      <c r="J42" s="121">
        <f t="shared" si="1"/>
        <v>0</v>
      </c>
      <c r="K42" s="141"/>
      <c r="L42" s="60"/>
      <c r="M42" s="58"/>
    </row>
    <row r="43" spans="1:13" s="15" customFormat="1" ht="7.5" customHeight="1">
      <c r="A43" s="140"/>
      <c r="B43" s="100"/>
      <c r="C43" s="151"/>
      <c r="D43" s="102"/>
      <c r="E43" s="72"/>
      <c r="F43" s="80"/>
      <c r="G43" s="72"/>
      <c r="H43" s="80"/>
      <c r="I43" s="82"/>
      <c r="J43" s="121"/>
      <c r="K43" s="141"/>
      <c r="L43" s="60"/>
      <c r="M43" s="58"/>
    </row>
    <row r="44" spans="1:13" s="15" customFormat="1" ht="16.5" customHeight="1" thickBot="1">
      <c r="A44" s="148" t="s">
        <v>11</v>
      </c>
      <c r="B44" s="130">
        <f aca="true" t="shared" si="11" ref="B44:H44">+B36+B40+B42</f>
        <v>14360934</v>
      </c>
      <c r="C44" s="152">
        <f t="shared" si="11"/>
        <v>3294887.3333333335</v>
      </c>
      <c r="D44" s="103">
        <f t="shared" si="11"/>
        <v>3290090.166666667</v>
      </c>
      <c r="E44" s="152">
        <f t="shared" si="11"/>
        <v>3294887.3333333335</v>
      </c>
      <c r="F44" s="103">
        <f t="shared" si="11"/>
        <v>3290090.166666667</v>
      </c>
      <c r="G44" s="152">
        <f t="shared" si="11"/>
        <v>4534220.666666667</v>
      </c>
      <c r="H44" s="103">
        <f t="shared" si="11"/>
        <v>3629724.4666666677</v>
      </c>
      <c r="I44" s="128">
        <f>SUM(I37:I42)</f>
        <v>-13333.333333333023</v>
      </c>
      <c r="J44" s="129">
        <f t="shared" si="1"/>
        <v>339634.30000000075</v>
      </c>
      <c r="K44" s="149"/>
      <c r="L44" s="57"/>
      <c r="M44" s="58"/>
    </row>
    <row r="45" spans="1:13" s="15" customFormat="1" ht="16.5" customHeight="1">
      <c r="A45" s="63"/>
      <c r="B45" s="47"/>
      <c r="C45" s="47"/>
      <c r="D45" s="47"/>
      <c r="E45" s="47"/>
      <c r="F45" s="47"/>
      <c r="G45" s="47"/>
      <c r="H45" s="47"/>
      <c r="I45" s="64"/>
      <c r="J45" s="64"/>
      <c r="K45" s="65"/>
      <c r="L45" s="57"/>
      <c r="M45" s="58"/>
    </row>
    <row r="46" spans="1:12" s="23" customFormat="1" ht="16.15" customHeight="1">
      <c r="A46" s="48" t="s">
        <v>12</v>
      </c>
      <c r="B46" s="49"/>
      <c r="C46" s="50"/>
      <c r="D46" s="49"/>
      <c r="E46" s="49"/>
      <c r="F46" s="49"/>
      <c r="G46" s="49"/>
      <c r="H46" s="49"/>
      <c r="I46" s="51"/>
      <c r="J46" s="51"/>
      <c r="K46" s="49"/>
      <c r="L46" s="22"/>
    </row>
    <row r="47" spans="1:12" s="23" customFormat="1" ht="16.15" customHeight="1">
      <c r="A47" s="61" t="s">
        <v>50</v>
      </c>
      <c r="B47" s="62"/>
      <c r="C47" s="53"/>
      <c r="D47" s="49"/>
      <c r="E47" s="46"/>
      <c r="F47" s="49"/>
      <c r="G47" s="49"/>
      <c r="H47" s="49"/>
      <c r="I47" s="49"/>
      <c r="J47" s="49"/>
      <c r="K47" s="46"/>
      <c r="L47" s="24"/>
    </row>
    <row r="48" spans="1:12" s="23" customFormat="1" ht="16.15" customHeight="1">
      <c r="A48" s="54" t="s">
        <v>51</v>
      </c>
      <c r="B48" s="46"/>
      <c r="C48" s="55"/>
      <c r="D48" s="49"/>
      <c r="E48" s="46"/>
      <c r="F48" s="49"/>
      <c r="G48" s="49"/>
      <c r="H48" s="49"/>
      <c r="I48" s="49"/>
      <c r="J48" s="49"/>
      <c r="K48" s="46"/>
      <c r="L48" s="24"/>
    </row>
    <row r="49" spans="1:12" s="23" customFormat="1" ht="16.15" customHeight="1">
      <c r="A49" s="52" t="s">
        <v>23</v>
      </c>
      <c r="B49" s="49"/>
      <c r="C49" s="50"/>
      <c r="D49" s="49"/>
      <c r="E49" s="49"/>
      <c r="F49" s="49"/>
      <c r="G49" s="49"/>
      <c r="H49" s="49"/>
      <c r="I49" s="49"/>
      <c r="J49" s="49"/>
      <c r="K49" s="44"/>
      <c r="L49" s="24"/>
    </row>
    <row r="50" spans="1:12" s="18" customFormat="1" ht="16.15" customHeight="1">
      <c r="A50" s="51" t="s">
        <v>26</v>
      </c>
      <c r="B50" s="34"/>
      <c r="C50" s="35"/>
      <c r="D50" s="36"/>
      <c r="E50" s="34"/>
      <c r="F50" s="36"/>
      <c r="G50" s="36"/>
      <c r="H50" s="36"/>
      <c r="I50" s="36"/>
      <c r="J50" s="36"/>
      <c r="K50" s="36"/>
      <c r="L50" s="25"/>
    </row>
    <row r="51" spans="1:12" s="18" customFormat="1" ht="16.15" customHeight="1">
      <c r="A51" s="155"/>
      <c r="B51" s="26"/>
      <c r="C51" s="27"/>
      <c r="D51" s="26"/>
      <c r="E51" s="26"/>
      <c r="F51" s="26"/>
      <c r="G51" s="26"/>
      <c r="H51" s="26"/>
      <c r="I51" s="26"/>
      <c r="J51" s="26"/>
      <c r="K51" s="24"/>
      <c r="L51" s="19"/>
    </row>
    <row r="52" spans="1:12" s="18" customFormat="1" ht="16.15" customHeight="1">
      <c r="A52" s="155"/>
      <c r="B52" s="26"/>
      <c r="C52" s="27"/>
      <c r="D52" s="26"/>
      <c r="E52" s="26"/>
      <c r="F52" s="26"/>
      <c r="G52" s="26"/>
      <c r="H52" s="26"/>
      <c r="I52" s="26"/>
      <c r="J52" s="26"/>
      <c r="K52" s="24"/>
      <c r="L52" s="19"/>
    </row>
    <row r="53" spans="1:12" s="18" customFormat="1" ht="15" customHeight="1">
      <c r="A53" s="28"/>
      <c r="B53" s="26"/>
      <c r="C53" s="27"/>
      <c r="D53" s="26"/>
      <c r="E53" s="26"/>
      <c r="F53" s="26"/>
      <c r="G53" s="26"/>
      <c r="H53" s="26"/>
      <c r="I53" s="26"/>
      <c r="J53" s="26"/>
      <c r="K53" s="24"/>
      <c r="L53" s="19"/>
    </row>
    <row r="54" spans="1:12" s="18" customFormat="1" ht="15.75">
      <c r="A54" s="28"/>
      <c r="B54" s="26"/>
      <c r="C54" s="27"/>
      <c r="D54" s="26"/>
      <c r="E54" s="26"/>
      <c r="F54" s="26"/>
      <c r="G54" s="26"/>
      <c r="H54" s="26"/>
      <c r="I54" s="26"/>
      <c r="J54" s="26"/>
      <c r="K54" s="24"/>
      <c r="L54" s="19"/>
    </row>
    <row r="55" spans="1:12" s="18" customFormat="1" ht="15.75">
      <c r="A55" s="28"/>
      <c r="B55" s="26"/>
      <c r="C55" s="27"/>
      <c r="D55" s="26"/>
      <c r="E55" s="26"/>
      <c r="F55" s="26"/>
      <c r="G55" s="26"/>
      <c r="H55" s="26"/>
      <c r="I55" s="26"/>
      <c r="J55" s="26"/>
      <c r="K55" s="24"/>
      <c r="L55" s="19"/>
    </row>
    <row r="56" spans="1:12" s="18" customFormat="1" ht="15.75">
      <c r="A56" s="28"/>
      <c r="B56" s="26"/>
      <c r="C56" s="27"/>
      <c r="D56" s="26"/>
      <c r="E56" s="26"/>
      <c r="F56" s="26"/>
      <c r="G56" s="26"/>
      <c r="H56" s="26"/>
      <c r="I56" s="26"/>
      <c r="J56" s="26"/>
      <c r="K56" s="24"/>
      <c r="L56" s="19"/>
    </row>
    <row r="57" spans="2:12" ht="15">
      <c r="B57" s="30"/>
      <c r="C57" s="31"/>
      <c r="D57" s="30"/>
      <c r="E57" s="30"/>
      <c r="F57" s="30"/>
      <c r="G57" s="30"/>
      <c r="H57" s="30"/>
      <c r="I57" s="30"/>
      <c r="J57" s="30"/>
      <c r="K57" s="32"/>
      <c r="L57" s="33"/>
    </row>
    <row r="58" spans="2:12" ht="15">
      <c r="B58" s="30"/>
      <c r="C58" s="31"/>
      <c r="D58" s="30"/>
      <c r="E58" s="30"/>
      <c r="F58" s="30"/>
      <c r="G58" s="30"/>
      <c r="H58" s="30"/>
      <c r="I58" s="30"/>
      <c r="J58" s="30"/>
      <c r="K58" s="32"/>
      <c r="L58" s="33"/>
    </row>
    <row r="59" spans="2:12" ht="15">
      <c r="B59" s="30"/>
      <c r="C59" s="31"/>
      <c r="D59" s="30"/>
      <c r="E59" s="30"/>
      <c r="F59" s="30"/>
      <c r="G59" s="30"/>
      <c r="H59" s="30"/>
      <c r="I59" s="30"/>
      <c r="J59" s="30"/>
      <c r="K59" s="32"/>
      <c r="L59" s="33"/>
    </row>
    <row r="60" spans="2:12" ht="15">
      <c r="B60" s="30"/>
      <c r="C60" s="31"/>
      <c r="D60" s="30"/>
      <c r="E60" s="30"/>
      <c r="F60" s="30"/>
      <c r="G60" s="30"/>
      <c r="H60" s="30"/>
      <c r="I60" s="30"/>
      <c r="J60" s="30"/>
      <c r="K60" s="32"/>
      <c r="L60" s="33"/>
    </row>
    <row r="61" ht="12.75">
      <c r="K61" s="32"/>
    </row>
    <row r="62" ht="12.75">
      <c r="K62" s="32"/>
    </row>
    <row r="63" ht="12.75">
      <c r="K63" s="32"/>
    </row>
    <row r="64" ht="12.75">
      <c r="K64" s="32"/>
    </row>
    <row r="65" ht="12.75">
      <c r="K65" s="32"/>
    </row>
    <row r="66" ht="12.75">
      <c r="K66" s="32"/>
    </row>
    <row r="67" ht="12.75">
      <c r="K67" s="32"/>
    </row>
    <row r="68" ht="12.75">
      <c r="K68" s="32"/>
    </row>
    <row r="69" ht="12.75">
      <c r="K69" s="32"/>
    </row>
    <row r="70" ht="12.75">
      <c r="K70" s="32"/>
    </row>
    <row r="71" ht="12.75">
      <c r="K71" s="32"/>
    </row>
    <row r="72" ht="12.75">
      <c r="K72" s="32"/>
    </row>
    <row r="73" ht="12.75">
      <c r="K73" s="32"/>
    </row>
    <row r="74" ht="12.75">
      <c r="K74" s="32"/>
    </row>
    <row r="75" ht="12.75">
      <c r="K75" s="32"/>
    </row>
    <row r="76" ht="12.75">
      <c r="K76" s="32"/>
    </row>
    <row r="77" ht="12.75">
      <c r="K77" s="32"/>
    </row>
    <row r="78" ht="12.75">
      <c r="K78" s="32"/>
    </row>
    <row r="79" ht="12.75">
      <c r="K79" s="32"/>
    </row>
    <row r="80" ht="12.75">
      <c r="K80" s="32"/>
    </row>
    <row r="81" ht="12.75">
      <c r="K81" s="32"/>
    </row>
    <row r="82" ht="12.75">
      <c r="K82" s="32"/>
    </row>
    <row r="83" ht="12.75">
      <c r="K83" s="32"/>
    </row>
    <row r="84" ht="12.75">
      <c r="K84" s="32"/>
    </row>
    <row r="85" ht="12.75">
      <c r="K85" s="32"/>
    </row>
    <row r="86" ht="12.75">
      <c r="K86" s="32"/>
    </row>
    <row r="87" ht="12.75">
      <c r="K87" s="32"/>
    </row>
    <row r="88" ht="12.75">
      <c r="K88" s="32"/>
    </row>
    <row r="89" ht="12.75">
      <c r="K89" s="32"/>
    </row>
    <row r="90" ht="12.75">
      <c r="K90" s="32"/>
    </row>
    <row r="91" ht="12.75">
      <c r="K91" s="32"/>
    </row>
    <row r="92" ht="12.75">
      <c r="K92" s="32"/>
    </row>
    <row r="93" ht="12.75">
      <c r="K93" s="32"/>
    </row>
    <row r="94" ht="12.75">
      <c r="K94" s="32"/>
    </row>
    <row r="95" ht="12.75">
      <c r="K95" s="32"/>
    </row>
    <row r="96" ht="12.75">
      <c r="K96" s="32"/>
    </row>
    <row r="97" ht="12.75">
      <c r="K97" s="32"/>
    </row>
    <row r="98" ht="12.75">
      <c r="K98" s="32"/>
    </row>
    <row r="99" ht="12.75">
      <c r="K99" s="32"/>
    </row>
    <row r="100" ht="12.75">
      <c r="K100" s="32"/>
    </row>
    <row r="101" ht="12.75">
      <c r="K101" s="32"/>
    </row>
    <row r="102" ht="12.75">
      <c r="K102" s="32"/>
    </row>
    <row r="103" ht="12.75">
      <c r="K103" s="32"/>
    </row>
    <row r="104" ht="12.75">
      <c r="K104" s="32"/>
    </row>
    <row r="105" ht="12.75">
      <c r="K105" s="32"/>
    </row>
    <row r="106" ht="12.75">
      <c r="K106" s="32"/>
    </row>
    <row r="107" ht="12.75">
      <c r="K107" s="32"/>
    </row>
    <row r="108" ht="12.75">
      <c r="K108" s="32"/>
    </row>
    <row r="109" ht="12.75">
      <c r="K109" s="32"/>
    </row>
    <row r="110" ht="12.75">
      <c r="K110" s="32"/>
    </row>
    <row r="111" ht="12.75">
      <c r="K111" s="32"/>
    </row>
    <row r="112" ht="12.75">
      <c r="K112" s="32"/>
    </row>
    <row r="113" ht="12.75">
      <c r="K113" s="32"/>
    </row>
    <row r="114" ht="12.75">
      <c r="K114" s="32"/>
    </row>
    <row r="115" ht="12.75">
      <c r="K115" s="32"/>
    </row>
    <row r="116" ht="12.75">
      <c r="K116" s="32"/>
    </row>
    <row r="117" ht="12.75">
      <c r="K117" s="32"/>
    </row>
    <row r="118" ht="12.75">
      <c r="K118" s="32"/>
    </row>
    <row r="119" ht="12.75">
      <c r="K119" s="32"/>
    </row>
    <row r="120" ht="12.75">
      <c r="K120" s="32"/>
    </row>
    <row r="121" ht="12.75">
      <c r="K121" s="32"/>
    </row>
    <row r="122" ht="12.75">
      <c r="K122" s="32"/>
    </row>
    <row r="123" ht="12.75">
      <c r="K123" s="32"/>
    </row>
    <row r="124" ht="12.75">
      <c r="K124" s="32"/>
    </row>
    <row r="125" ht="12.75">
      <c r="K125" s="32"/>
    </row>
    <row r="126" ht="12.75">
      <c r="K126" s="32"/>
    </row>
    <row r="127" ht="12.75">
      <c r="K127" s="32"/>
    </row>
    <row r="128" ht="12.75">
      <c r="K128" s="32"/>
    </row>
    <row r="129" ht="12.75">
      <c r="K129" s="32"/>
    </row>
    <row r="130" ht="12.75">
      <c r="K130" s="32"/>
    </row>
    <row r="131" ht="12.75">
      <c r="K131" s="32"/>
    </row>
    <row r="132" ht="12.75">
      <c r="K132" s="32"/>
    </row>
    <row r="133" ht="12.75">
      <c r="K133" s="32"/>
    </row>
    <row r="134" ht="12.75">
      <c r="K134" s="32"/>
    </row>
    <row r="135" ht="12.75">
      <c r="K135" s="32"/>
    </row>
    <row r="136" ht="12.75">
      <c r="K136" s="32"/>
    </row>
    <row r="137" ht="12.75">
      <c r="K137" s="32"/>
    </row>
    <row r="138" ht="12.75">
      <c r="K138" s="32"/>
    </row>
    <row r="139" ht="12.75">
      <c r="K139" s="32"/>
    </row>
    <row r="140" ht="12.75">
      <c r="K140" s="32"/>
    </row>
    <row r="141" ht="12.75">
      <c r="K141" s="32"/>
    </row>
    <row r="142" ht="12.75">
      <c r="K142" s="32"/>
    </row>
    <row r="143" ht="12.75">
      <c r="K143" s="32"/>
    </row>
    <row r="144" ht="12.75">
      <c r="K144" s="32"/>
    </row>
    <row r="145" ht="12.75">
      <c r="K145" s="32"/>
    </row>
    <row r="146" ht="12.75">
      <c r="K146" s="32"/>
    </row>
    <row r="147" ht="12.75">
      <c r="K147" s="32"/>
    </row>
    <row r="148" ht="12.75">
      <c r="K148" s="32"/>
    </row>
    <row r="149" ht="12.75">
      <c r="K149" s="32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1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345E8-4768-47C4-82F7-3AE9F3659B65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CED412C-47C7-4E76-B882-B448B59E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Shelley De Wys</cp:lastModifiedBy>
  <cp:lastPrinted>2013-10-07T21:01:39Z</cp:lastPrinted>
  <dcterms:created xsi:type="dcterms:W3CDTF">2006-04-10T21:55:54Z</dcterms:created>
  <dcterms:modified xsi:type="dcterms:W3CDTF">2013-10-09T18:05:31Z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