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685" activeTab="0"/>
  </bookViews>
  <sheets>
    <sheet name="WestPoint" sheetId="6" r:id="rId1"/>
  </sheets>
  <definedNames>
    <definedName name="_xlnm.Print_Area" localSheetId="0">'WestPoint'!$B$2:$I$54</definedName>
  </definedNames>
  <calcPr calcId="162913"/>
</workbook>
</file>

<file path=xl/sharedStrings.xml><?xml version="1.0" encoding="utf-8"?>
<sst xmlns="http://schemas.openxmlformats.org/spreadsheetml/2006/main" count="50" uniqueCount="37">
  <si>
    <t>Borrowing</t>
  </si>
  <si>
    <t>Principal</t>
  </si>
  <si>
    <t>Annual Debt Service Payments</t>
  </si>
  <si>
    <t>Total</t>
  </si>
  <si>
    <t>Period</t>
  </si>
  <si>
    <t>Loan</t>
  </si>
  <si>
    <t>Bond</t>
  </si>
  <si>
    <t>Difference</t>
  </si>
  <si>
    <t>Instruments</t>
  </si>
  <si>
    <t>Rate</t>
  </si>
  <si>
    <t>Term</t>
  </si>
  <si>
    <t>30 years</t>
  </si>
  <si>
    <t>Debt Service</t>
  </si>
  <si>
    <t>Sum of Payments</t>
  </si>
  <si>
    <t>Important Notes and Assumptions</t>
  </si>
  <si>
    <t xml:space="preserve">  expenditures one-for-one.</t>
  </si>
  <si>
    <t>Loan Rate</t>
  </si>
  <si>
    <t>Interest</t>
  </si>
  <si>
    <t>1/  Public Works loan proceeds are assumed to displace bond-funded</t>
  </si>
  <si>
    <t>FY 2019 Washington State Public Works Board Loan</t>
  </si>
  <si>
    <t>West Point Treatment Plant Sedimentation Roof</t>
  </si>
  <si>
    <t>Year</t>
  </si>
  <si>
    <t>Draw Date</t>
  </si>
  <si>
    <t>Amount</t>
  </si>
  <si>
    <t>2021 Interest</t>
  </si>
  <si>
    <t>No. of Months</t>
  </si>
  <si>
    <t>Interest amount</t>
  </si>
  <si>
    <t>Interest on draws during construction paid at loan closing</t>
  </si>
  <si>
    <t>Bond (2019)</t>
  </si>
  <si>
    <t>5 years</t>
  </si>
  <si>
    <t>Present Value, 4.20%</t>
  </si>
  <si>
    <t>and are repaid over 5 years.</t>
  </si>
  <si>
    <t xml:space="preserve">      August 1, 2020.  </t>
  </si>
  <si>
    <t xml:space="preserve">    2/ WTD pays accrued interest on the Public Works loan through </t>
  </si>
  <si>
    <t>3/ Loan repayments are assumed to  commences on June 1. 2021</t>
  </si>
  <si>
    <t>4/ Bond debt service assumes a 2 percent issuance cost.</t>
  </si>
  <si>
    <t>PW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</si>
</sst>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00_);_(* \(#,##0.000000000\);_(* &quot;-&quot;??_);_(@_)"/>
    <numFmt numFmtId="166" formatCode="General_)"/>
    <numFmt numFmtId="167" formatCode="#,##0.0,;\(#,##0.0,\)"/>
    <numFmt numFmtId="168" formatCode="_(&quot;$&quot;* #,##0_);_(&quot;$&quot;* \(#,##0\);_(&quot;$&quot;* &quot;-&quot;??_);_(@_)"/>
    <numFmt numFmtId="169" formatCode="&quot;$&quot;#,##0"/>
    <numFmt numFmtId="170" formatCode="0.000%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1"/>
      <color theme="1"/>
      <name val="Calibri"/>
      <family val="2"/>
      <scheme val="minor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>
      <alignment/>
      <protection/>
    </xf>
    <xf numFmtId="164" fontId="2" fillId="0" borderId="0">
      <alignment/>
      <protection/>
    </xf>
    <xf numFmtId="166" fontId="3" fillId="0" borderId="0">
      <alignment horizontal="center"/>
      <protection/>
    </xf>
    <xf numFmtId="0" fontId="4" fillId="0" borderId="0">
      <alignment horizontal="center"/>
      <protection/>
    </xf>
    <xf numFmtId="166" fontId="5" fillId="0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" fontId="4" fillId="0" borderId="0">
      <alignment horizontal="center"/>
      <protection/>
    </xf>
    <xf numFmtId="37" fontId="4" fillId="0" borderId="0">
      <alignment/>
      <protection/>
    </xf>
    <xf numFmtId="164" fontId="2" fillId="2" borderId="1">
      <alignment/>
      <protection/>
    </xf>
    <xf numFmtId="164" fontId="2" fillId="2" borderId="2">
      <alignment/>
      <protection/>
    </xf>
    <xf numFmtId="164" fontId="2" fillId="0" borderId="3">
      <alignment/>
      <protection/>
    </xf>
    <xf numFmtId="167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0" fontId="6" fillId="0" borderId="0" xfId="33">
      <alignment/>
      <protection/>
    </xf>
    <xf numFmtId="2" fontId="6" fillId="0" borderId="0" xfId="33" applyNumberFormat="1">
      <alignment/>
      <protection/>
    </xf>
    <xf numFmtId="164" fontId="6" fillId="0" borderId="0" xfId="18" applyNumberFormat="1" applyFont="1"/>
    <xf numFmtId="49" fontId="6" fillId="0" borderId="0" xfId="33" applyNumberFormat="1">
      <alignment/>
      <protection/>
    </xf>
    <xf numFmtId="0" fontId="6" fillId="0" borderId="0" xfId="33" applyAlignment="1">
      <alignment horizontal="center"/>
      <protection/>
    </xf>
    <xf numFmtId="168" fontId="6" fillId="0" borderId="0" xfId="33" applyNumberFormat="1">
      <alignment/>
      <protection/>
    </xf>
    <xf numFmtId="169" fontId="6" fillId="0" borderId="0" xfId="33" applyNumberFormat="1" applyAlignment="1">
      <alignment horizontal="center"/>
      <protection/>
    </xf>
    <xf numFmtId="6" fontId="6" fillId="0" borderId="0" xfId="33" applyNumberFormat="1">
      <alignment/>
      <protection/>
    </xf>
    <xf numFmtId="169" fontId="6" fillId="0" borderId="0" xfId="33" applyNumberFormat="1">
      <alignment/>
      <protection/>
    </xf>
    <xf numFmtId="0" fontId="2" fillId="0" borderId="4" xfId="33" applyFont="1" applyBorder="1" applyAlignment="1">
      <alignment horizontal="center"/>
      <protection/>
    </xf>
    <xf numFmtId="0" fontId="2" fillId="0" borderId="5" xfId="33" applyFont="1" applyBorder="1" applyAlignment="1">
      <alignment horizontal="center"/>
      <protection/>
    </xf>
    <xf numFmtId="49" fontId="6" fillId="0" borderId="0" xfId="33" applyNumberFormat="1" applyAlignment="1">
      <alignment horizontal="right"/>
      <protection/>
    </xf>
    <xf numFmtId="0" fontId="6" fillId="0" borderId="4" xfId="33" applyBorder="1">
      <alignment/>
      <protection/>
    </xf>
    <xf numFmtId="0" fontId="6" fillId="0" borderId="5" xfId="33" applyBorder="1">
      <alignment/>
      <protection/>
    </xf>
    <xf numFmtId="0" fontId="2" fillId="0" borderId="0" xfId="33" applyFont="1" applyAlignment="1" quotePrefix="1">
      <alignment horizontal="left"/>
      <protection/>
    </xf>
    <xf numFmtId="0" fontId="2" fillId="0" borderId="6" xfId="33" applyFont="1" applyBorder="1" applyAlignment="1" quotePrefix="1">
      <alignment horizontal="center"/>
      <protection/>
    </xf>
    <xf numFmtId="0" fontId="2" fillId="0" borderId="0" xfId="33" applyFont="1" applyBorder="1" applyAlignment="1" quotePrefix="1">
      <alignment horizontal="center"/>
      <protection/>
    </xf>
    <xf numFmtId="0" fontId="2" fillId="0" borderId="7" xfId="33" applyFont="1" applyBorder="1" applyAlignment="1" quotePrefix="1">
      <alignment horizontal="center"/>
      <protection/>
    </xf>
    <xf numFmtId="0" fontId="6" fillId="0" borderId="6" xfId="33" applyFont="1" applyBorder="1" applyAlignment="1">
      <alignment horizontal="center"/>
      <protection/>
    </xf>
    <xf numFmtId="169" fontId="6" fillId="0" borderId="7" xfId="33" applyNumberFormat="1" applyBorder="1" applyAlignment="1">
      <alignment horizontal="center"/>
      <protection/>
    </xf>
    <xf numFmtId="169" fontId="6" fillId="0" borderId="0" xfId="33" applyNumberFormat="1" applyBorder="1" applyAlignment="1">
      <alignment horizontal="center"/>
      <protection/>
    </xf>
    <xf numFmtId="49" fontId="6" fillId="0" borderId="0" xfId="33" applyNumberFormat="1" applyBorder="1">
      <alignment/>
      <protection/>
    </xf>
    <xf numFmtId="0" fontId="2" fillId="0" borderId="8" xfId="33" applyFont="1" applyBorder="1" applyAlignment="1">
      <alignment horizontal="center"/>
      <protection/>
    </xf>
    <xf numFmtId="0" fontId="2" fillId="0" borderId="9" xfId="33" applyFont="1" applyBorder="1" applyAlignment="1">
      <alignment horizontal="center"/>
      <protection/>
    </xf>
    <xf numFmtId="0" fontId="2" fillId="0" borderId="9" xfId="33" applyFont="1" applyBorder="1" applyAlignment="1" quotePrefix="1">
      <alignment horizontal="center"/>
      <protection/>
    </xf>
    <xf numFmtId="0" fontId="2" fillId="0" borderId="10" xfId="33" applyFont="1" applyBorder="1" applyAlignment="1">
      <alignment horizontal="center"/>
      <protection/>
    </xf>
    <xf numFmtId="0" fontId="6" fillId="0" borderId="6" xfId="33" applyBorder="1" applyAlignment="1">
      <alignment horizontal="center"/>
      <protection/>
    </xf>
    <xf numFmtId="0" fontId="2" fillId="0" borderId="6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2" fillId="0" borderId="7" xfId="33" applyFont="1" applyBorder="1" applyAlignment="1">
      <alignment horizontal="center"/>
      <protection/>
    </xf>
    <xf numFmtId="0" fontId="6" fillId="0" borderId="11" xfId="33" applyBorder="1" applyAlignment="1">
      <alignment horizontal="center"/>
      <protection/>
    </xf>
    <xf numFmtId="169" fontId="6" fillId="0" borderId="12" xfId="33" applyNumberFormat="1" applyBorder="1" applyAlignment="1">
      <alignment horizontal="center"/>
      <protection/>
    </xf>
    <xf numFmtId="169" fontId="6" fillId="0" borderId="0" xfId="33" applyNumberFormat="1" applyBorder="1">
      <alignment/>
      <protection/>
    </xf>
    <xf numFmtId="6" fontId="6" fillId="0" borderId="0" xfId="33" applyNumberFormat="1" applyBorder="1">
      <alignment/>
      <protection/>
    </xf>
    <xf numFmtId="5" fontId="8" fillId="0" borderId="7" xfId="33" applyNumberFormat="1" applyFont="1" applyBorder="1" applyAlignment="1">
      <alignment horizontal="center"/>
      <protection/>
    </xf>
    <xf numFmtId="49" fontId="6" fillId="0" borderId="0" xfId="34" applyNumberFormat="1" applyFont="1"/>
    <xf numFmtId="0" fontId="2" fillId="0" borderId="3" xfId="33" applyFont="1" applyBorder="1" applyAlignment="1">
      <alignment horizontal="center"/>
      <protection/>
    </xf>
    <xf numFmtId="170" fontId="2" fillId="0" borderId="5" xfId="34" applyNumberFormat="1" applyFont="1" applyBorder="1" applyAlignment="1">
      <alignment horizontal="center"/>
    </xf>
    <xf numFmtId="170" fontId="6" fillId="0" borderId="5" xfId="34" applyNumberFormat="1" applyFont="1" applyBorder="1"/>
    <xf numFmtId="0" fontId="6" fillId="0" borderId="6" xfId="33" applyBorder="1" applyAlignment="1" quotePrefix="1">
      <alignment horizontal="center"/>
      <protection/>
    </xf>
    <xf numFmtId="6" fontId="6" fillId="0" borderId="7" xfId="33" applyNumberFormat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6" fontId="6" fillId="0" borderId="12" xfId="33" applyNumberFormat="1" applyBorder="1" applyAlignment="1">
      <alignment horizontal="center"/>
      <protection/>
    </xf>
    <xf numFmtId="6" fontId="2" fillId="0" borderId="8" xfId="33" applyNumberFormat="1" applyFont="1" applyBorder="1" applyAlignment="1">
      <alignment horizontal="center"/>
      <protection/>
    </xf>
    <xf numFmtId="6" fontId="2" fillId="0" borderId="5" xfId="33" applyNumberFormat="1" applyFont="1" applyBorder="1" applyAlignment="1" quotePrefix="1">
      <alignment horizontal="center"/>
      <protection/>
    </xf>
    <xf numFmtId="0" fontId="6" fillId="0" borderId="6" xfId="33" applyBorder="1">
      <alignment/>
      <protection/>
    </xf>
    <xf numFmtId="0" fontId="6" fillId="0" borderId="7" xfId="33" applyBorder="1" applyAlignment="1">
      <alignment horizontal="center"/>
      <protection/>
    </xf>
    <xf numFmtId="5" fontId="6" fillId="0" borderId="12" xfId="33" applyNumberFormat="1" applyBorder="1" applyAlignment="1">
      <alignment horizontal="center"/>
      <protection/>
    </xf>
    <xf numFmtId="49" fontId="6" fillId="0" borderId="0" xfId="33" applyNumberFormat="1" applyAlignment="1">
      <alignment/>
      <protection/>
    </xf>
    <xf numFmtId="8" fontId="6" fillId="0" borderId="0" xfId="33" applyNumberFormat="1">
      <alignment/>
      <protection/>
    </xf>
    <xf numFmtId="0" fontId="6" fillId="0" borderId="3" xfId="33" applyFont="1" applyBorder="1">
      <alignment/>
      <protection/>
    </xf>
    <xf numFmtId="49" fontId="2" fillId="0" borderId="0" xfId="33" applyNumberFormat="1" applyFont="1" applyBorder="1" applyAlignment="1" quotePrefix="1">
      <alignment horizontal="center"/>
      <protection/>
    </xf>
    <xf numFmtId="0" fontId="6" fillId="0" borderId="0" xfId="33" applyBorder="1">
      <alignment/>
      <protection/>
    </xf>
    <xf numFmtId="6" fontId="6" fillId="0" borderId="7" xfId="33" applyNumberFormat="1" applyFont="1" applyBorder="1" applyAlignment="1">
      <alignment horizontal="center"/>
      <protection/>
    </xf>
    <xf numFmtId="49" fontId="6" fillId="0" borderId="0" xfId="33" applyNumberFormat="1" applyFont="1" applyBorder="1" applyAlignment="1">
      <alignment horizontal="center"/>
      <protection/>
    </xf>
    <xf numFmtId="0" fontId="6" fillId="0" borderId="6" xfId="33" applyFont="1" applyBorder="1" applyAlignment="1" quotePrefix="1">
      <alignment horizontal="left" indent="1"/>
      <protection/>
    </xf>
    <xf numFmtId="6" fontId="6" fillId="0" borderId="7" xfId="33" applyNumberFormat="1" applyBorder="1">
      <alignment/>
      <protection/>
    </xf>
    <xf numFmtId="0" fontId="6" fillId="0" borderId="6" xfId="33" applyBorder="1" applyAlignment="1">
      <alignment horizontal="left" indent="1"/>
      <protection/>
    </xf>
    <xf numFmtId="0" fontId="6" fillId="0" borderId="7" xfId="33" applyBorder="1">
      <alignment/>
      <protection/>
    </xf>
    <xf numFmtId="165" fontId="6" fillId="0" borderId="0" xfId="18" applyNumberFormat="1" applyFont="1" applyBorder="1"/>
    <xf numFmtId="0" fontId="6" fillId="0" borderId="11" xfId="33" applyBorder="1">
      <alignment/>
      <protection/>
    </xf>
    <xf numFmtId="0" fontId="6" fillId="0" borderId="13" xfId="33" applyBorder="1">
      <alignment/>
      <protection/>
    </xf>
    <xf numFmtId="0" fontId="6" fillId="0" borderId="12" xfId="33" applyBorder="1">
      <alignment/>
      <protection/>
    </xf>
    <xf numFmtId="6" fontId="6" fillId="0" borderId="13" xfId="33" applyNumberFormat="1" applyBorder="1">
      <alignment/>
      <protection/>
    </xf>
    <xf numFmtId="5" fontId="8" fillId="0" borderId="12" xfId="33" applyNumberFormat="1" applyFont="1" applyBorder="1" applyAlignment="1">
      <alignment horizontal="center"/>
      <protection/>
    </xf>
    <xf numFmtId="164" fontId="6" fillId="0" borderId="0" xfId="18" applyNumberFormat="1" applyFont="1" applyAlignment="1">
      <alignment horizontal="center"/>
    </xf>
    <xf numFmtId="8" fontId="6" fillId="0" borderId="0" xfId="33" applyNumberFormat="1" applyAlignment="1">
      <alignment horizontal="center"/>
      <protection/>
    </xf>
    <xf numFmtId="44" fontId="6" fillId="0" borderId="0" xfId="35" applyFont="1"/>
    <xf numFmtId="10" fontId="0" fillId="0" borderId="0" xfId="15" applyNumberFormat="1" applyFont="1"/>
    <xf numFmtId="0" fontId="9" fillId="0" borderId="0" xfId="0" applyFont="1" applyAlignment="1">
      <alignment horizontal="right"/>
    </xf>
    <xf numFmtId="0" fontId="6" fillId="0" borderId="0" xfId="0" applyFont="1"/>
    <xf numFmtId="6" fontId="6" fillId="0" borderId="13" xfId="33" applyNumberFormat="1" applyFill="1" applyBorder="1">
      <alignment/>
      <protection/>
    </xf>
    <xf numFmtId="10" fontId="6" fillId="0" borderId="6" xfId="33" applyNumberFormat="1" applyBorder="1" applyAlignment="1">
      <alignment horizontal="center"/>
      <protection/>
    </xf>
    <xf numFmtId="0" fontId="10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169" fontId="6" fillId="0" borderId="0" xfId="33" applyNumberFormat="1" applyAlignment="1">
      <alignment horizontal="right"/>
      <protection/>
    </xf>
    <xf numFmtId="6" fontId="6" fillId="0" borderId="0" xfId="33" applyNumberFormat="1" applyBorder="1" applyAlignment="1">
      <alignment horizontal="center"/>
      <protection/>
    </xf>
    <xf numFmtId="6" fontId="2" fillId="0" borderId="3" xfId="33" applyNumberFormat="1" applyFont="1" applyBorder="1" applyAlignment="1">
      <alignment horizontal="center"/>
      <protection/>
    </xf>
    <xf numFmtId="0" fontId="6" fillId="0" borderId="0" xfId="33" applyBorder="1" applyAlignment="1">
      <alignment horizontal="center"/>
      <protection/>
    </xf>
    <xf numFmtId="5" fontId="6" fillId="0" borderId="13" xfId="33" applyNumberFormat="1" applyBorder="1" applyAlignment="1">
      <alignment horizontal="center"/>
      <protection/>
    </xf>
    <xf numFmtId="0" fontId="2" fillId="0" borderId="14" xfId="33" applyFont="1" applyBorder="1" applyAlignment="1">
      <alignment horizontal="center"/>
      <protection/>
    </xf>
    <xf numFmtId="0" fontId="2" fillId="0" borderId="15" xfId="33" applyFont="1" applyBorder="1" applyAlignment="1" quotePrefix="1">
      <alignment horizontal="center"/>
      <protection/>
    </xf>
    <xf numFmtId="0" fontId="6" fillId="0" borderId="15" xfId="33" applyBorder="1">
      <alignment/>
      <protection/>
    </xf>
    <xf numFmtId="0" fontId="2" fillId="0" borderId="16" xfId="33" applyFont="1" applyBorder="1">
      <alignment/>
      <protection/>
    </xf>
    <xf numFmtId="0" fontId="6" fillId="3" borderId="6" xfId="33" applyFill="1" applyBorder="1" applyAlignment="1">
      <alignment horizontal="center"/>
      <protection/>
    </xf>
    <xf numFmtId="0" fontId="6" fillId="3" borderId="6" xfId="33" applyFont="1" applyFill="1" applyBorder="1" applyAlignment="1" quotePrefix="1">
      <alignment horizontal="center"/>
      <protection/>
    </xf>
    <xf numFmtId="6" fontId="2" fillId="3" borderId="10" xfId="33" applyNumberFormat="1" applyFont="1" applyFill="1" applyBorder="1" applyAlignment="1" quotePrefix="1">
      <alignment horizontal="center"/>
      <protection/>
    </xf>
    <xf numFmtId="0" fontId="9" fillId="3" borderId="0" xfId="0" applyFont="1" applyFill="1" applyAlignment="1">
      <alignment horizontal="right"/>
    </xf>
    <xf numFmtId="169" fontId="6" fillId="0" borderId="3" xfId="33" applyNumberFormat="1" applyBorder="1">
      <alignment/>
      <protection/>
    </xf>
    <xf numFmtId="0" fontId="0" fillId="0" borderId="0" xfId="0" applyFont="1"/>
    <xf numFmtId="10" fontId="6" fillId="0" borderId="0" xfId="15" applyNumberFormat="1" applyFont="1" applyBorder="1"/>
    <xf numFmtId="164" fontId="6" fillId="0" borderId="0" xfId="18" applyNumberFormat="1" applyFont="1" applyBorder="1"/>
    <xf numFmtId="0" fontId="2" fillId="0" borderId="6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2" fillId="0" borderId="7" xfId="33" applyFont="1" applyBorder="1" applyAlignment="1">
      <alignment horizontal="center"/>
      <protection/>
    </xf>
    <xf numFmtId="0" fontId="6" fillId="0" borderId="13" xfId="33" applyBorder="1" applyAlignment="1">
      <alignment horizontal="center"/>
      <protection/>
    </xf>
    <xf numFmtId="49" fontId="7" fillId="0" borderId="0" xfId="33" applyNumberFormat="1" applyFont="1" applyAlignment="1" quotePrefix="1">
      <alignment horizontal="center"/>
      <protection/>
    </xf>
    <xf numFmtId="49" fontId="7" fillId="0" borderId="0" xfId="33" applyNumberFormat="1" applyFont="1" applyAlignment="1">
      <alignment horizontal="center"/>
      <protection/>
    </xf>
    <xf numFmtId="0" fontId="2" fillId="0" borderId="4" xfId="33" applyFont="1" applyBorder="1" applyAlignment="1" quotePrefix="1">
      <alignment horizontal="center"/>
      <protection/>
    </xf>
    <xf numFmtId="0" fontId="2" fillId="0" borderId="3" xfId="33" applyFont="1" applyBorder="1" applyAlignment="1" quotePrefix="1">
      <alignment horizontal="center"/>
      <protection/>
    </xf>
    <xf numFmtId="0" fontId="2" fillId="0" borderId="5" xfId="33" applyFont="1" applyBorder="1" applyAlignment="1" quotePrefix="1">
      <alignment horizontal="center"/>
      <protection/>
    </xf>
    <xf numFmtId="169" fontId="6" fillId="0" borderId="0" xfId="33" applyNumberFormat="1" applyAlignment="1">
      <alignment horizontal="center"/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8pt bold" xfId="20"/>
    <cellStyle name="8pt bold comma" xfId="21"/>
    <cellStyle name="8pt bold red" xfId="22"/>
    <cellStyle name="arial 9" xfId="23"/>
    <cellStyle name="BLACK ITAL" xfId="24"/>
    <cellStyle name="Comma 2" xfId="25"/>
    <cellStyle name="Comma 2 2" xfId="26"/>
    <cellStyle name="NORM ARIEL 9 #" xfId="27"/>
    <cellStyle name="Norm-9 Ariel" xfId="28"/>
    <cellStyle name="Subno" xfId="29"/>
    <cellStyle name="SUBTOTAL" xfId="30"/>
    <cellStyle name="SUBTOTAL APP" xfId="31"/>
    <cellStyle name="THOUSANDS FORMAT" xfId="32"/>
    <cellStyle name="Normal_SRF_PWTF workbook" xfId="33"/>
    <cellStyle name="Percent 2" xfId="34"/>
    <cellStyle name="Currency 2" xfId="35"/>
    <cellStyle name="Normal 2" xfId="36"/>
    <cellStyle name="Currency 3" xfId="37"/>
    <cellStyle name="Normal 3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6"/>
  <sheetViews>
    <sheetView tabSelected="1" view="pageLayout" zoomScaleSheetLayoutView="100" workbookViewId="0" topLeftCell="A22">
      <selection activeCell="A3" sqref="A3"/>
    </sheetView>
  </sheetViews>
  <sheetFormatPr defaultColWidth="8.00390625" defaultRowHeight="12.75"/>
  <cols>
    <col min="1" max="1" width="15.00390625" style="1" customWidth="1"/>
    <col min="2" max="2" width="17.28125" style="1" customWidth="1"/>
    <col min="3" max="3" width="18.140625" style="1" customWidth="1"/>
    <col min="4" max="4" width="20.28125" style="1" customWidth="1"/>
    <col min="5" max="5" width="8.28125" style="4" customWidth="1"/>
    <col min="6" max="6" width="10.00390625" style="5" customWidth="1"/>
    <col min="7" max="7" width="9.8515625" style="5" customWidth="1"/>
    <col min="8" max="8" width="12.8515625" style="1" bestFit="1" customWidth="1"/>
    <col min="9" max="9" width="15.421875" style="1" customWidth="1"/>
    <col min="10" max="10" width="13.140625" style="2" customWidth="1"/>
    <col min="11" max="11" width="11.28125" style="1" customWidth="1"/>
    <col min="12" max="12" width="10.421875" style="3" customWidth="1"/>
    <col min="13" max="13" width="13.00390625" style="1" hidden="1" customWidth="1"/>
    <col min="14" max="14" width="9.8515625" style="1" hidden="1" customWidth="1"/>
    <col min="15" max="15" width="12.421875" style="1" hidden="1" customWidth="1"/>
    <col min="16" max="16" width="8.00390625" style="1" hidden="1" customWidth="1"/>
    <col min="17" max="17" width="11.57421875" style="1" hidden="1" customWidth="1"/>
    <col min="18" max="18" width="11.421875" style="1" hidden="1" customWidth="1"/>
    <col min="19" max="19" width="11.00390625" style="1" hidden="1" customWidth="1"/>
    <col min="20" max="20" width="8.00390625" style="1" hidden="1" customWidth="1"/>
    <col min="21" max="21" width="10.00390625" style="1" hidden="1" customWidth="1"/>
    <col min="22" max="22" width="10.8515625" style="1" hidden="1" customWidth="1"/>
    <col min="23" max="23" width="2.421875" style="1" hidden="1" customWidth="1"/>
    <col min="24" max="24" width="9.00390625" style="1" hidden="1" customWidth="1"/>
    <col min="25" max="25" width="8.00390625" style="1" hidden="1" customWidth="1"/>
    <col min="26" max="26" width="9.00390625" style="1" hidden="1" customWidth="1"/>
    <col min="27" max="27" width="0.9921875" style="1" hidden="1" customWidth="1"/>
    <col min="28" max="28" width="8.00390625" style="1" hidden="1" customWidth="1"/>
    <col min="29" max="29" width="5.8515625" style="1" hidden="1" customWidth="1"/>
    <col min="30" max="33" width="8.00390625" style="1" hidden="1" customWidth="1"/>
    <col min="34" max="16384" width="8.00390625" style="1" customWidth="1"/>
  </cols>
  <sheetData>
    <row r="1" spans="2:9" ht="12.75">
      <c r="B1" s="97" t="s">
        <v>19</v>
      </c>
      <c r="C1" s="98"/>
      <c r="D1" s="98"/>
      <c r="E1" s="98"/>
      <c r="F1" s="98"/>
      <c r="G1" s="98"/>
      <c r="H1" s="98"/>
      <c r="I1" s="98"/>
    </row>
    <row r="2" spans="2:9" ht="12.75">
      <c r="B2" s="98" t="s">
        <v>20</v>
      </c>
      <c r="C2" s="98"/>
      <c r="D2" s="98"/>
      <c r="E2" s="98"/>
      <c r="F2" s="98"/>
      <c r="G2" s="98"/>
      <c r="H2" s="98"/>
      <c r="I2" s="98"/>
    </row>
    <row r="3" spans="7:16" ht="12.75">
      <c r="G3" s="7"/>
      <c r="H3" s="8"/>
      <c r="I3" s="8"/>
      <c r="O3" t="s">
        <v>16</v>
      </c>
      <c r="P3" s="69">
        <v>0.0084</v>
      </c>
    </row>
    <row r="5" spans="2:15" ht="12.75">
      <c r="B5" s="10" t="s">
        <v>0</v>
      </c>
      <c r="C5" s="11" t="s">
        <v>1</v>
      </c>
      <c r="F5" s="99" t="s">
        <v>2</v>
      </c>
      <c r="G5" s="100"/>
      <c r="H5" s="100"/>
      <c r="I5" s="101"/>
      <c r="J5" s="12"/>
      <c r="K5" s="3"/>
      <c r="M5" s="9"/>
      <c r="N5" s="9"/>
      <c r="O5" s="9"/>
    </row>
    <row r="6" spans="2:15" ht="12.75">
      <c r="B6" s="13"/>
      <c r="C6" s="14"/>
      <c r="D6" s="15"/>
      <c r="F6" s="16"/>
      <c r="G6" s="17"/>
      <c r="H6" s="17"/>
      <c r="I6" s="18"/>
      <c r="J6" s="12"/>
      <c r="K6" s="3"/>
      <c r="M6" s="9"/>
      <c r="N6" s="102"/>
      <c r="O6" s="102"/>
    </row>
    <row r="7" spans="2:22" ht="12.75">
      <c r="B7" s="19" t="s">
        <v>3</v>
      </c>
      <c r="C7" s="20">
        <v>1000000</v>
      </c>
      <c r="D7" s="21"/>
      <c r="E7" s="22"/>
      <c r="F7" s="23" t="s">
        <v>4</v>
      </c>
      <c r="G7" s="24" t="s">
        <v>36</v>
      </c>
      <c r="H7" s="25" t="s">
        <v>6</v>
      </c>
      <c r="I7" s="26" t="s">
        <v>7</v>
      </c>
      <c r="J7" s="12"/>
      <c r="K7" s="3"/>
      <c r="M7" s="76" t="s">
        <v>23</v>
      </c>
      <c r="N7" s="9"/>
      <c r="O7" s="9">
        <v>550000</v>
      </c>
      <c r="Q7" s="6">
        <v>195000</v>
      </c>
      <c r="R7" s="6"/>
      <c r="S7" s="6">
        <v>195000</v>
      </c>
      <c r="T7" s="6"/>
      <c r="U7" s="6">
        <v>60000</v>
      </c>
      <c r="V7" s="9"/>
    </row>
    <row r="8" spans="1:15" ht="12.75">
      <c r="A8" s="8"/>
      <c r="B8" s="85">
        <v>2019</v>
      </c>
      <c r="C8" s="20">
        <v>1000000</v>
      </c>
      <c r="D8" s="15"/>
      <c r="F8" s="28"/>
      <c r="G8" s="29"/>
      <c r="H8" s="17"/>
      <c r="I8" s="30"/>
      <c r="J8" s="12"/>
      <c r="M8" s="9"/>
      <c r="N8" s="9"/>
      <c r="O8" s="9"/>
    </row>
    <row r="9" spans="1:22" ht="15">
      <c r="A9" s="8"/>
      <c r="B9" s="31"/>
      <c r="C9" s="32"/>
      <c r="D9" s="15"/>
      <c r="F9" s="27">
        <v>2019</v>
      </c>
      <c r="G9" s="34">
        <v>0</v>
      </c>
      <c r="H9" s="34">
        <v>0</v>
      </c>
      <c r="I9" s="35">
        <v>0</v>
      </c>
      <c r="K9" s="3"/>
      <c r="M9" s="74" t="s">
        <v>22</v>
      </c>
      <c r="N9"/>
      <c r="O9" s="75">
        <v>43709</v>
      </c>
      <c r="Q9" s="75">
        <v>43800</v>
      </c>
      <c r="R9" s="75"/>
      <c r="S9" s="75">
        <v>43891</v>
      </c>
      <c r="T9" s="75"/>
      <c r="U9" s="75">
        <v>43983</v>
      </c>
      <c r="V9" s="75">
        <v>44044</v>
      </c>
    </row>
    <row r="10" spans="1:25" ht="15">
      <c r="A10" s="8"/>
      <c r="D10" s="15"/>
      <c r="F10" s="27">
        <v>2020</v>
      </c>
      <c r="G10" s="34">
        <f>Z14</f>
        <v>6219.5</v>
      </c>
      <c r="H10" s="34">
        <f>+PMT(C15,30,-C7*1.02)</f>
        <v>60427.439889737994</v>
      </c>
      <c r="I10" s="35">
        <f>H10-G10</f>
        <v>54207.939889737994</v>
      </c>
      <c r="J10" s="3">
        <v>1</v>
      </c>
      <c r="K10" s="3"/>
      <c r="M10" s="70"/>
      <c r="N10" s="70"/>
      <c r="P10" s="70"/>
      <c r="Q10" s="70"/>
      <c r="R10" s="70"/>
      <c r="X10" s="96" t="s">
        <v>3</v>
      </c>
      <c r="Y10" s="96"/>
    </row>
    <row r="11" spans="1:25" ht="15">
      <c r="A11" s="8"/>
      <c r="E11" s="36"/>
      <c r="F11" s="27">
        <v>2021</v>
      </c>
      <c r="G11" s="34">
        <f aca="true" t="shared" si="0" ref="G11:G29">Z15</f>
        <v>207000</v>
      </c>
      <c r="H11" s="8">
        <f>H10</f>
        <v>60427.439889737994</v>
      </c>
      <c r="I11" s="35">
        <f aca="true" t="shared" si="1" ref="I11:I39">H11-G11</f>
        <v>-146572.560110262</v>
      </c>
      <c r="J11" s="3">
        <f aca="true" t="shared" si="2" ref="J11:J39">J10+1</f>
        <v>2</v>
      </c>
      <c r="K11" s="3"/>
      <c r="M11" s="74" t="s">
        <v>21</v>
      </c>
      <c r="N11"/>
      <c r="O11" s="70" t="s">
        <v>1</v>
      </c>
      <c r="P11" s="70" t="s">
        <v>17</v>
      </c>
      <c r="Q11" s="70" t="s">
        <v>1</v>
      </c>
      <c r="R11" s="88" t="s">
        <v>17</v>
      </c>
      <c r="S11" s="70" t="s">
        <v>1</v>
      </c>
      <c r="T11" s="70" t="s">
        <v>17</v>
      </c>
      <c r="U11" s="70" t="s">
        <v>1</v>
      </c>
      <c r="V11" s="70" t="s">
        <v>17</v>
      </c>
      <c r="X11" s="70" t="s">
        <v>1</v>
      </c>
      <c r="Y11" s="70" t="s">
        <v>17</v>
      </c>
    </row>
    <row r="12" spans="1:25" ht="12.75">
      <c r="A12" s="8"/>
      <c r="B12" s="10" t="s">
        <v>8</v>
      </c>
      <c r="C12" s="37" t="s">
        <v>9</v>
      </c>
      <c r="D12" s="38" t="s">
        <v>10</v>
      </c>
      <c r="E12" s="36"/>
      <c r="F12" s="27">
        <v>2022</v>
      </c>
      <c r="G12" s="34">
        <f t="shared" si="0"/>
        <v>206720</v>
      </c>
      <c r="H12" s="34">
        <f>H10</f>
        <v>60427.439889737994</v>
      </c>
      <c r="I12" s="35">
        <f t="shared" si="1"/>
        <v>-146292.560110262</v>
      </c>
      <c r="J12" s="3">
        <f t="shared" si="2"/>
        <v>3</v>
      </c>
      <c r="K12" s="3"/>
      <c r="M12"/>
      <c r="N12"/>
      <c r="O12"/>
      <c r="P12"/>
      <c r="R12"/>
      <c r="Y12"/>
    </row>
    <row r="13" spans="1:25" ht="12.75">
      <c r="A13" s="8"/>
      <c r="B13" s="10"/>
      <c r="C13" s="13"/>
      <c r="D13" s="39"/>
      <c r="F13" s="27">
        <v>2023</v>
      </c>
      <c r="G13" s="34">
        <f t="shared" si="0"/>
        <v>205040</v>
      </c>
      <c r="H13" s="34">
        <f aca="true" t="shared" si="3" ref="H13:H39">H12</f>
        <v>60427.439889737994</v>
      </c>
      <c r="I13" s="35">
        <f t="shared" si="1"/>
        <v>-144612.560110262</v>
      </c>
      <c r="J13" s="3">
        <f t="shared" si="2"/>
        <v>4</v>
      </c>
      <c r="K13" s="3"/>
      <c r="M13" s="71">
        <v>2019</v>
      </c>
      <c r="N13"/>
      <c r="O13"/>
      <c r="P13"/>
      <c r="R13"/>
      <c r="Y13"/>
    </row>
    <row r="14" spans="1:28" ht="12.75">
      <c r="A14" s="8"/>
      <c r="B14" s="40" t="s">
        <v>5</v>
      </c>
      <c r="C14" s="73">
        <v>0.0084</v>
      </c>
      <c r="D14" s="41" t="s">
        <v>29</v>
      </c>
      <c r="F14" s="27">
        <v>2024</v>
      </c>
      <c r="G14" s="34">
        <f t="shared" si="0"/>
        <v>203360</v>
      </c>
      <c r="H14" s="34">
        <f t="shared" si="3"/>
        <v>60427.439889737994</v>
      </c>
      <c r="I14" s="35">
        <f t="shared" si="1"/>
        <v>-142932.560110262</v>
      </c>
      <c r="J14" s="3">
        <f t="shared" si="2"/>
        <v>5</v>
      </c>
      <c r="K14" s="3"/>
      <c r="M14" s="71">
        <v>2020</v>
      </c>
      <c r="N14"/>
      <c r="O14" s="33">
        <v>0</v>
      </c>
      <c r="P14" s="33">
        <f>(O7*$P$3)*11/12</f>
        <v>4235</v>
      </c>
      <c r="Q14" s="33">
        <v>0</v>
      </c>
      <c r="R14" s="33">
        <f>(Q7*$P$3)*8/12</f>
        <v>1092</v>
      </c>
      <c r="S14" s="33">
        <v>0</v>
      </c>
      <c r="T14" s="33">
        <f>(S7*$P$3)*5/12</f>
        <v>682.5</v>
      </c>
      <c r="U14" s="33">
        <v>0</v>
      </c>
      <c r="V14" s="33">
        <f>(U7*$P$3)*5/12</f>
        <v>209.99999999999997</v>
      </c>
      <c r="X14" s="9">
        <f>O14+Q14+S14+U14</f>
        <v>0</v>
      </c>
      <c r="Y14" s="33">
        <f>P14+R14+T14+V14</f>
        <v>6219.5</v>
      </c>
      <c r="Z14" s="9">
        <f>SUM(X14:Y14)</f>
        <v>6219.5</v>
      </c>
      <c r="AB14" s="1" t="s">
        <v>27</v>
      </c>
    </row>
    <row r="15" spans="1:26" ht="12.75">
      <c r="A15" s="34"/>
      <c r="B15" s="86" t="s">
        <v>28</v>
      </c>
      <c r="C15" s="73">
        <v>0.042</v>
      </c>
      <c r="D15" s="41" t="s">
        <v>11</v>
      </c>
      <c r="F15" s="27">
        <v>2025</v>
      </c>
      <c r="G15" s="34">
        <f t="shared" si="0"/>
        <v>201680</v>
      </c>
      <c r="H15" s="34">
        <f t="shared" si="3"/>
        <v>60427.439889737994</v>
      </c>
      <c r="I15" s="35">
        <f t="shared" si="1"/>
        <v>-141252.560110262</v>
      </c>
      <c r="J15" s="3">
        <f t="shared" si="2"/>
        <v>6</v>
      </c>
      <c r="K15" s="3"/>
      <c r="M15" s="71">
        <v>2021</v>
      </c>
      <c r="N15"/>
      <c r="O15" s="33">
        <f>O7/5</f>
        <v>110000</v>
      </c>
      <c r="P15" s="33">
        <f>P28</f>
        <v>3850</v>
      </c>
      <c r="Q15" s="33">
        <f>Q7/5</f>
        <v>39000</v>
      </c>
      <c r="R15" s="33">
        <f>R28</f>
        <v>1365</v>
      </c>
      <c r="S15" s="33">
        <f>S7/5</f>
        <v>39000</v>
      </c>
      <c r="T15" s="33">
        <f>T28</f>
        <v>1365</v>
      </c>
      <c r="U15" s="33">
        <f>U7/5</f>
        <v>12000</v>
      </c>
      <c r="V15" s="33">
        <f>V28</f>
        <v>419.99999999999994</v>
      </c>
      <c r="X15" s="9">
        <f aca="true" t="shared" si="4" ref="X15:X21">O15+Q15+S15+U15</f>
        <v>200000</v>
      </c>
      <c r="Y15" s="33">
        <f aca="true" t="shared" si="5" ref="Y15:Y21">P15+R15+T15+V15</f>
        <v>7000</v>
      </c>
      <c r="Z15" s="9">
        <f aca="true" t="shared" si="6" ref="Z15:Z21">SUM(X15:Y15)</f>
        <v>207000</v>
      </c>
    </row>
    <row r="16" spans="1:30" ht="12.75">
      <c r="A16" s="8"/>
      <c r="B16" s="42"/>
      <c r="C16" s="42"/>
      <c r="D16" s="43"/>
      <c r="F16" s="27">
        <v>2026</v>
      </c>
      <c r="G16" s="34">
        <f t="shared" si="0"/>
        <v>0</v>
      </c>
      <c r="H16" s="34">
        <f t="shared" si="3"/>
        <v>60427.439889737994</v>
      </c>
      <c r="I16" s="35">
        <f t="shared" si="1"/>
        <v>60427.439889737994</v>
      </c>
      <c r="J16" s="3">
        <f t="shared" si="2"/>
        <v>7</v>
      </c>
      <c r="K16" s="3"/>
      <c r="M16" s="71">
        <v>2022</v>
      </c>
      <c r="N16"/>
      <c r="O16" s="33">
        <f aca="true" t="shared" si="7" ref="O16:Q19">O15</f>
        <v>110000</v>
      </c>
      <c r="P16" s="33">
        <f aca="true" t="shared" si="8" ref="P16:P19">P17+$P$3*O16</f>
        <v>3695.9999999999995</v>
      </c>
      <c r="Q16" s="33">
        <f t="shared" si="7"/>
        <v>39000</v>
      </c>
      <c r="R16" s="33">
        <f aca="true" t="shared" si="9" ref="R16:R19">R17+$P$3*Q16</f>
        <v>1310.3999999999999</v>
      </c>
      <c r="S16" s="33">
        <f aca="true" t="shared" si="10" ref="S16">S15</f>
        <v>39000</v>
      </c>
      <c r="T16" s="33">
        <f aca="true" t="shared" si="11" ref="T16:T19">T17+$P$3*S16</f>
        <v>1310.3999999999999</v>
      </c>
      <c r="U16" s="33">
        <f aca="true" t="shared" si="12" ref="U16">U15</f>
        <v>12000</v>
      </c>
      <c r="V16" s="33">
        <f aca="true" t="shared" si="13" ref="V16:V19">V17+$P$3*U16</f>
        <v>403.2</v>
      </c>
      <c r="X16" s="9">
        <f t="shared" si="4"/>
        <v>200000</v>
      </c>
      <c r="Y16" s="33">
        <f t="shared" si="5"/>
        <v>6719.999999999999</v>
      </c>
      <c r="Z16" s="9">
        <f t="shared" si="6"/>
        <v>206720</v>
      </c>
      <c r="AC16" s="9">
        <f>AD16*0.0084</f>
        <v>6720</v>
      </c>
      <c r="AD16" s="9">
        <f>SUM(X16:X19)</f>
        <v>800000</v>
      </c>
    </row>
    <row r="17" spans="1:30" ht="12.75">
      <c r="A17" s="8"/>
      <c r="F17" s="27">
        <v>2027</v>
      </c>
      <c r="G17" s="34">
        <v>0</v>
      </c>
      <c r="H17" s="34">
        <f t="shared" si="3"/>
        <v>60427.439889737994</v>
      </c>
      <c r="I17" s="35">
        <f t="shared" si="1"/>
        <v>60427.439889737994</v>
      </c>
      <c r="J17" s="3">
        <f t="shared" si="2"/>
        <v>8</v>
      </c>
      <c r="K17" s="3"/>
      <c r="M17" s="71">
        <v>2023</v>
      </c>
      <c r="N17"/>
      <c r="O17" s="33">
        <f t="shared" si="7"/>
        <v>110000</v>
      </c>
      <c r="P17" s="33">
        <f t="shared" si="8"/>
        <v>2771.9999999999995</v>
      </c>
      <c r="Q17" s="33">
        <f t="shared" si="7"/>
        <v>39000</v>
      </c>
      <c r="R17" s="33">
        <f t="shared" si="9"/>
        <v>982.8</v>
      </c>
      <c r="S17" s="33">
        <f aca="true" t="shared" si="14" ref="S17">S16</f>
        <v>39000</v>
      </c>
      <c r="T17" s="33">
        <f t="shared" si="11"/>
        <v>982.8</v>
      </c>
      <c r="U17" s="33">
        <f aca="true" t="shared" si="15" ref="U17">U16</f>
        <v>12000</v>
      </c>
      <c r="V17" s="33">
        <f t="shared" si="13"/>
        <v>302.4</v>
      </c>
      <c r="X17" s="9">
        <f t="shared" si="4"/>
        <v>200000</v>
      </c>
      <c r="Y17" s="33">
        <f t="shared" si="5"/>
        <v>5039.999999999999</v>
      </c>
      <c r="Z17" s="9">
        <f t="shared" si="6"/>
        <v>205040</v>
      </c>
      <c r="AC17" s="9">
        <f aca="true" t="shared" si="16" ref="AC17:AC19">AD17*0.0084</f>
        <v>5040</v>
      </c>
      <c r="AD17" s="9">
        <f>AD16-X16</f>
        <v>600000</v>
      </c>
    </row>
    <row r="18" spans="1:30" ht="12.75">
      <c r="A18" s="8"/>
      <c r="F18" s="27">
        <v>2028</v>
      </c>
      <c r="G18" s="34">
        <f t="shared" si="0"/>
        <v>0</v>
      </c>
      <c r="H18" s="34">
        <f t="shared" si="3"/>
        <v>60427.439889737994</v>
      </c>
      <c r="I18" s="35">
        <f t="shared" si="1"/>
        <v>60427.439889737994</v>
      </c>
      <c r="J18" s="3">
        <f t="shared" si="2"/>
        <v>9</v>
      </c>
      <c r="K18" s="3"/>
      <c r="M18" s="71">
        <v>2024</v>
      </c>
      <c r="N18"/>
      <c r="O18" s="33">
        <f t="shared" si="7"/>
        <v>110000</v>
      </c>
      <c r="P18" s="33">
        <f t="shared" si="8"/>
        <v>1847.9999999999998</v>
      </c>
      <c r="Q18" s="33">
        <f t="shared" si="7"/>
        <v>39000</v>
      </c>
      <c r="R18" s="33">
        <f t="shared" si="9"/>
        <v>655.1999999999999</v>
      </c>
      <c r="S18" s="33">
        <f aca="true" t="shared" si="17" ref="S18">S17</f>
        <v>39000</v>
      </c>
      <c r="T18" s="33">
        <f t="shared" si="11"/>
        <v>655.1999999999999</v>
      </c>
      <c r="U18" s="33">
        <f aca="true" t="shared" si="18" ref="U18">U17</f>
        <v>12000</v>
      </c>
      <c r="V18" s="33">
        <f t="shared" si="13"/>
        <v>201.6</v>
      </c>
      <c r="X18" s="9">
        <f t="shared" si="4"/>
        <v>200000</v>
      </c>
      <c r="Y18" s="33">
        <f t="shared" si="5"/>
        <v>3359.9999999999995</v>
      </c>
      <c r="Z18" s="9">
        <f t="shared" si="6"/>
        <v>203360</v>
      </c>
      <c r="AC18" s="9">
        <f t="shared" si="16"/>
        <v>3360</v>
      </c>
      <c r="AD18" s="9">
        <f aca="true" t="shared" si="19" ref="AD18:AD19">AD17-X17</f>
        <v>400000</v>
      </c>
    </row>
    <row r="19" spans="1:30" ht="12.75">
      <c r="A19" s="8"/>
      <c r="F19" s="27">
        <v>2029</v>
      </c>
      <c r="G19" s="34">
        <f t="shared" si="0"/>
        <v>0</v>
      </c>
      <c r="H19" s="34">
        <f t="shared" si="3"/>
        <v>60427.439889737994</v>
      </c>
      <c r="I19" s="35">
        <f t="shared" si="1"/>
        <v>60427.439889737994</v>
      </c>
      <c r="J19" s="3">
        <f t="shared" si="2"/>
        <v>10</v>
      </c>
      <c r="K19" s="3"/>
      <c r="M19" s="71">
        <v>2025</v>
      </c>
      <c r="N19"/>
      <c r="O19" s="33">
        <f t="shared" si="7"/>
        <v>110000</v>
      </c>
      <c r="P19" s="33">
        <f t="shared" si="8"/>
        <v>923.9999999999999</v>
      </c>
      <c r="Q19" s="33">
        <f t="shared" si="7"/>
        <v>39000</v>
      </c>
      <c r="R19" s="33">
        <f t="shared" si="9"/>
        <v>327.59999999999997</v>
      </c>
      <c r="S19" s="33">
        <f aca="true" t="shared" si="20" ref="S19">S18</f>
        <v>39000</v>
      </c>
      <c r="T19" s="33">
        <f t="shared" si="11"/>
        <v>327.59999999999997</v>
      </c>
      <c r="U19" s="33">
        <f aca="true" t="shared" si="21" ref="U19">U18</f>
        <v>12000</v>
      </c>
      <c r="V19" s="33">
        <f t="shared" si="13"/>
        <v>100.8</v>
      </c>
      <c r="X19" s="9">
        <f t="shared" si="4"/>
        <v>200000</v>
      </c>
      <c r="Y19" s="33">
        <f t="shared" si="5"/>
        <v>1679.9999999999998</v>
      </c>
      <c r="Z19" s="9">
        <f t="shared" si="6"/>
        <v>201680</v>
      </c>
      <c r="AC19" s="9">
        <f t="shared" si="16"/>
        <v>1680</v>
      </c>
      <c r="AD19" s="9">
        <f t="shared" si="19"/>
        <v>200000</v>
      </c>
    </row>
    <row r="20" spans="1:26" ht="12.75">
      <c r="A20" s="8"/>
      <c r="F20" s="27">
        <v>2030</v>
      </c>
      <c r="G20" s="34">
        <f t="shared" si="0"/>
        <v>0</v>
      </c>
      <c r="H20" s="34">
        <f t="shared" si="3"/>
        <v>60427.439889737994</v>
      </c>
      <c r="I20" s="35">
        <f t="shared" si="1"/>
        <v>60427.439889737994</v>
      </c>
      <c r="J20" s="3">
        <f t="shared" si="2"/>
        <v>11</v>
      </c>
      <c r="K20" s="3"/>
      <c r="M20" s="71"/>
      <c r="N20"/>
      <c r="O20" s="33"/>
      <c r="P20" s="33"/>
      <c r="Q20" s="33"/>
      <c r="R20" s="33"/>
      <c r="S20" s="33"/>
      <c r="T20" s="33"/>
      <c r="U20" s="33"/>
      <c r="V20" s="33"/>
      <c r="X20" s="9"/>
      <c r="Y20" s="33"/>
      <c r="Z20" s="9"/>
    </row>
    <row r="21" spans="1:26" ht="12.75">
      <c r="A21" s="8"/>
      <c r="B21" s="23" t="s">
        <v>12</v>
      </c>
      <c r="C21" s="44" t="s">
        <v>13</v>
      </c>
      <c r="D21" s="87" t="s">
        <v>30</v>
      </c>
      <c r="F21" s="27">
        <v>2031</v>
      </c>
      <c r="G21" s="34">
        <f t="shared" si="0"/>
        <v>0</v>
      </c>
      <c r="H21" s="34">
        <f t="shared" si="3"/>
        <v>60427.439889737994</v>
      </c>
      <c r="I21" s="35">
        <f t="shared" si="1"/>
        <v>60427.439889737994</v>
      </c>
      <c r="J21" s="3">
        <f t="shared" si="2"/>
        <v>12</v>
      </c>
      <c r="K21" s="3"/>
      <c r="M21" s="71"/>
      <c r="N21"/>
      <c r="O21" s="89">
        <f aca="true" t="shared" si="22" ref="O21:V21">SUM(O15:O20)</f>
        <v>550000</v>
      </c>
      <c r="P21" s="89">
        <f t="shared" si="22"/>
        <v>13090</v>
      </c>
      <c r="Q21" s="89">
        <f t="shared" si="22"/>
        <v>195000</v>
      </c>
      <c r="R21" s="89">
        <f t="shared" si="22"/>
        <v>4641</v>
      </c>
      <c r="S21" s="89">
        <f t="shared" si="22"/>
        <v>195000</v>
      </c>
      <c r="T21" s="89">
        <f t="shared" si="22"/>
        <v>4641</v>
      </c>
      <c r="U21" s="89">
        <f t="shared" si="22"/>
        <v>60000</v>
      </c>
      <c r="V21" s="89">
        <f t="shared" si="22"/>
        <v>1427.9999999999998</v>
      </c>
      <c r="X21" s="89">
        <f t="shared" si="4"/>
        <v>1000000</v>
      </c>
      <c r="Y21" s="89">
        <f t="shared" si="5"/>
        <v>23800</v>
      </c>
      <c r="Z21" s="89">
        <f t="shared" si="6"/>
        <v>1023800</v>
      </c>
    </row>
    <row r="22" spans="1:26" ht="12.75">
      <c r="A22" s="8"/>
      <c r="B22" s="81"/>
      <c r="C22" s="78"/>
      <c r="D22" s="45"/>
      <c r="F22" s="27">
        <v>2032</v>
      </c>
      <c r="G22" s="34">
        <f t="shared" si="0"/>
        <v>0</v>
      </c>
      <c r="H22" s="34">
        <f t="shared" si="3"/>
        <v>60427.439889737994</v>
      </c>
      <c r="I22" s="35">
        <f t="shared" si="1"/>
        <v>60427.439889737994</v>
      </c>
      <c r="J22" s="3">
        <f t="shared" si="2"/>
        <v>13</v>
      </c>
      <c r="K22" s="3"/>
      <c r="M22" s="71"/>
      <c r="N22"/>
      <c r="O22" s="33"/>
      <c r="P22" s="33"/>
      <c r="Q22" s="33"/>
      <c r="R22" s="33"/>
      <c r="S22" s="33"/>
      <c r="T22" s="33"/>
      <c r="U22" s="33"/>
      <c r="V22" s="33"/>
      <c r="X22" s="9"/>
      <c r="Y22" s="33"/>
      <c r="Z22" s="9"/>
    </row>
    <row r="23" spans="1:26" ht="12.75">
      <c r="A23" s="8"/>
      <c r="B23" s="82" t="s">
        <v>5</v>
      </c>
      <c r="C23" s="77">
        <f>SUM(G10:G29)</f>
        <v>1030019.5</v>
      </c>
      <c r="D23" s="41">
        <f>NPV(0.042,G10:G35)</f>
        <v>876375.3910908245</v>
      </c>
      <c r="F23" s="27">
        <v>2033</v>
      </c>
      <c r="G23" s="34">
        <f t="shared" si="0"/>
        <v>0</v>
      </c>
      <c r="H23" s="34">
        <f t="shared" si="3"/>
        <v>60427.439889737994</v>
      </c>
      <c r="I23" s="35">
        <f t="shared" si="1"/>
        <v>60427.439889737994</v>
      </c>
      <c r="J23" s="3">
        <f t="shared" si="2"/>
        <v>14</v>
      </c>
      <c r="K23" s="3"/>
      <c r="M23" s="71"/>
      <c r="N23"/>
      <c r="O23" s="33"/>
      <c r="P23" s="33"/>
      <c r="Q23" s="33"/>
      <c r="R23" s="33"/>
      <c r="S23" s="33"/>
      <c r="T23" s="33"/>
      <c r="U23" s="33"/>
      <c r="V23" s="33"/>
      <c r="X23" s="9"/>
      <c r="Y23" s="33"/>
      <c r="Z23" s="9"/>
    </row>
    <row r="24" spans="1:26" ht="12.75">
      <c r="A24" s="8"/>
      <c r="B24" s="82" t="s">
        <v>6</v>
      </c>
      <c r="C24" s="77">
        <f>SUM(H9:H50)</f>
        <v>1812823.1966921412</v>
      </c>
      <c r="D24" s="41">
        <f>NPV(0.042,H10:H39)</f>
        <v>1019999.9999999998</v>
      </c>
      <c r="F24" s="27">
        <v>2034</v>
      </c>
      <c r="G24" s="34">
        <f t="shared" si="0"/>
        <v>0</v>
      </c>
      <c r="H24" s="34">
        <f t="shared" si="3"/>
        <v>60427.439889737994</v>
      </c>
      <c r="I24" s="35">
        <f t="shared" si="1"/>
        <v>60427.439889737994</v>
      </c>
      <c r="J24" s="3">
        <f t="shared" si="2"/>
        <v>15</v>
      </c>
      <c r="K24" s="3"/>
      <c r="M24" s="71"/>
      <c r="N24" s="90" t="s">
        <v>24</v>
      </c>
      <c r="O24" s="33"/>
      <c r="P24" s="33">
        <f>O21</f>
        <v>550000</v>
      </c>
      <c r="Q24" s="33"/>
      <c r="R24" s="33">
        <f>Q21</f>
        <v>195000</v>
      </c>
      <c r="S24" s="33"/>
      <c r="T24" s="33">
        <f>S21</f>
        <v>195000</v>
      </c>
      <c r="U24" s="33"/>
      <c r="V24" s="33">
        <f>U21</f>
        <v>60000</v>
      </c>
      <c r="X24" s="9"/>
      <c r="Y24" s="33"/>
      <c r="Z24" s="9"/>
    </row>
    <row r="25" spans="1:26" ht="12.75">
      <c r="A25" s="8"/>
      <c r="B25" s="83"/>
      <c r="C25" s="79"/>
      <c r="D25" s="47"/>
      <c r="F25" s="27">
        <v>2035</v>
      </c>
      <c r="G25" s="34">
        <f t="shared" si="0"/>
        <v>0</v>
      </c>
      <c r="H25" s="34">
        <f t="shared" si="3"/>
        <v>60427.439889737994</v>
      </c>
      <c r="I25" s="35">
        <f t="shared" si="1"/>
        <v>60427.439889737994</v>
      </c>
      <c r="J25" s="3">
        <f t="shared" si="2"/>
        <v>16</v>
      </c>
      <c r="M25" s="71"/>
      <c r="N25"/>
      <c r="O25" s="33"/>
      <c r="P25" s="91">
        <v>0.0084</v>
      </c>
      <c r="Q25" s="33"/>
      <c r="R25" s="91">
        <v>0.0084</v>
      </c>
      <c r="S25" s="33"/>
      <c r="T25" s="91">
        <v>0.0084</v>
      </c>
      <c r="U25" s="33"/>
      <c r="V25" s="91">
        <v>0.0084</v>
      </c>
      <c r="X25" s="9"/>
      <c r="Y25" s="33"/>
      <c r="Z25" s="9"/>
    </row>
    <row r="26" spans="1:26" ht="12.75">
      <c r="A26" s="8"/>
      <c r="B26" s="84" t="s">
        <v>7</v>
      </c>
      <c r="C26" s="80">
        <f>+C23-C24</f>
        <v>-782803.6966921412</v>
      </c>
      <c r="D26" s="48">
        <f>+D23-D24</f>
        <v>-143624.60890917527</v>
      </c>
      <c r="E26" s="49"/>
      <c r="F26" s="27">
        <v>2036</v>
      </c>
      <c r="G26" s="34">
        <f t="shared" si="0"/>
        <v>0</v>
      </c>
      <c r="H26" s="34">
        <f t="shared" si="3"/>
        <v>60427.439889737994</v>
      </c>
      <c r="I26" s="35">
        <f t="shared" si="1"/>
        <v>60427.439889737994</v>
      </c>
      <c r="J26" s="3">
        <f t="shared" si="2"/>
        <v>17</v>
      </c>
      <c r="M26" s="71"/>
      <c r="N26"/>
      <c r="O26" s="33"/>
      <c r="P26" s="33">
        <f>P24*P25</f>
        <v>4620</v>
      </c>
      <c r="Q26" s="33"/>
      <c r="R26" s="33">
        <f>R24*R25</f>
        <v>1638</v>
      </c>
      <c r="S26" s="33"/>
      <c r="T26" s="33">
        <f>T24*T25</f>
        <v>1638</v>
      </c>
      <c r="U26" s="33"/>
      <c r="V26" s="33">
        <f>V24*V25</f>
        <v>503.99999999999994</v>
      </c>
      <c r="X26" s="9"/>
      <c r="Y26" s="33"/>
      <c r="Z26" s="9"/>
    </row>
    <row r="27" spans="1:26" ht="12.75">
      <c r="A27" s="8"/>
      <c r="F27" s="27">
        <v>2037</v>
      </c>
      <c r="G27" s="34">
        <f t="shared" si="0"/>
        <v>0</v>
      </c>
      <c r="H27" s="34">
        <f t="shared" si="3"/>
        <v>60427.439889737994</v>
      </c>
      <c r="I27" s="35">
        <f t="shared" si="1"/>
        <v>60427.439889737994</v>
      </c>
      <c r="J27" s="3">
        <f t="shared" si="2"/>
        <v>18</v>
      </c>
      <c r="M27" s="71"/>
      <c r="N27" s="90" t="s">
        <v>25</v>
      </c>
      <c r="O27" s="33"/>
      <c r="P27" s="92">
        <v>10</v>
      </c>
      <c r="Q27" s="33"/>
      <c r="R27" s="92">
        <v>10</v>
      </c>
      <c r="S27" s="33"/>
      <c r="T27" s="92">
        <v>10</v>
      </c>
      <c r="U27" s="33"/>
      <c r="V27" s="92">
        <v>10</v>
      </c>
      <c r="X27" s="9"/>
      <c r="Y27" s="33"/>
      <c r="Z27" s="9"/>
    </row>
    <row r="28" spans="2:26" ht="12.75">
      <c r="B28" s="13"/>
      <c r="C28" s="51"/>
      <c r="D28" s="14"/>
      <c r="F28" s="27">
        <v>2038</v>
      </c>
      <c r="G28" s="34">
        <f t="shared" si="0"/>
        <v>0</v>
      </c>
      <c r="H28" s="34">
        <f t="shared" si="3"/>
        <v>60427.439889737994</v>
      </c>
      <c r="I28" s="35">
        <f t="shared" si="1"/>
        <v>60427.439889737994</v>
      </c>
      <c r="J28" s="3">
        <f t="shared" si="2"/>
        <v>19</v>
      </c>
      <c r="M28" s="71"/>
      <c r="N28" s="90" t="s">
        <v>26</v>
      </c>
      <c r="O28" s="33"/>
      <c r="P28" s="33">
        <f>P26*P27/12</f>
        <v>3850</v>
      </c>
      <c r="Q28" s="33"/>
      <c r="R28" s="33">
        <f>R26*R27/12</f>
        <v>1365</v>
      </c>
      <c r="S28" s="33"/>
      <c r="T28" s="33">
        <f>T26*T27/12</f>
        <v>1365</v>
      </c>
      <c r="U28" s="33"/>
      <c r="V28" s="33">
        <f>V26*V27/12</f>
        <v>419.99999999999994</v>
      </c>
      <c r="X28" s="9"/>
      <c r="Y28" s="33"/>
      <c r="Z28" s="9"/>
    </row>
    <row r="29" spans="1:26" ht="12.75">
      <c r="A29" s="8"/>
      <c r="B29" s="93" t="s">
        <v>14</v>
      </c>
      <c r="C29" s="94"/>
      <c r="D29" s="95"/>
      <c r="F29" s="27">
        <v>2039</v>
      </c>
      <c r="G29" s="34">
        <f t="shared" si="0"/>
        <v>0</v>
      </c>
      <c r="H29" s="34">
        <f t="shared" si="3"/>
        <v>60427.439889737994</v>
      </c>
      <c r="I29" s="35">
        <f t="shared" si="1"/>
        <v>60427.439889737994</v>
      </c>
      <c r="J29" s="3">
        <f t="shared" si="2"/>
        <v>20</v>
      </c>
      <c r="M29" s="71"/>
      <c r="N29"/>
      <c r="O29" s="33"/>
      <c r="P29" s="33"/>
      <c r="Q29" s="33"/>
      <c r="R29" s="33"/>
      <c r="S29" s="33"/>
      <c r="T29" s="33"/>
      <c r="U29" s="33"/>
      <c r="V29" s="33"/>
      <c r="X29" s="9"/>
      <c r="Y29" s="33"/>
      <c r="Z29" s="9"/>
    </row>
    <row r="30" spans="1:26" ht="12.75">
      <c r="A30" s="50"/>
      <c r="B30" s="46"/>
      <c r="C30" s="53"/>
      <c r="D30" s="54"/>
      <c r="F30" s="27">
        <v>2040</v>
      </c>
      <c r="G30" s="34">
        <v>0</v>
      </c>
      <c r="H30" s="34">
        <f t="shared" si="3"/>
        <v>60427.439889737994</v>
      </c>
      <c r="I30" s="35">
        <f t="shared" si="1"/>
        <v>60427.439889737994</v>
      </c>
      <c r="J30" s="3">
        <f t="shared" si="2"/>
        <v>21</v>
      </c>
      <c r="M30" s="71"/>
      <c r="N30"/>
      <c r="O30" s="33"/>
      <c r="P30" s="33"/>
      <c r="Q30" s="33"/>
      <c r="R30" s="33"/>
      <c r="S30" s="33"/>
      <c r="T30" s="33"/>
      <c r="U30" s="33"/>
      <c r="V30" s="33"/>
      <c r="X30" s="9"/>
      <c r="Y30" s="33"/>
      <c r="Z30" s="9"/>
    </row>
    <row r="31" spans="2:26" ht="12.75">
      <c r="B31" s="56" t="s">
        <v>18</v>
      </c>
      <c r="C31" s="53"/>
      <c r="D31" s="57"/>
      <c r="E31" s="52"/>
      <c r="F31" s="27">
        <v>2041</v>
      </c>
      <c r="G31" s="34">
        <v>0</v>
      </c>
      <c r="H31" s="34">
        <f t="shared" si="3"/>
        <v>60427.439889737994</v>
      </c>
      <c r="I31" s="35">
        <f t="shared" si="1"/>
        <v>60427.439889737994</v>
      </c>
      <c r="J31" s="3">
        <f t="shared" si="2"/>
        <v>22</v>
      </c>
      <c r="M31" s="71"/>
      <c r="N31"/>
      <c r="O31" s="33"/>
      <c r="P31" s="33"/>
      <c r="Q31" s="33"/>
      <c r="R31" s="33"/>
      <c r="S31" s="33"/>
      <c r="T31" s="33"/>
      <c r="U31" s="33"/>
      <c r="V31" s="33"/>
      <c r="X31" s="9"/>
      <c r="Y31" s="33"/>
      <c r="Z31" s="9"/>
    </row>
    <row r="32" spans="2:26" ht="12.75">
      <c r="B32" s="58" t="s">
        <v>15</v>
      </c>
      <c r="C32" s="53"/>
      <c r="D32" s="57"/>
      <c r="E32" s="55"/>
      <c r="F32" s="27">
        <v>2042</v>
      </c>
      <c r="G32" s="34">
        <v>0</v>
      </c>
      <c r="H32" s="34">
        <f t="shared" si="3"/>
        <v>60427.439889737994</v>
      </c>
      <c r="I32" s="35">
        <f t="shared" si="1"/>
        <v>60427.439889737994</v>
      </c>
      <c r="J32" s="3">
        <f t="shared" si="2"/>
        <v>23</v>
      </c>
      <c r="M32" s="71"/>
      <c r="N32"/>
      <c r="O32" s="33"/>
      <c r="P32" s="33"/>
      <c r="Q32" s="33"/>
      <c r="R32" s="33"/>
      <c r="S32" s="33"/>
      <c r="T32" s="33"/>
      <c r="U32" s="33"/>
      <c r="V32" s="33"/>
      <c r="X32" s="9"/>
      <c r="Y32" s="33"/>
      <c r="Z32" s="9"/>
    </row>
    <row r="33" spans="2:26" ht="12.75">
      <c r="B33" s="58"/>
      <c r="C33" s="53"/>
      <c r="D33" s="59"/>
      <c r="E33" s="22"/>
      <c r="F33" s="27">
        <v>2043</v>
      </c>
      <c r="G33" s="34">
        <v>0</v>
      </c>
      <c r="H33" s="34">
        <f t="shared" si="3"/>
        <v>60427.439889737994</v>
      </c>
      <c r="I33" s="35">
        <f t="shared" si="1"/>
        <v>60427.439889737994</v>
      </c>
      <c r="J33" s="3">
        <f t="shared" si="2"/>
        <v>24</v>
      </c>
      <c r="M33" s="71"/>
      <c r="N33"/>
      <c r="O33" s="33"/>
      <c r="P33" s="33"/>
      <c r="Q33" s="33"/>
      <c r="R33" s="33"/>
      <c r="S33" s="33"/>
      <c r="T33" s="33"/>
      <c r="U33" s="33"/>
      <c r="V33" s="33"/>
      <c r="X33" s="9"/>
      <c r="Y33" s="33"/>
      <c r="Z33" s="9"/>
    </row>
    <row r="34" spans="2:22" ht="12.75">
      <c r="B34" s="46" t="s">
        <v>33</v>
      </c>
      <c r="C34" s="53"/>
      <c r="D34" s="59"/>
      <c r="E34" s="22"/>
      <c r="F34" s="27">
        <v>2044</v>
      </c>
      <c r="G34" s="34">
        <v>0</v>
      </c>
      <c r="H34" s="34">
        <f t="shared" si="3"/>
        <v>60427.439889737994</v>
      </c>
      <c r="I34" s="35">
        <f t="shared" si="1"/>
        <v>60427.439889737994</v>
      </c>
      <c r="J34" s="3">
        <f t="shared" si="2"/>
        <v>25</v>
      </c>
      <c r="M34" s="71"/>
      <c r="N34"/>
      <c r="O34" s="33"/>
      <c r="P34" s="33"/>
      <c r="Q34" s="33"/>
      <c r="R34" s="33"/>
      <c r="S34" s="33"/>
      <c r="T34" s="33"/>
      <c r="U34" s="33"/>
      <c r="V34" s="33"/>
    </row>
    <row r="35" spans="2:14" ht="12.75">
      <c r="B35" s="46" t="s">
        <v>32</v>
      </c>
      <c r="C35" s="53"/>
      <c r="D35" s="59"/>
      <c r="E35" s="22"/>
      <c r="F35" s="27">
        <v>2045</v>
      </c>
      <c r="G35" s="34">
        <v>0</v>
      </c>
      <c r="H35" s="34">
        <f t="shared" si="3"/>
        <v>60427.439889737994</v>
      </c>
      <c r="I35" s="35">
        <f t="shared" si="1"/>
        <v>60427.439889737994</v>
      </c>
      <c r="J35" s="3">
        <f t="shared" si="2"/>
        <v>26</v>
      </c>
      <c r="M35"/>
      <c r="N35"/>
    </row>
    <row r="36" spans="2:15" ht="12.75">
      <c r="B36" s="46"/>
      <c r="C36" s="53"/>
      <c r="D36" s="59"/>
      <c r="E36" s="22"/>
      <c r="F36" s="27">
        <v>2046</v>
      </c>
      <c r="G36" s="34">
        <v>0</v>
      </c>
      <c r="H36" s="34">
        <f t="shared" si="3"/>
        <v>60427.439889737994</v>
      </c>
      <c r="I36" s="35">
        <f t="shared" si="1"/>
        <v>60427.439889737994</v>
      </c>
      <c r="J36" s="3">
        <f t="shared" si="2"/>
        <v>27</v>
      </c>
      <c r="M36" s="9"/>
      <c r="N36" s="9"/>
      <c r="O36" s="9"/>
    </row>
    <row r="37" spans="2:26" ht="12.75">
      <c r="B37" s="56" t="s">
        <v>34</v>
      </c>
      <c r="C37" s="53"/>
      <c r="D37" s="57"/>
      <c r="F37" s="27">
        <v>2047</v>
      </c>
      <c r="G37" s="34">
        <v>0</v>
      </c>
      <c r="H37" s="34">
        <f t="shared" si="3"/>
        <v>60427.439889737994</v>
      </c>
      <c r="I37" s="35">
        <f t="shared" si="1"/>
        <v>60427.439889737994</v>
      </c>
      <c r="J37" s="3">
        <f t="shared" si="2"/>
        <v>28</v>
      </c>
      <c r="M37" s="9"/>
      <c r="N37" s="9"/>
      <c r="O37" s="9"/>
      <c r="P37" s="9"/>
      <c r="Q37" s="9"/>
      <c r="R37" s="9"/>
      <c r="S37" s="9"/>
      <c r="T37" s="9"/>
      <c r="U37" s="9"/>
      <c r="V37" s="9"/>
      <c r="X37" s="9"/>
      <c r="Y37" s="9"/>
      <c r="Z37" s="9"/>
    </row>
    <row r="38" spans="2:15" ht="12.75">
      <c r="B38" s="56" t="s">
        <v>31</v>
      </c>
      <c r="C38" s="53"/>
      <c r="D38" s="59"/>
      <c r="F38" s="27">
        <v>2048</v>
      </c>
      <c r="G38" s="34">
        <v>0</v>
      </c>
      <c r="H38" s="34">
        <f t="shared" si="3"/>
        <v>60427.439889737994</v>
      </c>
      <c r="I38" s="35">
        <f t="shared" si="1"/>
        <v>60427.439889737994</v>
      </c>
      <c r="J38" s="3">
        <f t="shared" si="2"/>
        <v>29</v>
      </c>
      <c r="M38" s="9"/>
      <c r="N38" s="9"/>
      <c r="O38" s="9"/>
    </row>
    <row r="39" spans="2:15" ht="12.75">
      <c r="B39" s="46"/>
      <c r="C39" s="53"/>
      <c r="D39" s="59"/>
      <c r="F39" s="27">
        <v>2048</v>
      </c>
      <c r="G39" s="34">
        <v>0</v>
      </c>
      <c r="H39" s="34">
        <f t="shared" si="3"/>
        <v>60427.439889737994</v>
      </c>
      <c r="I39" s="35">
        <f t="shared" si="1"/>
        <v>60427.439889737994</v>
      </c>
      <c r="J39" s="3">
        <f t="shared" si="2"/>
        <v>30</v>
      </c>
      <c r="M39" s="9"/>
      <c r="N39" s="9"/>
      <c r="O39" s="9"/>
    </row>
    <row r="40" spans="2:22" ht="12.75">
      <c r="B40" s="58" t="s">
        <v>35</v>
      </c>
      <c r="C40" s="60"/>
      <c r="D40" s="59"/>
      <c r="F40" s="27"/>
      <c r="G40" s="34"/>
      <c r="H40" s="34"/>
      <c r="I40" s="35"/>
      <c r="M40" s="9"/>
      <c r="N40" s="9"/>
      <c r="O40" s="33"/>
      <c r="P40" s="33"/>
      <c r="Q40" s="33"/>
      <c r="V40" s="9"/>
    </row>
    <row r="41" spans="2:15" ht="12.75">
      <c r="B41" s="61"/>
      <c r="C41" s="62"/>
      <c r="D41" s="63"/>
      <c r="F41" s="31"/>
      <c r="G41" s="64"/>
      <c r="H41" s="72"/>
      <c r="I41" s="65"/>
      <c r="M41" s="9"/>
      <c r="N41" s="9"/>
      <c r="O41" s="9"/>
    </row>
    <row r="42" spans="1:15" ht="12.75">
      <c r="A42" s="53"/>
      <c r="J42"/>
      <c r="M42" s="9"/>
      <c r="N42" s="9"/>
      <c r="O42" s="9"/>
    </row>
    <row r="43" spans="10:15" ht="12.75">
      <c r="J43"/>
      <c r="M43" s="9"/>
      <c r="N43" s="9"/>
      <c r="O43" s="9"/>
    </row>
    <row r="44" ht="12.75">
      <c r="J44"/>
    </row>
    <row r="45" ht="12.75">
      <c r="J45"/>
    </row>
    <row r="46" ht="12.75">
      <c r="J46"/>
    </row>
    <row r="47" ht="12.75">
      <c r="J47"/>
    </row>
    <row r="48" spans="10:20" ht="12.75">
      <c r="J48"/>
      <c r="K48"/>
      <c r="L48"/>
      <c r="M48"/>
      <c r="N48"/>
      <c r="O48"/>
      <c r="P48"/>
      <c r="Q48"/>
      <c r="R48"/>
      <c r="S48"/>
      <c r="T48"/>
    </row>
    <row r="49" spans="10:20" ht="12.75">
      <c r="J49"/>
      <c r="K49"/>
      <c r="L49"/>
      <c r="M49"/>
      <c r="N49"/>
      <c r="O49"/>
      <c r="P49"/>
      <c r="Q49"/>
      <c r="R49"/>
      <c r="S49"/>
      <c r="T49"/>
    </row>
    <row r="50" spans="10:20" ht="12.75">
      <c r="J50"/>
      <c r="K50"/>
      <c r="L50"/>
      <c r="M50"/>
      <c r="N50"/>
      <c r="O50"/>
      <c r="P50"/>
      <c r="Q50"/>
      <c r="R50"/>
      <c r="S50"/>
      <c r="T50"/>
    </row>
    <row r="51" spans="10:20" ht="12.75">
      <c r="J51"/>
      <c r="K51"/>
      <c r="L51"/>
      <c r="M51"/>
      <c r="N51"/>
      <c r="O51"/>
      <c r="P51"/>
      <c r="Q51"/>
      <c r="R51"/>
      <c r="S51"/>
      <c r="T51"/>
    </row>
    <row r="52" spans="10:20" ht="12.75">
      <c r="J52"/>
      <c r="K52"/>
      <c r="L52"/>
      <c r="M52"/>
      <c r="N52"/>
      <c r="O52"/>
      <c r="P52"/>
      <c r="Q52"/>
      <c r="R52"/>
      <c r="S52"/>
      <c r="T52"/>
    </row>
    <row r="53" spans="10:20" ht="12.75">
      <c r="J53"/>
      <c r="K53"/>
      <c r="L53"/>
      <c r="M53"/>
      <c r="N53"/>
      <c r="O53"/>
      <c r="P53"/>
      <c r="Q53"/>
      <c r="R53"/>
      <c r="S53"/>
      <c r="T53"/>
    </row>
    <row r="54" spans="10:20" ht="12.75">
      <c r="J54"/>
      <c r="K54"/>
      <c r="L54"/>
      <c r="M54"/>
      <c r="N54"/>
      <c r="O54"/>
      <c r="P54"/>
      <c r="Q54"/>
      <c r="R54"/>
      <c r="S54"/>
      <c r="T54"/>
    </row>
    <row r="55" spans="10:20" ht="12.75">
      <c r="J55"/>
      <c r="K55"/>
      <c r="L55"/>
      <c r="M55"/>
      <c r="N55"/>
      <c r="O55"/>
      <c r="P55"/>
      <c r="Q55"/>
      <c r="R55"/>
      <c r="S55"/>
      <c r="T55"/>
    </row>
    <row r="56" spans="10:20" ht="12.75">
      <c r="J56"/>
      <c r="K56"/>
      <c r="L56"/>
      <c r="M56"/>
      <c r="N56"/>
      <c r="O56"/>
      <c r="P56"/>
      <c r="Q56"/>
      <c r="R56"/>
      <c r="S56"/>
      <c r="T56"/>
    </row>
    <row r="57" spans="10:20" ht="12.75">
      <c r="J57"/>
      <c r="K57"/>
      <c r="L57"/>
      <c r="M57"/>
      <c r="N57"/>
      <c r="O57"/>
      <c r="P57"/>
      <c r="Q57"/>
      <c r="R57"/>
      <c r="S57"/>
      <c r="T57"/>
    </row>
    <row r="58" spans="10:20" ht="12.75">
      <c r="J58"/>
      <c r="K58"/>
      <c r="L58"/>
      <c r="M58"/>
      <c r="N58"/>
      <c r="O58"/>
      <c r="P58"/>
      <c r="Q58"/>
      <c r="R58"/>
      <c r="S58"/>
      <c r="T58"/>
    </row>
    <row r="59" spans="10:20" ht="12.75">
      <c r="J59"/>
      <c r="K59"/>
      <c r="L59"/>
      <c r="M59"/>
      <c r="N59"/>
      <c r="O59"/>
      <c r="P59"/>
      <c r="Q59"/>
      <c r="R59"/>
      <c r="S59"/>
      <c r="T59"/>
    </row>
    <row r="60" spans="10:20" ht="12.75">
      <c r="J60"/>
      <c r="K60"/>
      <c r="L60"/>
      <c r="M60"/>
      <c r="N60"/>
      <c r="O60"/>
      <c r="P60"/>
      <c r="Q60"/>
      <c r="R60"/>
      <c r="S60"/>
      <c r="T60"/>
    </row>
    <row r="61" spans="10:20" ht="12.75">
      <c r="J61"/>
      <c r="K61"/>
      <c r="L61"/>
      <c r="M61"/>
      <c r="N61"/>
      <c r="O61"/>
      <c r="P61"/>
      <c r="Q61"/>
      <c r="R61"/>
      <c r="S61"/>
      <c r="T61"/>
    </row>
    <row r="62" spans="10:20" ht="12.75">
      <c r="J62"/>
      <c r="K62"/>
      <c r="L62"/>
      <c r="M62"/>
      <c r="N62"/>
      <c r="O62"/>
      <c r="P62"/>
      <c r="Q62"/>
      <c r="R62"/>
      <c r="S62"/>
      <c r="T62"/>
    </row>
    <row r="63" spans="10:20" ht="12.75">
      <c r="J63"/>
      <c r="K63"/>
      <c r="L63"/>
      <c r="M63"/>
      <c r="N63"/>
      <c r="O63"/>
      <c r="P63"/>
      <c r="Q63"/>
      <c r="R63"/>
      <c r="S63"/>
      <c r="T63"/>
    </row>
    <row r="64" spans="6:20" ht="12.75">
      <c r="F64" s="66"/>
      <c r="G64" s="67"/>
      <c r="J64"/>
      <c r="K64"/>
      <c r="L64"/>
      <c r="M64"/>
      <c r="N64"/>
      <c r="O64"/>
      <c r="P64"/>
      <c r="Q64"/>
      <c r="R64"/>
      <c r="S64"/>
      <c r="T64"/>
    </row>
    <row r="65" spans="10:20" ht="12.75">
      <c r="J65"/>
      <c r="K65"/>
      <c r="L65"/>
      <c r="M65"/>
      <c r="N65"/>
      <c r="O65"/>
      <c r="P65"/>
      <c r="Q65"/>
      <c r="R65"/>
      <c r="S65"/>
      <c r="T65"/>
    </row>
    <row r="66" spans="10:20" ht="12.75">
      <c r="J66"/>
      <c r="K66"/>
      <c r="L66"/>
      <c r="M66"/>
      <c r="N66"/>
      <c r="O66"/>
      <c r="P66"/>
      <c r="Q66"/>
      <c r="R66"/>
      <c r="S66"/>
      <c r="T66"/>
    </row>
    <row r="67" spans="8:20" ht="12.75">
      <c r="H67" s="68"/>
      <c r="J67"/>
      <c r="K67"/>
      <c r="L67"/>
      <c r="M67"/>
      <c r="N67"/>
      <c r="O67"/>
      <c r="P67"/>
      <c r="Q67"/>
      <c r="R67"/>
      <c r="S67"/>
      <c r="T67"/>
    </row>
    <row r="68" spans="10:20" ht="12.75">
      <c r="J68"/>
      <c r="K68"/>
      <c r="L68"/>
      <c r="M68"/>
      <c r="N68"/>
      <c r="O68"/>
      <c r="P68"/>
      <c r="Q68"/>
      <c r="R68"/>
      <c r="S68"/>
      <c r="T68"/>
    </row>
    <row r="69" spans="10:20" ht="12.75">
      <c r="J69"/>
      <c r="K69"/>
      <c r="L69"/>
      <c r="M69"/>
      <c r="N69"/>
      <c r="O69"/>
      <c r="P69"/>
      <c r="Q69"/>
      <c r="R69"/>
      <c r="S69"/>
      <c r="T69"/>
    </row>
    <row r="70" spans="10:20" ht="12.75">
      <c r="J70"/>
      <c r="K70"/>
      <c r="L70"/>
      <c r="M70"/>
      <c r="N70"/>
      <c r="O70"/>
      <c r="P70"/>
      <c r="Q70"/>
      <c r="R70"/>
      <c r="S70"/>
      <c r="T70"/>
    </row>
    <row r="71" spans="10:20" ht="12.75">
      <c r="J71"/>
      <c r="K71"/>
      <c r="L71"/>
      <c r="M71"/>
      <c r="N71"/>
      <c r="O71"/>
      <c r="P71"/>
      <c r="Q71"/>
      <c r="R71"/>
      <c r="S71"/>
      <c r="T71"/>
    </row>
    <row r="72" spans="10:20" ht="12.75">
      <c r="J72"/>
      <c r="K72"/>
      <c r="L72"/>
      <c r="M72"/>
      <c r="N72"/>
      <c r="O72"/>
      <c r="P72"/>
      <c r="Q72"/>
      <c r="R72"/>
      <c r="S72"/>
      <c r="T72"/>
    </row>
    <row r="73" spans="10:20" ht="12.75">
      <c r="J73"/>
      <c r="K73"/>
      <c r="L73"/>
      <c r="M73"/>
      <c r="N73"/>
      <c r="O73"/>
      <c r="P73"/>
      <c r="Q73"/>
      <c r="R73"/>
      <c r="S73"/>
      <c r="T73"/>
    </row>
    <row r="74" spans="10:20" ht="12.75">
      <c r="J74"/>
      <c r="K74"/>
      <c r="L74"/>
      <c r="M74"/>
      <c r="N74"/>
      <c r="O74"/>
      <c r="P74"/>
      <c r="Q74"/>
      <c r="R74"/>
      <c r="S74"/>
      <c r="T74"/>
    </row>
    <row r="75" spans="10:20" ht="12.75">
      <c r="J75"/>
      <c r="K75"/>
      <c r="L75"/>
      <c r="M75"/>
      <c r="N75"/>
      <c r="O75"/>
      <c r="P75"/>
      <c r="Q75"/>
      <c r="R75"/>
      <c r="S75"/>
      <c r="T75"/>
    </row>
    <row r="76" spans="10:20" ht="12.75">
      <c r="J76"/>
      <c r="K76"/>
      <c r="L76"/>
      <c r="M76"/>
      <c r="N76"/>
      <c r="O76"/>
      <c r="P76"/>
      <c r="Q76"/>
      <c r="R76"/>
      <c r="S76"/>
      <c r="T76"/>
    </row>
    <row r="77" spans="10:20" ht="12.75">
      <c r="J77"/>
      <c r="K77"/>
      <c r="L77"/>
      <c r="M77"/>
      <c r="N77"/>
      <c r="O77"/>
      <c r="P77"/>
      <c r="Q77"/>
      <c r="R77"/>
      <c r="S77"/>
      <c r="T77"/>
    </row>
    <row r="78" spans="10:20" ht="12.75">
      <c r="J78"/>
      <c r="K78"/>
      <c r="L78"/>
      <c r="M78"/>
      <c r="N78"/>
      <c r="O78"/>
      <c r="P78"/>
      <c r="Q78"/>
      <c r="R78"/>
      <c r="S78"/>
      <c r="T78"/>
    </row>
    <row r="79" spans="10:20" ht="12.75">
      <c r="J79"/>
      <c r="K79"/>
      <c r="L79"/>
      <c r="M79"/>
      <c r="N79"/>
      <c r="O79"/>
      <c r="P79"/>
      <c r="Q79"/>
      <c r="R79"/>
      <c r="S79"/>
      <c r="T79"/>
    </row>
    <row r="80" spans="10:20" ht="12.75">
      <c r="J80"/>
      <c r="K80"/>
      <c r="L80"/>
      <c r="M80"/>
      <c r="N80"/>
      <c r="O80"/>
      <c r="P80"/>
      <c r="Q80"/>
      <c r="R80"/>
      <c r="S80"/>
      <c r="T80"/>
    </row>
    <row r="81" spans="10:20" ht="12.75">
      <c r="J81"/>
      <c r="K81"/>
      <c r="L81"/>
      <c r="M81"/>
      <c r="N81"/>
      <c r="O81"/>
      <c r="P81"/>
      <c r="Q81"/>
      <c r="R81"/>
      <c r="S81"/>
      <c r="T81"/>
    </row>
    <row r="82" spans="10:20" ht="12.75">
      <c r="J82"/>
      <c r="K82"/>
      <c r="L82"/>
      <c r="M82"/>
      <c r="N82"/>
      <c r="O82"/>
      <c r="P82"/>
      <c r="Q82"/>
      <c r="R82"/>
      <c r="S82"/>
      <c r="T82"/>
    </row>
    <row r="83" spans="10:20" ht="12.75">
      <c r="J83"/>
      <c r="K83"/>
      <c r="L83"/>
      <c r="M83"/>
      <c r="N83"/>
      <c r="O83"/>
      <c r="P83"/>
      <c r="Q83"/>
      <c r="R83"/>
      <c r="S83"/>
      <c r="T83"/>
    </row>
    <row r="84" spans="10:20" ht="12.75">
      <c r="J84"/>
      <c r="K84"/>
      <c r="L84"/>
      <c r="M84"/>
      <c r="N84"/>
      <c r="O84"/>
      <c r="P84"/>
      <c r="Q84"/>
      <c r="R84"/>
      <c r="S84"/>
      <c r="T84"/>
    </row>
    <row r="85" spans="10:20" ht="12.75">
      <c r="J85"/>
      <c r="K85"/>
      <c r="L85"/>
      <c r="M85"/>
      <c r="N85"/>
      <c r="O85"/>
      <c r="P85"/>
      <c r="Q85"/>
      <c r="R85"/>
      <c r="S85"/>
      <c r="T85"/>
    </row>
    <row r="86" spans="10:20" ht="12.75">
      <c r="J86"/>
      <c r="K86"/>
      <c r="L86"/>
      <c r="M86"/>
      <c r="N86"/>
      <c r="O86"/>
      <c r="P86"/>
      <c r="Q86"/>
      <c r="R86"/>
      <c r="S86"/>
      <c r="T86"/>
    </row>
    <row r="87" spans="10:20" ht="12.75">
      <c r="J87"/>
      <c r="K87"/>
      <c r="L87"/>
      <c r="M87"/>
      <c r="N87"/>
      <c r="O87"/>
      <c r="P87"/>
      <c r="Q87"/>
      <c r="R87"/>
      <c r="S87"/>
      <c r="T87"/>
    </row>
    <row r="88" spans="10:20" ht="12.75">
      <c r="J88"/>
      <c r="K88"/>
      <c r="L88"/>
      <c r="M88"/>
      <c r="N88"/>
      <c r="O88"/>
      <c r="P88"/>
      <c r="Q88"/>
      <c r="R88"/>
      <c r="S88"/>
      <c r="T88"/>
    </row>
    <row r="89" spans="10:20" ht="12.75">
      <c r="J89"/>
      <c r="K89"/>
      <c r="L89"/>
      <c r="M89"/>
      <c r="N89"/>
      <c r="O89"/>
      <c r="P89"/>
      <c r="Q89"/>
      <c r="R89"/>
      <c r="S89"/>
      <c r="T89"/>
    </row>
    <row r="90" spans="10:20" ht="12.75">
      <c r="J90"/>
      <c r="K90"/>
      <c r="L90"/>
      <c r="M90"/>
      <c r="N90"/>
      <c r="O90"/>
      <c r="P90"/>
      <c r="Q90"/>
      <c r="R90"/>
      <c r="S90"/>
      <c r="T90"/>
    </row>
    <row r="91" spans="10:20" ht="12.75">
      <c r="J91"/>
      <c r="K91"/>
      <c r="L91"/>
      <c r="M91"/>
      <c r="N91"/>
      <c r="O91"/>
      <c r="P91"/>
      <c r="Q91"/>
      <c r="R91"/>
      <c r="S91"/>
      <c r="T91"/>
    </row>
    <row r="92" spans="10:20" ht="12.75">
      <c r="J92"/>
      <c r="K92"/>
      <c r="L92"/>
      <c r="M92"/>
      <c r="N92"/>
      <c r="O92"/>
      <c r="P92"/>
      <c r="Q92"/>
      <c r="R92"/>
      <c r="S92"/>
      <c r="T92"/>
    </row>
    <row r="93" spans="10:20" ht="12.75">
      <c r="J93"/>
      <c r="K93"/>
      <c r="L93"/>
      <c r="M93"/>
      <c r="N93"/>
      <c r="O93"/>
      <c r="P93"/>
      <c r="Q93"/>
      <c r="R93"/>
      <c r="S93"/>
      <c r="T93"/>
    </row>
    <row r="94" spans="10:20" ht="12.75">
      <c r="J94"/>
      <c r="K94"/>
      <c r="L94"/>
      <c r="M94"/>
      <c r="N94"/>
      <c r="O94"/>
      <c r="P94"/>
      <c r="Q94"/>
      <c r="R94"/>
      <c r="S94"/>
      <c r="T94"/>
    </row>
    <row r="95" spans="10:20" ht="12.75">
      <c r="J95"/>
      <c r="K95"/>
      <c r="L95"/>
      <c r="M95"/>
      <c r="N95"/>
      <c r="O95"/>
      <c r="P95"/>
      <c r="Q95"/>
      <c r="R95"/>
      <c r="S95"/>
      <c r="T95"/>
    </row>
    <row r="96" spans="10:20" ht="12.75">
      <c r="J96"/>
      <c r="K96"/>
      <c r="L96"/>
      <c r="M96"/>
      <c r="N96"/>
      <c r="O96"/>
      <c r="P96"/>
      <c r="Q96"/>
      <c r="R96"/>
      <c r="S96"/>
      <c r="T96"/>
    </row>
    <row r="97" spans="10:20" ht="12.75">
      <c r="J97"/>
      <c r="K97"/>
      <c r="L97"/>
      <c r="M97"/>
      <c r="N97"/>
      <c r="O97"/>
      <c r="P97"/>
      <c r="Q97"/>
      <c r="R97"/>
      <c r="S97"/>
      <c r="T97"/>
    </row>
    <row r="98" spans="10:20" ht="12.75">
      <c r="J98"/>
      <c r="K98"/>
      <c r="L98"/>
      <c r="M98"/>
      <c r="N98"/>
      <c r="O98"/>
      <c r="P98"/>
      <c r="Q98"/>
      <c r="R98"/>
      <c r="S98"/>
      <c r="T98"/>
    </row>
    <row r="99" spans="10:20" ht="12.75">
      <c r="J99"/>
      <c r="K99"/>
      <c r="L99"/>
      <c r="M99"/>
      <c r="N99"/>
      <c r="O99"/>
      <c r="P99"/>
      <c r="Q99"/>
      <c r="R99"/>
      <c r="S99"/>
      <c r="T99"/>
    </row>
    <row r="100" spans="10:20" ht="12.75">
      <c r="J100"/>
      <c r="K100"/>
      <c r="L100"/>
      <c r="M100"/>
      <c r="N100"/>
      <c r="O100"/>
      <c r="P100"/>
      <c r="Q100"/>
      <c r="R100"/>
      <c r="S100"/>
      <c r="T100"/>
    </row>
    <row r="101" spans="10:20" ht="12.75">
      <c r="J101"/>
      <c r="K101"/>
      <c r="L101"/>
      <c r="M101"/>
      <c r="N101"/>
      <c r="O101"/>
      <c r="P101"/>
      <c r="Q101"/>
      <c r="R101"/>
      <c r="S101"/>
      <c r="T101"/>
    </row>
    <row r="102" spans="10:20" ht="12.75">
      <c r="J102"/>
      <c r="K102"/>
      <c r="L102"/>
      <c r="M102"/>
      <c r="N102"/>
      <c r="O102"/>
      <c r="P102"/>
      <c r="Q102"/>
      <c r="R102"/>
      <c r="S102"/>
      <c r="T102"/>
    </row>
    <row r="103" spans="10:20" ht="12.75">
      <c r="J103"/>
      <c r="K103"/>
      <c r="L103"/>
      <c r="M103"/>
      <c r="N103"/>
      <c r="O103"/>
      <c r="P103"/>
      <c r="Q103"/>
      <c r="R103"/>
      <c r="S103"/>
      <c r="T103"/>
    </row>
    <row r="104" spans="10:20" ht="12.75">
      <c r="J104"/>
      <c r="K104"/>
      <c r="L104"/>
      <c r="M104"/>
      <c r="N104"/>
      <c r="O104"/>
      <c r="P104"/>
      <c r="Q104"/>
      <c r="R104"/>
      <c r="S104"/>
      <c r="T104"/>
    </row>
    <row r="105" spans="10:20" ht="12.75">
      <c r="J105"/>
      <c r="K105"/>
      <c r="L105"/>
      <c r="M105"/>
      <c r="N105"/>
      <c r="O105"/>
      <c r="P105"/>
      <c r="Q105"/>
      <c r="R105"/>
      <c r="S105"/>
      <c r="T105"/>
    </row>
    <row r="106" spans="10:20" ht="12.75">
      <c r="J106"/>
      <c r="K106"/>
      <c r="L106"/>
      <c r="M106"/>
      <c r="N106"/>
      <c r="O106"/>
      <c r="P106"/>
      <c r="Q106"/>
      <c r="R106"/>
      <c r="S106"/>
      <c r="T106"/>
    </row>
    <row r="107" spans="10:20" ht="12.75">
      <c r="J107"/>
      <c r="K107"/>
      <c r="L107"/>
      <c r="M107"/>
      <c r="N107"/>
      <c r="O107"/>
      <c r="P107"/>
      <c r="Q107"/>
      <c r="R107"/>
      <c r="S107"/>
      <c r="T107"/>
    </row>
    <row r="108" spans="10:20" ht="12.75">
      <c r="J108"/>
      <c r="K108"/>
      <c r="L108"/>
      <c r="M108"/>
      <c r="N108"/>
      <c r="O108"/>
      <c r="P108"/>
      <c r="Q108"/>
      <c r="R108"/>
      <c r="S108"/>
      <c r="T108"/>
    </row>
    <row r="109" spans="10:20" ht="12.75">
      <c r="J109"/>
      <c r="K109"/>
      <c r="L109"/>
      <c r="M109"/>
      <c r="N109"/>
      <c r="O109"/>
      <c r="P109"/>
      <c r="Q109"/>
      <c r="R109"/>
      <c r="S109"/>
      <c r="T109"/>
    </row>
    <row r="110" spans="10:20" ht="12.75">
      <c r="J110"/>
      <c r="K110"/>
      <c r="L110"/>
      <c r="M110"/>
      <c r="N110"/>
      <c r="O110"/>
      <c r="P110"/>
      <c r="Q110"/>
      <c r="R110"/>
      <c r="S110"/>
      <c r="T110"/>
    </row>
    <row r="111" spans="10:20" ht="12.75">
      <c r="J111"/>
      <c r="K111"/>
      <c r="L111"/>
      <c r="M111"/>
      <c r="N111"/>
      <c r="O111"/>
      <c r="P111"/>
      <c r="Q111"/>
      <c r="R111"/>
      <c r="S111"/>
      <c r="T111"/>
    </row>
    <row r="112" spans="10:20" ht="12.75">
      <c r="J112"/>
      <c r="K112"/>
      <c r="L112"/>
      <c r="M112"/>
      <c r="N112"/>
      <c r="O112"/>
      <c r="P112"/>
      <c r="Q112"/>
      <c r="R112"/>
      <c r="S112"/>
      <c r="T112"/>
    </row>
    <row r="113" spans="10:20" ht="12.75">
      <c r="J113"/>
      <c r="K113"/>
      <c r="L113"/>
      <c r="M113"/>
      <c r="N113"/>
      <c r="O113"/>
      <c r="P113"/>
      <c r="Q113"/>
      <c r="R113"/>
      <c r="S113"/>
      <c r="T113"/>
    </row>
    <row r="114" spans="10:20" ht="12.75">
      <c r="J114"/>
      <c r="K114"/>
      <c r="L114"/>
      <c r="M114"/>
      <c r="N114"/>
      <c r="O114"/>
      <c r="P114"/>
      <c r="Q114"/>
      <c r="R114"/>
      <c r="S114"/>
      <c r="T114"/>
    </row>
    <row r="115" spans="10:20" ht="12.75">
      <c r="J115"/>
      <c r="K115"/>
      <c r="L115"/>
      <c r="M115"/>
      <c r="N115"/>
      <c r="O115"/>
      <c r="P115"/>
      <c r="Q115"/>
      <c r="R115"/>
      <c r="S115"/>
      <c r="T115"/>
    </row>
    <row r="116" spans="10:20" ht="12.75">
      <c r="J116"/>
      <c r="K116"/>
      <c r="L116"/>
      <c r="M116"/>
      <c r="N116"/>
      <c r="O116"/>
      <c r="P116"/>
      <c r="Q116"/>
      <c r="R116"/>
      <c r="S116"/>
      <c r="T116"/>
    </row>
    <row r="117" spans="10:20" ht="12.75">
      <c r="J117"/>
      <c r="K117"/>
      <c r="L117"/>
      <c r="M117"/>
      <c r="N117"/>
      <c r="O117"/>
      <c r="P117"/>
      <c r="Q117"/>
      <c r="R117"/>
      <c r="S117"/>
      <c r="T117"/>
    </row>
    <row r="118" spans="10:20" ht="12.75">
      <c r="J118"/>
      <c r="K118"/>
      <c r="L118"/>
      <c r="M118"/>
      <c r="N118"/>
      <c r="O118"/>
      <c r="P118"/>
      <c r="Q118"/>
      <c r="R118"/>
      <c r="S118"/>
      <c r="T118"/>
    </row>
    <row r="119" spans="10:20" ht="12.75">
      <c r="J119"/>
      <c r="K119"/>
      <c r="L119"/>
      <c r="M119"/>
      <c r="N119"/>
      <c r="O119"/>
      <c r="P119"/>
      <c r="Q119"/>
      <c r="R119"/>
      <c r="S119"/>
      <c r="T119"/>
    </row>
    <row r="120" spans="10:20" ht="12.75">
      <c r="J120"/>
      <c r="K120"/>
      <c r="L120"/>
      <c r="M120"/>
      <c r="N120"/>
      <c r="O120"/>
      <c r="P120"/>
      <c r="Q120"/>
      <c r="R120"/>
      <c r="S120"/>
      <c r="T120"/>
    </row>
    <row r="121" spans="10:20" ht="12.75">
      <c r="J121"/>
      <c r="K121"/>
      <c r="L121"/>
      <c r="M121"/>
      <c r="N121"/>
      <c r="O121"/>
      <c r="P121"/>
      <c r="Q121"/>
      <c r="R121"/>
      <c r="S121"/>
      <c r="T121"/>
    </row>
    <row r="122" spans="10:20" ht="12.75">
      <c r="J122"/>
      <c r="K122"/>
      <c r="L122"/>
      <c r="M122"/>
      <c r="N122"/>
      <c r="O122"/>
      <c r="P122"/>
      <c r="Q122"/>
      <c r="R122"/>
      <c r="S122"/>
      <c r="T122"/>
    </row>
    <row r="123" spans="10:20" ht="12.75">
      <c r="J123"/>
      <c r="K123"/>
      <c r="L123"/>
      <c r="M123"/>
      <c r="N123"/>
      <c r="O123"/>
      <c r="P123"/>
      <c r="Q123"/>
      <c r="R123"/>
      <c r="S123"/>
      <c r="T123"/>
    </row>
    <row r="124" spans="10:20" ht="12.75">
      <c r="J124"/>
      <c r="K124"/>
      <c r="L124"/>
      <c r="M124"/>
      <c r="N124"/>
      <c r="O124"/>
      <c r="P124"/>
      <c r="Q124"/>
      <c r="R124"/>
      <c r="S124"/>
      <c r="T124"/>
    </row>
    <row r="125" spans="10:20" ht="12.75">
      <c r="J125"/>
      <c r="K125"/>
      <c r="L125"/>
      <c r="M125"/>
      <c r="N125"/>
      <c r="O125"/>
      <c r="P125"/>
      <c r="Q125"/>
      <c r="R125"/>
      <c r="S125"/>
      <c r="T125"/>
    </row>
    <row r="126" spans="10:20" ht="12.75">
      <c r="J126"/>
      <c r="K126"/>
      <c r="L126"/>
      <c r="M126"/>
      <c r="N126"/>
      <c r="O126"/>
      <c r="P126"/>
      <c r="Q126"/>
      <c r="R126"/>
      <c r="S126"/>
      <c r="T126"/>
    </row>
    <row r="127" spans="10:20" ht="12.75">
      <c r="J127"/>
      <c r="K127"/>
      <c r="L127"/>
      <c r="M127"/>
      <c r="N127"/>
      <c r="O127"/>
      <c r="P127"/>
      <c r="Q127"/>
      <c r="R127"/>
      <c r="S127"/>
      <c r="T127"/>
    </row>
    <row r="128" spans="10:20" ht="12.75">
      <c r="J128"/>
      <c r="K128"/>
      <c r="L128"/>
      <c r="M128"/>
      <c r="N128"/>
      <c r="O128"/>
      <c r="P128"/>
      <c r="Q128"/>
      <c r="R128"/>
      <c r="S128"/>
      <c r="T128"/>
    </row>
    <row r="129" spans="10:20" ht="12.75">
      <c r="J129"/>
      <c r="K129"/>
      <c r="L129"/>
      <c r="M129"/>
      <c r="N129"/>
      <c r="O129"/>
      <c r="P129"/>
      <c r="Q129"/>
      <c r="R129"/>
      <c r="S129"/>
      <c r="T129"/>
    </row>
    <row r="130" spans="10:20" ht="12.75">
      <c r="J130"/>
      <c r="K130"/>
      <c r="L130"/>
      <c r="M130"/>
      <c r="N130"/>
      <c r="O130"/>
      <c r="P130"/>
      <c r="Q130"/>
      <c r="R130"/>
      <c r="S130"/>
      <c r="T130"/>
    </row>
    <row r="131" spans="10:20" ht="12.75">
      <c r="J131"/>
      <c r="K131"/>
      <c r="L131"/>
      <c r="M131"/>
      <c r="N131"/>
      <c r="O131"/>
      <c r="P131"/>
      <c r="Q131"/>
      <c r="R131"/>
      <c r="S131"/>
      <c r="T131"/>
    </row>
    <row r="132" spans="10:20" ht="12.75">
      <c r="J132"/>
      <c r="K132"/>
      <c r="L132"/>
      <c r="M132"/>
      <c r="N132"/>
      <c r="O132"/>
      <c r="P132"/>
      <c r="Q132"/>
      <c r="R132"/>
      <c r="S132"/>
      <c r="T132"/>
    </row>
    <row r="133" spans="10:20" ht="12.75">
      <c r="J133"/>
      <c r="K133"/>
      <c r="L133"/>
      <c r="M133"/>
      <c r="N133"/>
      <c r="O133"/>
      <c r="P133"/>
      <c r="Q133"/>
      <c r="R133"/>
      <c r="S133"/>
      <c r="T133"/>
    </row>
    <row r="134" spans="10:20" ht="12.75">
      <c r="J134"/>
      <c r="K134"/>
      <c r="L134"/>
      <c r="M134"/>
      <c r="N134"/>
      <c r="O134"/>
      <c r="P134"/>
      <c r="Q134"/>
      <c r="R134"/>
      <c r="S134"/>
      <c r="T134"/>
    </row>
    <row r="135" spans="10:20" ht="12.75">
      <c r="J135"/>
      <c r="K135"/>
      <c r="L135"/>
      <c r="M135"/>
      <c r="N135"/>
      <c r="O135"/>
      <c r="P135"/>
      <c r="Q135"/>
      <c r="R135"/>
      <c r="S135"/>
      <c r="T135"/>
    </row>
    <row r="136" spans="10:20" ht="12.75">
      <c r="J136"/>
      <c r="K136"/>
      <c r="L136"/>
      <c r="M136"/>
      <c r="N136"/>
      <c r="O136"/>
      <c r="P136"/>
      <c r="Q136"/>
      <c r="R136"/>
      <c r="S136"/>
      <c r="T136"/>
    </row>
  </sheetData>
  <mergeCells count="6">
    <mergeCell ref="B29:D29"/>
    <mergeCell ref="X10:Y10"/>
    <mergeCell ref="B1:I1"/>
    <mergeCell ref="B2:I2"/>
    <mergeCell ref="F5:I5"/>
    <mergeCell ref="N6:O6"/>
  </mergeCells>
  <printOptions horizontalCentered="1" verticalCentered="1"/>
  <pageMargins left="0.75" right="1.0266666666666666" top="0.75" bottom="0.75" header="0.5" footer="0.5"/>
  <pageSetup fitToHeight="1" fitToWidth="1" horizontalDpi="600" verticalDpi="600" orientation="landscape" scale="85" r:id="rId1"/>
  <headerFooter alignWithMargins="0">
    <oddFooter>&amp;C&amp;F  &amp;A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6" ma:contentTypeDescription="Create a new document." ma:contentTypeScope="" ma:versionID="f5192a83f21906f066a5695fd070067c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33d6f9aa88e8cbfd6aa8594412d50d40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Props1.xml><?xml version="1.0" encoding="utf-8"?>
<ds:datastoreItem xmlns:ds="http://schemas.openxmlformats.org/officeDocument/2006/customXml" ds:itemID="{5BE496C5-5AD4-4ECA-ACE7-7D1994B18631}">
  <ds:schemaRefs>
    <ds:schemaRef ds:uri="http://schemas.microsoft.com/office/infopath/2007/PartnerControls"/>
    <ds:schemaRef ds:uri="92810d9f-85a8-4947-9fd6-c4bbade4f97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cbac090-067b-4a33-b0e0-69bfbc2148e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09A07D-4CC5-48FA-924D-06B96D5C3186}"/>
</file>

<file path=customXml/itemProps3.xml><?xml version="1.0" encoding="utf-8"?>
<ds:datastoreItem xmlns:ds="http://schemas.openxmlformats.org/officeDocument/2006/customXml" ds:itemID="{4218D07C-AE74-4600-9337-59A0AFCC87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252D8CE-164B-46B4-AF70-CF3472287206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BARUSOS</dc:creator>
  <cp:keywords/>
  <dc:description/>
  <cp:lastModifiedBy>Shannon, Kathleen</cp:lastModifiedBy>
  <cp:lastPrinted>2019-01-24T19:03:38Z</cp:lastPrinted>
  <dcterms:created xsi:type="dcterms:W3CDTF">2015-06-05T18:48:44Z</dcterms:created>
  <dcterms:modified xsi:type="dcterms:W3CDTF">2019-01-28T17:19:50Z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  <property fmtid="{D5CDD505-2E9C-101B-9397-08002B2CF9AE}" pid="3" name="AuthorIds_UIVersion_1536">
    <vt:lpwstr>1493</vt:lpwstr>
  </property>
</Properties>
</file>