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codeName="ThisWorkbook" defaultThemeVersion="124226"/>
  <bookViews>
    <workbookView xWindow="39646" yWindow="120" windowWidth="24330" windowHeight="1440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/>
</workbook>
</file>

<file path=xl/sharedStrings.xml><?xml version="1.0" encoding="utf-8"?>
<sst xmlns="http://schemas.openxmlformats.org/spreadsheetml/2006/main" count="346" uniqueCount="164">
  <si>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</si>
  <si>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</si>
  <si>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</si>
  <si>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</si>
  <si>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</si>
  <si>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</si>
  <si>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</si>
  <si>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</si>
  <si>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</si>
  <si>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</si>
  <si>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</si>
  <si>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</si>
  <si>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</si>
  <si>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</si>
  <si>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</si>
  <si>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</si>
  <si>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</si>
  <si>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</si>
  <si>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</si>
  <si>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</si>
  <si>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</si>
  <si>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</si>
  <si>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</si>
  <si>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</si>
  <si>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</si>
  <si>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</si>
  <si>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</si>
  <si>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</si>
  <si>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</si>
  <si>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</si>
  <si>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</si>
  <si>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</si>
  <si>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</si>
  <si>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</si>
  <si>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</si>
  <si>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</si>
  <si>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</si>
  <si>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</si>
  <si>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</si>
  <si>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</si>
  <si>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</si>
  <si>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</si>
  <si>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</si>
  <si>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</si>
  <si>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</si>
  <si>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</si>
  <si>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</si>
  <si>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</si>
  <si>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</si>
  <si>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</si>
  <si>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</si>
  <si>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</si>
  <si>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</si>
  <si>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</si>
  <si>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</si>
  <si>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</si>
  <si>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</si>
  <si>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</si>
  <si>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</si>
  <si>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</si>
  <si>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</si>
  <si>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</si>
  <si>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</si>
  <si>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</si>
  <si>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</si>
  <si>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</si>
  <si>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</si>
  <si>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</si>
  <si>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</si>
  <si>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</si>
  <si>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</si>
  <si>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</si>
  <si>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</si>
  <si>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</si>
  <si>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</si>
  <si>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</si>
  <si>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</si>
  <si>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</si>
  <si>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</si>
  <si>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</si>
  <si>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</si>
  <si>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</si>
  <si>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</si>
  <si>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</si>
  <si>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</si>
  <si>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</si>
  <si>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</si>
  <si>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</si>
  <si>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</si>
  <si>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</si>
  <si>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</si>
  <si>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</si>
  <si>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</si>
  <si>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</si>
  <si>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</si>
  <si>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</si>
  <si>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</si>
  <si>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</si>
  <si>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</si>
  <si>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</si>
  <si>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</si>
  <si>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</si>
  <si>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</si>
  <si>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</si>
  <si>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</si>
  <si>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</si>
  <si>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</si>
  <si>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</si>
  <si>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</si>
  <si>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</si>
  <si>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</si>
  <si>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</si>
  <si>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</si>
  <si>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</si>
  <si>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</si>
  <si>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</si>
  <si>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</si>
  <si>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</si>
  <si>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</si>
  <si>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</si>
  <si>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</si>
  <si>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</si>
  <si>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</si>
  <si>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</si>
  <si>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</si>
  <si>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</si>
  <si>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</si>
  <si>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</si>
  <si>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</si>
  <si>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</si>
  <si>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</si>
  <si>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</si>
  <si>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</si>
  <si>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</si>
  <si>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</si>
  <si>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</si>
  <si>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</si>
  <si>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</si>
  <si>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</si>
  <si>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</si>
  <si>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</si>
  <si>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</si>
  <si>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</si>
  <si>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</si>
  <si>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</si>
  <si>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Redondo Park &amp; Ride Sale</t>
  </si>
  <si>
    <t>Metro Transit</t>
  </si>
  <si>
    <t>Sale</t>
  </si>
  <si>
    <t>Stand Alone</t>
  </si>
  <si>
    <t>Carolyn Mock / Stephen Cugier</t>
  </si>
  <si>
    <t>8/22/23</t>
  </si>
  <si>
    <t>Redondo Heights Park &amp; Ride Sale</t>
  </si>
  <si>
    <t>An NPV analysis was not performed because the property was determined to be surplus to King County's needs.</t>
  </si>
  <si>
    <t>39512 - Sale of Real Property</t>
  </si>
  <si>
    <t>34187 - Costs Real Property Sales</t>
  </si>
  <si>
    <t>FMD Real Estate Services</t>
  </si>
  <si>
    <t>A44000</t>
  </si>
  <si>
    <t>DES</t>
  </si>
  <si>
    <t>0010</t>
  </si>
  <si>
    <t>The new revenue will be received when the sale closes.</t>
  </si>
  <si>
    <t xml:space="preserve">Estimated RES Labor </t>
  </si>
  <si>
    <t>Metro</t>
  </si>
  <si>
    <t>1027604</t>
  </si>
  <si>
    <t>- The negotiated sale price of $5,230,000 is the fair market appraised value of the property.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</si>
</sst>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 style="double"/>
      <bottom style="double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6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3" fillId="3" borderId="31" xfId="0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2" fillId="0" borderId="49" xfId="0" applyFont="1" applyBorder="1" applyAlignment="1" applyProtection="1">
      <alignment horizontal="center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3" fillId="6" borderId="54" xfId="0" applyFont="1" applyFill="1" applyBorder="1" applyAlignment="1">
      <alignment horizontal="center" vertical="center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6" fontId="1" fillId="0" borderId="8" xfId="16" applyNumberFormat="1" applyFont="1" applyBorder="1" applyAlignment="1">
      <alignment horizontal="center"/>
    </xf>
    <xf numFmtId="166" fontId="1" fillId="0" borderId="55" xfId="16" applyNumberFormat="1" applyFont="1" applyBorder="1" applyAlignment="1">
      <alignment horizontal="center"/>
    </xf>
    <xf numFmtId="166" fontId="2" fillId="0" borderId="53" xfId="16" applyNumberFormat="1" applyFont="1" applyBorder="1" applyAlignment="1">
      <alignment horizontal="center"/>
    </xf>
    <xf numFmtId="166" fontId="2" fillId="0" borderId="56" xfId="16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8" xfId="0" applyFont="1" applyFill="1" applyBorder="1" applyAlignment="1">
      <alignment horizontal="left"/>
    </xf>
    <xf numFmtId="0" fontId="21" fillId="0" borderId="59" xfId="0" applyFont="1" applyFill="1" applyBorder="1" applyAlignment="1">
      <alignment horizontal="left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3" fontId="1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7" xfId="16" applyNumberFormat="1" applyFont="1" applyBorder="1" applyAlignment="1">
      <alignment horizontal="center"/>
    </xf>
    <xf numFmtId="166" fontId="1" fillId="0" borderId="62" xfId="16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3" fillId="6" borderId="54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63" xfId="0" applyFont="1" applyBorder="1"/>
    <xf numFmtId="0" fontId="21" fillId="0" borderId="6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41">
      <selection activeCell="E73" sqref="E73:M73"/>
    </sheetView>
  </sheetViews>
  <sheetFormatPr defaultColWidth="9.421875" defaultRowHeight="12.75"/>
  <cols>
    <col min="1" max="1" width="2.00390625" style="105" customWidth="1"/>
    <col min="2" max="2" width="2.57421875" style="105" customWidth="1"/>
    <col min="3" max="3" width="41.57421875" style="105" customWidth="1"/>
    <col min="4" max="4" width="12.57421875" style="105" customWidth="1"/>
    <col min="5" max="5" width="63.421875" style="105" customWidth="1"/>
    <col min="6" max="6" width="21.57421875" style="105" customWidth="1"/>
    <col min="7" max="7" width="15.57421875" style="105" customWidth="1"/>
    <col min="8" max="8" width="15.421875" style="105" customWidth="1"/>
    <col min="9" max="9" width="17.421875" style="105" customWidth="1"/>
    <col min="10" max="12" width="14.57421875" style="105" customWidth="1"/>
    <col min="13" max="14" width="13.57421875" style="105" customWidth="1"/>
    <col min="15" max="15" width="3.00390625" style="105" customWidth="1"/>
    <col min="16" max="16384" width="9.421875" style="105" customWidth="1"/>
  </cols>
  <sheetData>
    <row r="1" ht="18">
      <c r="C1" s="107"/>
    </row>
    <row r="2" spans="3:14" ht="23">
      <c r="C2" s="352" t="s">
        <v>60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178"/>
    </row>
    <row r="3" ht="14">
      <c r="C3" s="112"/>
    </row>
    <row r="4" spans="3:12" ht="14">
      <c r="C4" s="231" t="s">
        <v>67</v>
      </c>
      <c r="I4" s="176"/>
      <c r="J4" s="112" t="s">
        <v>98</v>
      </c>
      <c r="K4" s="112"/>
      <c r="L4" s="112"/>
    </row>
    <row r="5" spans="3:12" ht="14">
      <c r="C5" s="231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7"/>
      <c r="C7" s="232" t="s">
        <v>91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ht="12.7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5" thickBot="1">
      <c r="B9" s="209"/>
      <c r="C9" s="235" t="s">
        <v>63</v>
      </c>
      <c r="D9" s="235" t="s">
        <v>64</v>
      </c>
      <c r="E9" s="235"/>
      <c r="F9" s="235"/>
      <c r="G9" s="235" t="s">
        <v>65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Bot="1" thickTop="1">
      <c r="B10" s="209"/>
      <c r="C10" s="258" t="s">
        <v>140</v>
      </c>
      <c r="D10" s="234"/>
      <c r="E10" s="234"/>
      <c r="F10" s="234"/>
      <c r="G10" s="138" t="s">
        <v>151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>
      <c r="B11" s="209"/>
      <c r="C11" s="236" t="s">
        <v>0</v>
      </c>
      <c r="D11" s="364" t="s">
        <v>76</v>
      </c>
      <c r="E11" s="364"/>
      <c r="F11" s="365"/>
      <c r="G11" s="138" t="s">
        <v>145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>
      <c r="B12" s="209"/>
      <c r="C12" s="237" t="s">
        <v>1</v>
      </c>
      <c r="D12" s="366" t="s">
        <v>75</v>
      </c>
      <c r="E12" s="366"/>
      <c r="F12" s="367"/>
      <c r="G12" s="138" t="s">
        <v>146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>
      <c r="B13" s="209"/>
      <c r="C13" s="237" t="s">
        <v>10</v>
      </c>
      <c r="D13" s="366" t="s">
        <v>74</v>
      </c>
      <c r="E13" s="366"/>
      <c r="F13" s="367"/>
      <c r="G13" s="138" t="s">
        <v>147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>
      <c r="B14" s="209"/>
      <c r="C14" s="237" t="s">
        <v>9</v>
      </c>
      <c r="D14" s="368" t="s">
        <v>73</v>
      </c>
      <c r="E14" s="366"/>
      <c r="F14" s="367"/>
      <c r="G14" s="138" t="s">
        <v>148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>
      <c r="B15" s="209"/>
      <c r="C15" s="238" t="s">
        <v>2</v>
      </c>
      <c r="D15" s="366" t="s">
        <v>72</v>
      </c>
      <c r="E15" s="366"/>
      <c r="F15" s="367"/>
      <c r="G15" s="138" t="s">
        <v>149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>
      <c r="B16" s="209"/>
      <c r="C16" s="238" t="s">
        <v>8</v>
      </c>
      <c r="D16" s="366" t="s">
        <v>103</v>
      </c>
      <c r="E16" s="366"/>
      <c r="F16" s="239"/>
      <c r="G16" s="186" t="s">
        <v>150</v>
      </c>
      <c r="H16" s="117"/>
      <c r="I16" s="117"/>
      <c r="J16" s="118"/>
      <c r="K16" s="118"/>
      <c r="L16" s="118"/>
      <c r="M16" s="118"/>
      <c r="N16" s="118"/>
      <c r="O16" s="213"/>
    </row>
    <row r="17" spans="2:15" ht="15" customHeight="1" thickBot="1">
      <c r="B17" s="209"/>
      <c r="C17" s="240" t="s">
        <v>16</v>
      </c>
      <c r="D17" s="366" t="s">
        <v>69</v>
      </c>
      <c r="E17" s="366"/>
      <c r="F17" s="367"/>
      <c r="G17" s="141" t="s">
        <v>48</v>
      </c>
      <c r="H17" s="117"/>
      <c r="I17" s="117"/>
      <c r="J17" s="118"/>
      <c r="K17" s="118"/>
      <c r="L17" s="118"/>
      <c r="M17" s="118"/>
      <c r="N17" s="118"/>
      <c r="O17" s="210"/>
    </row>
    <row r="18" spans="2:15" ht="15" thickBot="1">
      <c r="B18" s="209"/>
      <c r="C18" s="241" t="s">
        <v>27</v>
      </c>
      <c r="D18" s="364" t="s">
        <v>70</v>
      </c>
      <c r="E18" s="364"/>
      <c r="F18" s="365"/>
      <c r="G18" s="142">
        <v>5230000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>
      <c r="B19" s="209"/>
      <c r="C19" s="241" t="s">
        <v>38</v>
      </c>
      <c r="D19" s="364" t="s">
        <v>132</v>
      </c>
      <c r="E19" s="364"/>
      <c r="F19" s="365"/>
      <c r="G19" s="187">
        <v>2023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5" ht="28.5" thickBot="1">
      <c r="B20" s="209"/>
      <c r="C20" s="242"/>
      <c r="D20" s="243"/>
      <c r="E20" s="243"/>
      <c r="F20" s="243"/>
      <c r="G20" s="356" t="s">
        <v>34</v>
      </c>
      <c r="H20" s="356"/>
      <c r="I20" s="356"/>
      <c r="J20" s="245" t="s">
        <v>35</v>
      </c>
      <c r="K20" s="246" t="s">
        <v>5</v>
      </c>
      <c r="L20" s="246" t="s">
        <v>104</v>
      </c>
      <c r="O20" s="210"/>
    </row>
    <row r="21" spans="2:15" ht="15" thickBot="1">
      <c r="B21" s="209"/>
      <c r="C21" s="242" t="s">
        <v>61</v>
      </c>
      <c r="D21" s="244" t="s">
        <v>71</v>
      </c>
      <c r="E21" s="244"/>
      <c r="F21" s="244"/>
      <c r="G21" s="143" t="s">
        <v>146</v>
      </c>
      <c r="H21" s="144"/>
      <c r="I21" s="145"/>
      <c r="J21" s="146"/>
      <c r="K21" s="327" t="s">
        <v>161</v>
      </c>
      <c r="L21" s="146">
        <v>4641</v>
      </c>
      <c r="O21" s="210"/>
    </row>
    <row r="22" spans="2:15" ht="15" thickBot="1">
      <c r="B22" s="209"/>
      <c r="C22" s="242"/>
      <c r="D22" s="244"/>
      <c r="E22" s="244"/>
      <c r="F22" s="244"/>
      <c r="G22" s="143" t="s">
        <v>155</v>
      </c>
      <c r="H22" s="144"/>
      <c r="I22" s="145"/>
      <c r="J22" s="327" t="s">
        <v>156</v>
      </c>
      <c r="K22" s="327" t="s">
        <v>157</v>
      </c>
      <c r="L22" s="328" t="s">
        <v>158</v>
      </c>
      <c r="O22" s="210"/>
    </row>
    <row r="23" spans="2:15" ht="15" thickBot="1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5" ht="15" thickBot="1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5" ht="15" thickBot="1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5" ht="15" thickBot="1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5" ht="14.5" hidden="1" thickBot="1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5" ht="14.5" thickBot="1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5" ht="15" thickBot="1">
      <c r="B29" s="209"/>
      <c r="C29" s="242" t="s">
        <v>62</v>
      </c>
      <c r="D29" s="244" t="s">
        <v>102</v>
      </c>
      <c r="E29" s="243"/>
      <c r="F29" s="243"/>
      <c r="G29" s="329" t="s">
        <v>162</v>
      </c>
      <c r="H29" s="185"/>
      <c r="I29" s="185"/>
      <c r="M29" s="121"/>
      <c r="N29" s="121"/>
      <c r="O29" s="210"/>
    </row>
    <row r="30" spans="2:15" ht="15" hidden="1" thickBot="1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5" ht="15" hidden="1" thickBot="1">
      <c r="B31" s="209"/>
      <c r="C31" s="119"/>
      <c r="D31" s="122"/>
      <c r="E31" s="120"/>
      <c r="F31" s="120"/>
      <c r="G31" s="120"/>
      <c r="H31" s="120"/>
      <c r="I31" s="215" t="s">
        <v>48</v>
      </c>
      <c r="J31" s="215" t="s">
        <v>50</v>
      </c>
      <c r="K31" s="299"/>
      <c r="L31" s="299"/>
      <c r="M31" s="121"/>
      <c r="N31" s="121"/>
      <c r="O31" s="210"/>
    </row>
    <row r="32" spans="2:15" ht="13" thickBot="1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7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>
      <c r="B36" s="209"/>
      <c r="C36" s="362" t="s">
        <v>124</v>
      </c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182"/>
      <c r="O36" s="210"/>
    </row>
    <row r="37" spans="2:15" ht="16.5" customHeight="1" thickBot="1">
      <c r="B37" s="209"/>
      <c r="C37" s="235" t="s">
        <v>63</v>
      </c>
      <c r="D37" s="235" t="s">
        <v>64</v>
      </c>
      <c r="E37" s="235"/>
      <c r="F37" s="235"/>
      <c r="G37" s="235" t="s">
        <v>65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Bot="1" thickTop="1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>
      <c r="B39" s="209"/>
      <c r="C39" s="316" t="s">
        <v>134</v>
      </c>
      <c r="D39" s="382" t="s">
        <v>135</v>
      </c>
      <c r="E39" s="382"/>
      <c r="F39" s="382"/>
      <c r="G39" s="194" t="s">
        <v>44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>
      <c r="B40" s="209"/>
      <c r="C40" s="248" t="s">
        <v>36</v>
      </c>
      <c r="D40" s="372" t="s">
        <v>77</v>
      </c>
      <c r="E40" s="372"/>
      <c r="F40" s="373"/>
      <c r="G40" s="317"/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>
      <c r="B41" s="209"/>
      <c r="C41" s="248" t="s">
        <v>37</v>
      </c>
      <c r="D41" s="372" t="s">
        <v>78</v>
      </c>
      <c r="E41" s="372"/>
      <c r="F41" s="373"/>
      <c r="G41" s="318"/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>
      <c r="B43" s="209"/>
      <c r="C43" s="248" t="s">
        <v>118</v>
      </c>
      <c r="D43" s="376" t="s">
        <v>152</v>
      </c>
      <c r="E43" s="377"/>
      <c r="F43" s="377"/>
      <c r="G43" s="377"/>
      <c r="H43" s="377"/>
      <c r="I43" s="378"/>
      <c r="J43" s="121"/>
      <c r="K43" s="121"/>
      <c r="L43" s="121"/>
      <c r="M43" s="121"/>
      <c r="N43" s="121"/>
      <c r="O43" s="210"/>
    </row>
    <row r="44" spans="2:15" ht="13" thickBot="1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7"/>
      <c r="C46" s="249" t="s">
        <v>93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>
      <c r="B48" s="209"/>
      <c r="C48" s="379" t="s">
        <v>99</v>
      </c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188"/>
      <c r="O48" s="210"/>
    </row>
    <row r="49" spans="2:22" ht="14" thickTop="1">
      <c r="B49" s="209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15" ht="15.5">
      <c r="B50" s="209"/>
      <c r="C50" s="253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15" ht="8.25" customHeight="1" thickBot="1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15" ht="29.5" thickBot="1">
      <c r="B52" s="209"/>
      <c r="C52" s="255" t="s">
        <v>79</v>
      </c>
      <c r="D52" s="194" t="s">
        <v>44</v>
      </c>
      <c r="E52" s="255" t="s">
        <v>81</v>
      </c>
      <c r="F52" s="148"/>
      <c r="G52" s="121"/>
      <c r="I52" s="119"/>
      <c r="J52" s="121"/>
      <c r="K52" s="121"/>
      <c r="L52" s="121"/>
      <c r="O52" s="210"/>
    </row>
    <row r="53" spans="2:15" ht="15" thickBot="1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15" ht="29.5" thickBot="1">
      <c r="B54" s="209"/>
      <c r="C54" s="255" t="s">
        <v>80</v>
      </c>
      <c r="D54" s="194" t="s">
        <v>44</v>
      </c>
      <c r="E54" s="255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15" ht="15" customHeight="1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15" ht="14.5">
      <c r="B56" s="209"/>
      <c r="C56" s="244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15" ht="41.25" customHeight="1" thickBot="1">
      <c r="B57" s="209"/>
      <c r="C57" s="257" t="s">
        <v>34</v>
      </c>
      <c r="D57" s="259" t="s">
        <v>39</v>
      </c>
      <c r="E57" s="363" t="s">
        <v>20</v>
      </c>
      <c r="F57" s="363"/>
      <c r="G57" s="260">
        <v>2023</v>
      </c>
      <c r="H57" s="261">
        <f>G57+1</f>
        <v>2024</v>
      </c>
      <c r="I57" s="261">
        <f>H57+1</f>
        <v>2025</v>
      </c>
      <c r="J57" s="261">
        <f>I57+1</f>
        <v>2026</v>
      </c>
      <c r="K57" s="261">
        <f>J57+1</f>
        <v>2027</v>
      </c>
      <c r="L57" s="261">
        <f>K57+1</f>
        <v>2028</v>
      </c>
      <c r="M57" s="262" t="s">
        <v>41</v>
      </c>
      <c r="N57" s="262" t="str">
        <f>CONCATENATE("Sum of Revenues Prior to ",G$19)</f>
        <v>Sum of Revenues Prior to 2023</v>
      </c>
      <c r="O57" s="210"/>
    </row>
    <row r="58" spans="2:15" ht="15" thickBot="1">
      <c r="B58" s="209"/>
      <c r="C58" s="157" t="s">
        <v>146</v>
      </c>
      <c r="D58" s="158" t="s">
        <v>162</v>
      </c>
      <c r="E58" s="374" t="s">
        <v>153</v>
      </c>
      <c r="F58" s="375"/>
      <c r="G58" s="151">
        <f>+G18-G59</f>
        <v>5224870</v>
      </c>
      <c r="H58" s="151"/>
      <c r="I58" s="151"/>
      <c r="J58" s="151"/>
      <c r="K58" s="151"/>
      <c r="L58" s="151"/>
      <c r="M58" s="151"/>
      <c r="N58" s="192"/>
      <c r="O58" s="210"/>
    </row>
    <row r="59" spans="2:15" ht="15" thickBot="1">
      <c r="B59" s="209"/>
      <c r="C59" s="157" t="s">
        <v>155</v>
      </c>
      <c r="D59" s="158" t="s">
        <v>50</v>
      </c>
      <c r="E59" s="149" t="s">
        <v>154</v>
      </c>
      <c r="F59" s="150"/>
      <c r="G59" s="151">
        <f>+G82</f>
        <v>5130</v>
      </c>
      <c r="H59" s="151"/>
      <c r="I59" s="152"/>
      <c r="J59" s="152"/>
      <c r="K59" s="152"/>
      <c r="L59" s="152"/>
      <c r="M59" s="152"/>
      <c r="N59" s="192"/>
      <c r="O59" s="210"/>
    </row>
    <row r="60" spans="2:15" ht="15" hidden="1" thickBot="1">
      <c r="B60" s="209"/>
      <c r="C60" s="157"/>
      <c r="D60" s="158" t="s">
        <v>50</v>
      </c>
      <c r="E60" s="149"/>
      <c r="F60" s="150"/>
      <c r="G60" s="151"/>
      <c r="H60" s="151"/>
      <c r="I60" s="152"/>
      <c r="J60" s="301"/>
      <c r="K60" s="302"/>
      <c r="L60" s="302"/>
      <c r="M60" s="191"/>
      <c r="N60" s="192"/>
      <c r="O60" s="210"/>
    </row>
    <row r="61" spans="2:15" ht="15" hidden="1" thickBot="1">
      <c r="B61" s="209"/>
      <c r="C61" s="157"/>
      <c r="D61" s="158" t="s">
        <v>50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15" ht="15" hidden="1" thickBot="1">
      <c r="B62" s="209"/>
      <c r="C62" s="157"/>
      <c r="D62" s="158" t="s">
        <v>50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15" ht="15" hidden="1" thickBot="1">
      <c r="B63" s="209"/>
      <c r="C63" s="157"/>
      <c r="D63" s="158" t="s">
        <v>50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15" ht="13" thickBot="1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15" ht="13" thickTop="1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15" ht="15.5">
      <c r="B66" s="209"/>
      <c r="C66" s="253" t="s">
        <v>94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15" ht="7.5" customHeight="1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>
      <c r="B68" s="209"/>
      <c r="C68" s="380" t="s">
        <v>84</v>
      </c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09"/>
      <c r="C69" s="353"/>
      <c r="D69" s="353"/>
      <c r="E69" s="353"/>
      <c r="F69" s="353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15" ht="19.5" customHeight="1">
      <c r="B70" s="209"/>
      <c r="C70" s="265" t="s">
        <v>66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15" ht="13.5" customHeight="1">
      <c r="B71" s="209"/>
      <c r="C71" s="267" t="s">
        <v>21</v>
      </c>
      <c r="D71" s="268"/>
      <c r="E71" s="372" t="s">
        <v>85</v>
      </c>
      <c r="F71" s="372"/>
      <c r="G71" s="372"/>
      <c r="H71" s="372"/>
      <c r="I71" s="372"/>
      <c r="J71" s="372"/>
      <c r="K71" s="372"/>
      <c r="L71" s="372"/>
      <c r="M71" s="372"/>
      <c r="N71" s="180"/>
      <c r="O71" s="210"/>
    </row>
    <row r="72" spans="2:15" ht="13.5" customHeight="1">
      <c r="B72" s="209"/>
      <c r="C72" s="267" t="s">
        <v>25</v>
      </c>
      <c r="D72" s="268"/>
      <c r="E72" s="357" t="s">
        <v>86</v>
      </c>
      <c r="F72" s="357"/>
      <c r="G72" s="357"/>
      <c r="H72" s="357"/>
      <c r="I72" s="357"/>
      <c r="J72" s="357"/>
      <c r="K72" s="357"/>
      <c r="L72" s="357"/>
      <c r="M72" s="357"/>
      <c r="N72" s="181"/>
      <c r="O72" s="210"/>
    </row>
    <row r="73" spans="2:15" ht="14.5">
      <c r="B73" s="209"/>
      <c r="C73" s="267" t="s">
        <v>53</v>
      </c>
      <c r="D73" s="268"/>
      <c r="E73" s="357" t="s">
        <v>87</v>
      </c>
      <c r="F73" s="337"/>
      <c r="G73" s="337"/>
      <c r="H73" s="337"/>
      <c r="I73" s="337"/>
      <c r="J73" s="337"/>
      <c r="K73" s="337"/>
      <c r="L73" s="337"/>
      <c r="M73" s="337"/>
      <c r="N73" s="179"/>
      <c r="O73" s="210"/>
    </row>
    <row r="74" spans="2:15" ht="14.5">
      <c r="B74" s="209"/>
      <c r="C74" s="370" t="s">
        <v>55</v>
      </c>
      <c r="D74" s="370"/>
      <c r="E74" s="357" t="s">
        <v>88</v>
      </c>
      <c r="F74" s="337"/>
      <c r="G74" s="337"/>
      <c r="H74" s="337"/>
      <c r="I74" s="337"/>
      <c r="J74" s="337"/>
      <c r="K74" s="337"/>
      <c r="L74" s="337"/>
      <c r="M74" s="337"/>
      <c r="N74" s="179"/>
      <c r="O74" s="210"/>
    </row>
    <row r="75" spans="2:15" ht="14.25" customHeight="1">
      <c r="B75" s="209"/>
      <c r="C75" s="369" t="s">
        <v>56</v>
      </c>
      <c r="D75" s="369"/>
      <c r="E75" s="357" t="s">
        <v>89</v>
      </c>
      <c r="F75" s="357"/>
      <c r="G75" s="357"/>
      <c r="H75" s="357"/>
      <c r="I75" s="357"/>
      <c r="J75" s="357"/>
      <c r="K75" s="357"/>
      <c r="L75" s="357"/>
      <c r="M75" s="357"/>
      <c r="N75" s="181"/>
      <c r="O75" s="210"/>
    </row>
    <row r="76" spans="2:15" ht="14.5">
      <c r="B76" s="209"/>
      <c r="C76" s="370" t="s">
        <v>57</v>
      </c>
      <c r="D76" s="370"/>
      <c r="E76" s="357"/>
      <c r="F76" s="337"/>
      <c r="G76" s="337"/>
      <c r="H76" s="337"/>
      <c r="I76" s="337"/>
      <c r="J76" s="337"/>
      <c r="K76" s="337"/>
      <c r="L76" s="337"/>
      <c r="M76" s="337"/>
      <c r="N76" s="179"/>
      <c r="O76" s="210"/>
    </row>
    <row r="77" spans="2:15" ht="15" customHeight="1">
      <c r="B77" s="209"/>
      <c r="C77" s="371" t="s">
        <v>26</v>
      </c>
      <c r="D77" s="371"/>
      <c r="E77" s="357" t="s">
        <v>90</v>
      </c>
      <c r="F77" s="337"/>
      <c r="G77" s="337"/>
      <c r="H77" s="337"/>
      <c r="I77" s="337"/>
      <c r="J77" s="337"/>
      <c r="K77" s="337"/>
      <c r="L77" s="337"/>
      <c r="M77" s="337"/>
      <c r="N77" s="179"/>
      <c r="O77" s="210"/>
    </row>
    <row r="78" spans="2:15" ht="14.5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15" ht="14.5" thickBot="1">
      <c r="B79" s="209"/>
      <c r="C79" s="271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15" ht="14.5" thickBot="1">
      <c r="B80" s="209"/>
      <c r="C80" s="242" t="s">
        <v>18</v>
      </c>
      <c r="D80" s="121"/>
      <c r="E80" s="156" t="s">
        <v>146</v>
      </c>
      <c r="F80" s="121"/>
      <c r="G80" s="242" t="s">
        <v>11</v>
      </c>
      <c r="H80" s="119"/>
      <c r="I80" s="159" t="s">
        <v>162</v>
      </c>
      <c r="J80" s="121"/>
      <c r="K80" s="121"/>
      <c r="L80" s="121"/>
      <c r="M80" s="121"/>
      <c r="N80" s="121"/>
      <c r="O80" s="210"/>
    </row>
    <row r="81" spans="2:15" ht="43" thickBot="1">
      <c r="B81" s="209"/>
      <c r="C81" s="343" t="s">
        <v>40</v>
      </c>
      <c r="D81" s="343"/>
      <c r="E81" s="344" t="s">
        <v>22</v>
      </c>
      <c r="F81" s="344"/>
      <c r="G81" s="260">
        <f>$G$57</f>
        <v>2023</v>
      </c>
      <c r="H81" s="261">
        <f>G81+1</f>
        <v>2024</v>
      </c>
      <c r="I81" s="261">
        <f>H81+1</f>
        <v>2025</v>
      </c>
      <c r="J81" s="261">
        <f>I81+1</f>
        <v>2026</v>
      </c>
      <c r="K81" s="261">
        <f>J81+1</f>
        <v>2027</v>
      </c>
      <c r="L81" s="261">
        <f>K81+1</f>
        <v>2028</v>
      </c>
      <c r="M81" s="262" t="s">
        <v>41</v>
      </c>
      <c r="N81" s="262" t="str">
        <f>CONCATENATE("Sum of Expenditures Prior to ",G$19)</f>
        <v>Sum of Expenditures Prior to 2023</v>
      </c>
      <c r="O81" s="210"/>
    </row>
    <row r="82" spans="2:15" ht="15" thickBot="1">
      <c r="B82" s="209"/>
      <c r="C82" s="272" t="s">
        <v>21</v>
      </c>
      <c r="D82" s="273"/>
      <c r="E82" s="153" t="s">
        <v>160</v>
      </c>
      <c r="F82" s="154"/>
      <c r="G82" s="155">
        <v>5130</v>
      </c>
      <c r="H82" s="151"/>
      <c r="I82" s="152"/>
      <c r="J82" s="151"/>
      <c r="K82" s="151"/>
      <c r="L82" s="151"/>
      <c r="M82" s="151"/>
      <c r="N82" s="192"/>
      <c r="O82" s="210"/>
    </row>
    <row r="83" spans="2:15" ht="15" thickBot="1">
      <c r="B83" s="209"/>
      <c r="C83" s="272" t="s">
        <v>25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>
      <c r="B84" s="209"/>
      <c r="C84" s="272" t="s">
        <v>53</v>
      </c>
      <c r="D84" s="273"/>
      <c r="E84" s="153"/>
      <c r="F84" s="154"/>
      <c r="G84" s="155"/>
      <c r="H84" s="151"/>
      <c r="I84" s="152"/>
      <c r="J84" s="151"/>
      <c r="K84" s="151"/>
      <c r="L84" s="151"/>
      <c r="M84" s="151"/>
      <c r="N84" s="192"/>
      <c r="O84" s="210"/>
    </row>
    <row r="85" spans="2:15" ht="14.25" customHeight="1" thickBot="1">
      <c r="B85" s="209"/>
      <c r="C85" s="354" t="s">
        <v>55</v>
      </c>
      <c r="D85" s="355"/>
      <c r="E85" s="153"/>
      <c r="F85" s="154"/>
      <c r="G85" s="155"/>
      <c r="H85" s="151"/>
      <c r="I85" s="152"/>
      <c r="J85" s="151"/>
      <c r="K85" s="151"/>
      <c r="L85" s="151"/>
      <c r="M85" s="151"/>
      <c r="N85" s="192"/>
      <c r="O85" s="210"/>
    </row>
    <row r="86" spans="2:15" ht="15" customHeight="1" thickBot="1">
      <c r="B86" s="209"/>
      <c r="C86" s="358" t="s">
        <v>56</v>
      </c>
      <c r="D86" s="359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>
      <c r="B87" s="209"/>
      <c r="C87" s="354" t="s">
        <v>57</v>
      </c>
      <c r="D87" s="355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>
      <c r="B88" s="209"/>
      <c r="C88" s="360" t="s">
        <v>26</v>
      </c>
      <c r="D88" s="361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4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4.5" thickBot="1">
      <c r="B90" s="209"/>
      <c r="C90" s="271" t="s">
        <v>45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4.5" thickBot="1">
      <c r="B91" s="209"/>
      <c r="C91" s="242" t="s">
        <v>18</v>
      </c>
      <c r="D91" s="258"/>
      <c r="E91" s="156"/>
      <c r="F91" s="121"/>
      <c r="G91" s="242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0"/>
    </row>
    <row r="92" spans="2:15" ht="43" thickBot="1">
      <c r="B92" s="209"/>
      <c r="C92" s="343" t="s">
        <v>40</v>
      </c>
      <c r="D92" s="343"/>
      <c r="E92" s="344" t="s">
        <v>22</v>
      </c>
      <c r="F92" s="344"/>
      <c r="G92" s="260">
        <f>$G$57</f>
        <v>2023</v>
      </c>
      <c r="H92" s="261">
        <f>G92+1</f>
        <v>2024</v>
      </c>
      <c r="I92" s="261">
        <f>H92+1</f>
        <v>2025</v>
      </c>
      <c r="J92" s="261">
        <f>I92+1</f>
        <v>2026</v>
      </c>
      <c r="K92" s="261">
        <f>J92+1</f>
        <v>2027</v>
      </c>
      <c r="L92" s="261">
        <f>K92+1</f>
        <v>2028</v>
      </c>
      <c r="M92" s="262" t="s">
        <v>41</v>
      </c>
      <c r="N92" s="262" t="str">
        <f>CONCATENATE("Sum of Expenditures Prior to ",G$19)</f>
        <v>Sum of Expenditures Prior to 2023</v>
      </c>
      <c r="O92" s="210"/>
    </row>
    <row r="93" spans="2:15" ht="15" thickBot="1">
      <c r="B93" s="209"/>
      <c r="C93" s="272" t="s">
        <v>21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>
      <c r="B94" s="209"/>
      <c r="C94" s="272" t="s">
        <v>25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>
      <c r="B95" s="209"/>
      <c r="C95" s="272" t="s">
        <v>53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>
      <c r="B96" s="209"/>
      <c r="C96" s="354" t="s">
        <v>55</v>
      </c>
      <c r="D96" s="355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>
      <c r="B97" s="209"/>
      <c r="C97" s="358" t="s">
        <v>56</v>
      </c>
      <c r="D97" s="359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>
      <c r="B98" s="209"/>
      <c r="C98" s="354" t="s">
        <v>57</v>
      </c>
      <c r="D98" s="355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>
      <c r="B99" s="209"/>
      <c r="C99" s="360" t="s">
        <v>26</v>
      </c>
      <c r="D99" s="361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4" hidden="1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4.5" hidden="1" thickBot="1">
      <c r="B101" s="209"/>
      <c r="C101" s="271" t="s">
        <v>46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4.5" hidden="1" thickBot="1">
      <c r="B102" s="209"/>
      <c r="C102" s="242" t="s">
        <v>18</v>
      </c>
      <c r="D102" s="258"/>
      <c r="E102" s="156"/>
      <c r="F102" s="121"/>
      <c r="G102" s="242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0"/>
    </row>
    <row r="103" spans="2:15" ht="43" hidden="1" thickBot="1">
      <c r="B103" s="209"/>
      <c r="C103" s="343" t="s">
        <v>40</v>
      </c>
      <c r="D103" s="343"/>
      <c r="E103" s="344" t="s">
        <v>22</v>
      </c>
      <c r="F103" s="344"/>
      <c r="G103" s="260">
        <f>$G$57</f>
        <v>2023</v>
      </c>
      <c r="H103" s="261">
        <f>G103+1</f>
        <v>2024</v>
      </c>
      <c r="I103" s="261">
        <f>H103+1</f>
        <v>2025</v>
      </c>
      <c r="J103" s="261">
        <f>I103+1</f>
        <v>2026</v>
      </c>
      <c r="K103" s="261"/>
      <c r="L103" s="261"/>
      <c r="M103" s="262" t="s">
        <v>41</v>
      </c>
      <c r="N103" s="262" t="str">
        <f>CONCATENATE("Sum of Expenditures Prior to ",G$19)</f>
        <v>Sum of Expenditures Prior to 2023</v>
      </c>
      <c r="O103" s="210"/>
    </row>
    <row r="104" spans="2:15" ht="15" hidden="1" thickBot="1">
      <c r="B104" s="209"/>
      <c r="C104" s="272" t="s">
        <v>21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>
      <c r="B105" s="209"/>
      <c r="C105" s="272" t="s">
        <v>25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>
      <c r="B106" s="209"/>
      <c r="C106" s="272" t="s">
        <v>53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>
      <c r="B107" s="209"/>
      <c r="C107" s="354" t="s">
        <v>55</v>
      </c>
      <c r="D107" s="355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>
      <c r="B108" s="209"/>
      <c r="C108" s="358" t="s">
        <v>56</v>
      </c>
      <c r="D108" s="35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>
      <c r="B109" s="209"/>
      <c r="C109" s="354" t="s">
        <v>57</v>
      </c>
      <c r="D109" s="355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>
      <c r="B110" s="209"/>
      <c r="C110" s="360" t="s">
        <v>26</v>
      </c>
      <c r="D110" s="361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4" hidden="1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5" hidden="1" thickBot="1">
      <c r="B112" s="209"/>
      <c r="C112" s="274" t="s">
        <v>47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4.5" hidden="1" thickBot="1">
      <c r="B113" s="209"/>
      <c r="C113" s="275" t="s">
        <v>18</v>
      </c>
      <c r="D113" s="234"/>
      <c r="E113" s="172"/>
      <c r="F113" s="116"/>
      <c r="G113" s="242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0"/>
    </row>
    <row r="114" spans="2:15" ht="42.5" hidden="1" thickBot="1">
      <c r="B114" s="209"/>
      <c r="C114" s="343" t="s">
        <v>40</v>
      </c>
      <c r="D114" s="343"/>
      <c r="E114" s="344" t="s">
        <v>22</v>
      </c>
      <c r="F114" s="344"/>
      <c r="G114" s="279">
        <f>$G$57</f>
        <v>2023</v>
      </c>
      <c r="H114" s="280">
        <f>G114+1</f>
        <v>2024</v>
      </c>
      <c r="I114" s="280">
        <f>H114+1</f>
        <v>2025</v>
      </c>
      <c r="J114" s="280">
        <f>I114+1</f>
        <v>2026</v>
      </c>
      <c r="K114" s="280"/>
      <c r="L114" s="280"/>
      <c r="M114" s="281" t="s">
        <v>41</v>
      </c>
      <c r="N114" s="262" t="str">
        <f>CONCATENATE("Sum of Expenditures Prior to ",G$19)</f>
        <v>Sum of Expenditures Prior to 2023</v>
      </c>
      <c r="O114" s="210"/>
    </row>
    <row r="115" spans="2:15" ht="15" hidden="1" thickBot="1">
      <c r="B115" s="209"/>
      <c r="C115" s="276" t="s">
        <v>21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>
      <c r="B116" s="209"/>
      <c r="C116" s="276" t="s">
        <v>25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>
      <c r="B117" s="209"/>
      <c r="C117" s="276" t="s">
        <v>53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>
      <c r="B118" s="209"/>
      <c r="C118" s="345" t="s">
        <v>55</v>
      </c>
      <c r="D118" s="346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>
      <c r="B119" s="209"/>
      <c r="C119" s="347" t="s">
        <v>56</v>
      </c>
      <c r="D119" s="34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>
      <c r="B120" s="209"/>
      <c r="C120" s="345" t="s">
        <v>57</v>
      </c>
      <c r="D120" s="346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>
      <c r="B121" s="209"/>
      <c r="C121" s="349" t="s">
        <v>26</v>
      </c>
      <c r="D121" s="350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3.5" hidden="1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5" hidden="1" thickBot="1">
      <c r="B123" s="209"/>
      <c r="C123" s="274" t="s">
        <v>58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4.5" hidden="1" thickBot="1">
      <c r="B124" s="209"/>
      <c r="C124" s="275" t="s">
        <v>18</v>
      </c>
      <c r="D124" s="234"/>
      <c r="E124" s="172"/>
      <c r="F124" s="116"/>
      <c r="G124" s="242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0"/>
    </row>
    <row r="125" spans="2:15" ht="42.5" hidden="1" thickBot="1">
      <c r="B125" s="209"/>
      <c r="C125" s="343" t="s">
        <v>40</v>
      </c>
      <c r="D125" s="343"/>
      <c r="E125" s="344" t="s">
        <v>22</v>
      </c>
      <c r="F125" s="344"/>
      <c r="G125" s="279">
        <f>$G$57</f>
        <v>2023</v>
      </c>
      <c r="H125" s="280">
        <f>G125+1</f>
        <v>2024</v>
      </c>
      <c r="I125" s="280">
        <f>H125+1</f>
        <v>2025</v>
      </c>
      <c r="J125" s="280">
        <f>I125+1</f>
        <v>2026</v>
      </c>
      <c r="K125" s="280"/>
      <c r="L125" s="280"/>
      <c r="M125" s="281" t="s">
        <v>41</v>
      </c>
      <c r="N125" s="262" t="str">
        <f>CONCATENATE("Sum of Expenditures Prior to ",G$19)</f>
        <v>Sum of Expenditures Prior to 2023</v>
      </c>
      <c r="O125" s="210"/>
    </row>
    <row r="126" spans="2:15" ht="15" hidden="1" thickBot="1">
      <c r="B126" s="209"/>
      <c r="C126" s="276" t="s">
        <v>21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>
      <c r="B127" s="209"/>
      <c r="C127" s="276" t="s">
        <v>25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>
      <c r="B128" s="209"/>
      <c r="C128" s="276" t="s">
        <v>53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>
      <c r="B129" s="209"/>
      <c r="C129" s="345" t="s">
        <v>55</v>
      </c>
      <c r="D129" s="346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>
      <c r="B130" s="209"/>
      <c r="C130" s="347" t="s">
        <v>56</v>
      </c>
      <c r="D130" s="34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>
      <c r="B131" s="209"/>
      <c r="C131" s="345" t="s">
        <v>57</v>
      </c>
      <c r="D131" s="346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>
      <c r="B132" s="209"/>
      <c r="C132" s="349" t="s">
        <v>26</v>
      </c>
      <c r="D132" s="350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3.5" hidden="1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5" hidden="1" thickBot="1">
      <c r="B134" s="209"/>
      <c r="C134" s="274" t="s">
        <v>59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4.5" hidden="1" thickBot="1">
      <c r="B135" s="209"/>
      <c r="C135" s="275" t="s">
        <v>18</v>
      </c>
      <c r="D135" s="234"/>
      <c r="E135" s="172"/>
      <c r="F135" s="116"/>
      <c r="G135" s="242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0"/>
    </row>
    <row r="136" spans="2:15" ht="42.5" hidden="1" thickBot="1">
      <c r="B136" s="209"/>
      <c r="C136" s="343" t="s">
        <v>40</v>
      </c>
      <c r="D136" s="343"/>
      <c r="E136" s="344" t="s">
        <v>22</v>
      </c>
      <c r="F136" s="344"/>
      <c r="G136" s="279">
        <f>$G$57</f>
        <v>2023</v>
      </c>
      <c r="H136" s="280">
        <f>G136+1</f>
        <v>2024</v>
      </c>
      <c r="I136" s="280">
        <f>H136+1</f>
        <v>2025</v>
      </c>
      <c r="J136" s="280">
        <f>I136+1</f>
        <v>2026</v>
      </c>
      <c r="K136" s="280"/>
      <c r="L136" s="280"/>
      <c r="M136" s="281" t="s">
        <v>41</v>
      </c>
      <c r="N136" s="262" t="str">
        <f>CONCATENATE("Sum of Expenditures Prior to ",G$19)</f>
        <v>Sum of Expenditures Prior to 2023</v>
      </c>
      <c r="O136" s="210"/>
    </row>
    <row r="137" spans="2:15" ht="15" hidden="1" thickBot="1">
      <c r="B137" s="209"/>
      <c r="C137" s="276" t="s">
        <v>21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>
      <c r="B138" s="209"/>
      <c r="C138" s="276" t="s">
        <v>25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>
      <c r="B139" s="209"/>
      <c r="C139" s="276" t="s">
        <v>53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>
      <c r="B140" s="209"/>
      <c r="C140" s="345" t="s">
        <v>55</v>
      </c>
      <c r="D140" s="346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>
      <c r="B141" s="209"/>
      <c r="C141" s="347" t="s">
        <v>56</v>
      </c>
      <c r="D141" s="34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>
      <c r="B142" s="209"/>
      <c r="C142" s="345" t="s">
        <v>57</v>
      </c>
      <c r="D142" s="346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>
      <c r="B143" s="209"/>
      <c r="C143" s="349" t="s">
        <v>26</v>
      </c>
      <c r="D143" s="350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4" thickBot="1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7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5" ht="11.25" customHeight="1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>
      <c r="B148" s="209"/>
      <c r="C148" s="337" t="s">
        <v>100</v>
      </c>
      <c r="D148" s="337"/>
      <c r="E148" s="337"/>
      <c r="F148" s="337"/>
      <c r="G148" s="337"/>
      <c r="H148" s="337"/>
      <c r="I148" s="337"/>
      <c r="J148" s="337"/>
      <c r="K148" s="337"/>
      <c r="L148" s="337"/>
      <c r="M148" s="337"/>
      <c r="N148" s="179"/>
      <c r="O148" s="223"/>
      <c r="P148" s="224"/>
      <c r="Q148" s="224"/>
    </row>
    <row r="149" spans="2:17" ht="12.75" customHeight="1">
      <c r="B149" s="209"/>
      <c r="C149" s="337" t="s">
        <v>130</v>
      </c>
      <c r="D149" s="337"/>
      <c r="E149" s="337"/>
      <c r="F149" s="337"/>
      <c r="G149" s="337"/>
      <c r="H149" s="337"/>
      <c r="I149" s="337"/>
      <c r="J149" s="337"/>
      <c r="K149" s="337"/>
      <c r="L149" s="337"/>
      <c r="M149" s="337"/>
      <c r="N149" s="179"/>
      <c r="O149" s="223"/>
      <c r="P149" s="224"/>
      <c r="Q149" s="224"/>
    </row>
    <row r="150" spans="2:15" ht="14.5" thickBot="1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5" ht="14.5" thickBot="1">
      <c r="B151" s="209"/>
      <c r="C151" s="242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5" ht="14.5" thickBot="1">
      <c r="B152" s="209"/>
      <c r="C152" s="242" t="s">
        <v>123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5" ht="14.25" customHeight="1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5" ht="14.25" customHeight="1">
      <c r="B154" s="209"/>
      <c r="C154" s="119"/>
      <c r="D154" s="119"/>
      <c r="E154" s="119"/>
      <c r="F154" s="119"/>
      <c r="G154" s="119"/>
      <c r="H154" s="119"/>
      <c r="I154" s="119"/>
      <c r="J154" s="287" t="s">
        <v>129</v>
      </c>
      <c r="K154" s="287"/>
      <c r="L154" s="287"/>
      <c r="M154" s="121"/>
      <c r="N154" s="121"/>
      <c r="O154" s="210"/>
    </row>
    <row r="155" spans="2:15" ht="14.5">
      <c r="B155" s="209"/>
      <c r="C155" s="351" t="s">
        <v>18</v>
      </c>
      <c r="D155" s="351" t="s">
        <v>39</v>
      </c>
      <c r="E155" s="341" t="s">
        <v>23</v>
      </c>
      <c r="F155" s="341"/>
      <c r="G155" s="282">
        <f>G81</f>
        <v>2023</v>
      </c>
      <c r="H155" s="283" t="str">
        <f>IF(OR(G19=2013,G19=2015,G19=2017,G19=2019),G19+1,"NA")</f>
        <v>NA</v>
      </c>
      <c r="I155" s="283"/>
      <c r="J155" s="287" t="s">
        <v>127</v>
      </c>
      <c r="K155" s="287"/>
      <c r="L155" s="287"/>
      <c r="M155" s="121"/>
      <c r="N155" s="121"/>
      <c r="O155" s="210"/>
    </row>
    <row r="156" spans="2:15" ht="29.5" thickBot="1">
      <c r="B156" s="209"/>
      <c r="C156" s="344"/>
      <c r="D156" s="344"/>
      <c r="E156" s="342"/>
      <c r="F156" s="342"/>
      <c r="G156" s="284" t="s">
        <v>24</v>
      </c>
      <c r="H156" s="284" t="str">
        <f>IF(H155="NA"," ","Allocation Change")</f>
        <v xml:space="preserve"> </v>
      </c>
      <c r="I156" s="284"/>
      <c r="J156" s="288" t="s">
        <v>128</v>
      </c>
      <c r="K156" s="288"/>
      <c r="L156" s="288"/>
      <c r="M156" s="121"/>
      <c r="N156" s="121"/>
      <c r="O156" s="210"/>
    </row>
    <row r="157" spans="2:15" ht="14.5" thickBot="1">
      <c r="B157" s="209"/>
      <c r="C157" s="156"/>
      <c r="D157" s="160" t="s">
        <v>50</v>
      </c>
      <c r="E157" s="153"/>
      <c r="F157" s="154"/>
      <c r="G157" s="163"/>
      <c r="H157" s="163"/>
      <c r="I157" s="319"/>
      <c r="J157" s="163"/>
      <c r="K157" s="288"/>
      <c r="L157" s="288"/>
      <c r="M157" s="121"/>
      <c r="N157" s="121"/>
      <c r="O157" s="210"/>
    </row>
    <row r="158" spans="2:15" ht="14.5" thickBot="1">
      <c r="B158" s="209"/>
      <c r="C158" s="156"/>
      <c r="D158" s="160" t="s">
        <v>50</v>
      </c>
      <c r="E158" s="162"/>
      <c r="F158" s="154"/>
      <c r="G158" s="163"/>
      <c r="H158" s="163"/>
      <c r="I158" s="319"/>
      <c r="J158" s="163"/>
      <c r="K158" s="288"/>
      <c r="L158" s="288"/>
      <c r="M158" s="121"/>
      <c r="N158" s="121"/>
      <c r="O158" s="210"/>
    </row>
    <row r="159" spans="2:15" ht="14.5" hidden="1" thickBot="1">
      <c r="B159" s="209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0"/>
      <c r="L159" s="300"/>
      <c r="M159" s="121"/>
      <c r="N159" s="121"/>
      <c r="O159" s="210"/>
    </row>
    <row r="160" spans="2:15" ht="14.5" hidden="1" thickBot="1">
      <c r="B160" s="209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0"/>
      <c r="L160" s="300"/>
      <c r="M160" s="121"/>
      <c r="N160" s="121"/>
      <c r="O160" s="210"/>
    </row>
    <row r="161" spans="2:15" ht="14.5" hidden="1" thickBot="1">
      <c r="B161" s="209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0"/>
      <c r="L161" s="300"/>
      <c r="M161" s="121"/>
      <c r="N161" s="121"/>
      <c r="O161" s="210"/>
    </row>
    <row r="162" spans="2:15" ht="14.5" hidden="1" thickBot="1">
      <c r="B162" s="209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0"/>
      <c r="L162" s="300"/>
      <c r="M162" s="121"/>
      <c r="N162" s="121"/>
      <c r="O162" s="210"/>
    </row>
    <row r="163" spans="2:15" ht="13" thickBot="1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7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>
      <c r="B166" s="209"/>
      <c r="C166" s="242" t="s">
        <v>119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>
      <c r="B167" s="209"/>
      <c r="C167" s="242" t="s">
        <v>120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>
      <c r="B168" s="209"/>
      <c r="C168" s="242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>
      <c r="B169" s="209"/>
      <c r="C169" s="242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>
      <c r="B170" s="209"/>
      <c r="C170" s="242" t="s">
        <v>109</v>
      </c>
      <c r="D170" s="119"/>
      <c r="E170" s="119"/>
      <c r="F170" s="193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>
      <c r="B171" s="209"/>
      <c r="C171" s="242" t="s">
        <v>106</v>
      </c>
      <c r="D171" s="125"/>
      <c r="E171" s="125"/>
      <c r="F171" s="331" t="s">
        <v>159</v>
      </c>
      <c r="G171" s="332"/>
      <c r="H171" s="332"/>
      <c r="I171" s="332"/>
      <c r="J171" s="332"/>
      <c r="K171" s="332"/>
      <c r="L171" s="332"/>
      <c r="M171" s="332"/>
      <c r="N171" s="333"/>
      <c r="O171" s="210"/>
    </row>
    <row r="172" spans="2:15" ht="15" customHeight="1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>
      <c r="B173" s="209"/>
      <c r="C173" s="337" t="s">
        <v>143</v>
      </c>
      <c r="D173" s="337"/>
      <c r="E173" s="337"/>
      <c r="F173" s="337"/>
      <c r="G173" s="337"/>
      <c r="H173" s="337"/>
      <c r="I173" s="337"/>
      <c r="J173" s="337"/>
      <c r="K173" s="337"/>
      <c r="L173" s="337"/>
      <c r="M173" s="337"/>
      <c r="N173" s="179"/>
      <c r="O173" s="223"/>
    </row>
    <row r="174" spans="2:15" ht="34.5" customHeight="1" thickBot="1">
      <c r="B174" s="209"/>
      <c r="C174" s="334" t="s">
        <v>163</v>
      </c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336"/>
      <c r="O174" s="223"/>
    </row>
    <row r="175" spans="2:15" ht="34.5" customHeight="1" thickBot="1">
      <c r="B175" s="209"/>
      <c r="C175" s="338" t="s">
        <v>122</v>
      </c>
      <c r="D175" s="339"/>
      <c r="E175" s="339"/>
      <c r="F175" s="339"/>
      <c r="G175" s="339"/>
      <c r="H175" s="339"/>
      <c r="I175" s="339"/>
      <c r="J175" s="339"/>
      <c r="K175" s="339"/>
      <c r="L175" s="339"/>
      <c r="M175" s="339"/>
      <c r="N175" s="340"/>
      <c r="O175" s="223"/>
    </row>
    <row r="176" spans="2:15" ht="34.5" customHeight="1" thickBot="1">
      <c r="B176" s="209"/>
      <c r="C176" s="338" t="s">
        <v>122</v>
      </c>
      <c r="D176" s="339"/>
      <c r="E176" s="339"/>
      <c r="F176" s="339"/>
      <c r="G176" s="339"/>
      <c r="H176" s="339"/>
      <c r="I176" s="339"/>
      <c r="J176" s="339"/>
      <c r="K176" s="339"/>
      <c r="L176" s="339"/>
      <c r="M176" s="339"/>
      <c r="N176" s="340"/>
      <c r="O176" s="223"/>
    </row>
    <row r="177" spans="2:15" ht="34.5" customHeight="1" thickBot="1">
      <c r="B177" s="209"/>
      <c r="C177" s="338" t="s">
        <v>122</v>
      </c>
      <c r="D177" s="339"/>
      <c r="E177" s="339"/>
      <c r="F177" s="339"/>
      <c r="G177" s="339"/>
      <c r="H177" s="339"/>
      <c r="I177" s="339"/>
      <c r="J177" s="339"/>
      <c r="K177" s="339"/>
      <c r="L177" s="339"/>
      <c r="M177" s="339"/>
      <c r="N177" s="340"/>
      <c r="O177" s="223"/>
    </row>
    <row r="178" spans="2:15" ht="19.5" customHeight="1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>
      <c r="B179" s="209"/>
      <c r="C179" s="337" t="s">
        <v>144</v>
      </c>
      <c r="D179" s="337"/>
      <c r="E179" s="337"/>
      <c r="F179" s="337"/>
      <c r="G179" s="337"/>
      <c r="H179" s="337"/>
      <c r="I179" s="337"/>
      <c r="J179" s="337"/>
      <c r="K179" s="337"/>
      <c r="L179" s="337"/>
      <c r="M179" s="337"/>
      <c r="N179" s="116"/>
      <c r="O179" s="210"/>
    </row>
    <row r="180" spans="2:15" ht="14.5" thickBot="1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6" t="s">
        <v>121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ht="12.75">
      <c r="C196" s="227" t="str">
        <f>IF(F167="N","The transaction is not backed by new revenue. ","The transaction is backed by new revenue. ")</f>
        <v xml:space="preserve">The transaction is not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ht="12.75">
      <c r="C197" s="226" t="str">
        <f>IF(F167="N","",IF(F168="N","The new revenue does not include grant revenue. ","The new revenue includes grant revenue. "))</f>
        <v/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ht="12.75">
      <c r="C198" s="226" t="str">
        <f>IF(F167="N"," ",IF(F168="N"," ",IF(F169="N","The grant has not been awarded. ","The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ht="12.75">
      <c r="C199" s="227" t="str">
        <f>IF(F167="N"," ",IF(F170="N","The new revenue has not been received. ","The new revenue has been received. "))</f>
        <v xml:space="preserve">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ht="12.75">
      <c r="C200" s="320" t="str">
        <f>IF(F167="N"," ",IF(F170="N",F171," "))</f>
        <v xml:space="preserve">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ht="12.75">
      <c r="C201" s="226" t="s">
        <v>110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>
      <c r="C202" s="330"/>
      <c r="D202" s="330"/>
      <c r="E202" s="330"/>
      <c r="F202" s="330"/>
      <c r="G202" s="330"/>
      <c r="H202" s="330"/>
      <c r="I202" s="330"/>
      <c r="J202" s="330"/>
      <c r="K202" s="330"/>
      <c r="L202" s="330"/>
      <c r="M202" s="330"/>
      <c r="N202" s="330"/>
      <c r="O202" s="330"/>
      <c r="P202" s="330"/>
      <c r="Q202" s="330"/>
    </row>
    <row r="203" spans="3:17" ht="12.7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ht="12.75">
      <c r="C204" s="229" t="str">
        <f>G29</f>
        <v>1027604</v>
      </c>
      <c r="D204" s="226" t="s">
        <v>43</v>
      </c>
      <c r="E204" s="227" t="str">
        <f>IF(D52="Y",CONCATENATE(F52," in fund balance is being used to cover indicated expenditures.  "),"")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ht="12.75">
      <c r="C205" s="229">
        <f>H29</f>
        <v>0</v>
      </c>
      <c r="D205" s="226" t="s">
        <v>44</v>
      </c>
      <c r="E205" s="227" t="str">
        <f>IF(D54="Y",CONCATENATE(F54," in reallocated grant funding is being used to cover indicated expenditures."),"")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ht="12.7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ht="12.7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ht="12.7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ht="12.7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ht="12.7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ht="12.7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ht="12.7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ht="12.75">
      <c r="C213" s="229"/>
      <c r="D213" s="226" t="s">
        <v>48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9" ht="12.75">
      <c r="C214" s="225"/>
      <c r="D214" s="108"/>
      <c r="E214" s="108"/>
      <c r="F214" s="108"/>
      <c r="G214" s="108"/>
      <c r="H214" s="108"/>
      <c r="I214" s="108"/>
    </row>
    <row r="215" spans="3:9" ht="12.75">
      <c r="C215" s="225"/>
      <c r="D215" s="108"/>
      <c r="E215" s="108"/>
      <c r="F215" s="108"/>
      <c r="G215" s="108"/>
      <c r="H215" s="108"/>
      <c r="I215" s="108"/>
    </row>
    <row r="216" spans="3:9" ht="12.75">
      <c r="C216" s="225"/>
      <c r="D216" s="108"/>
      <c r="E216" s="108"/>
      <c r="F216" s="108"/>
      <c r="G216" s="108"/>
      <c r="H216" s="108"/>
      <c r="I216" s="108"/>
    </row>
    <row r="217" spans="3:9" ht="12.75">
      <c r="C217" s="225"/>
      <c r="D217" s="108"/>
      <c r="E217" s="108"/>
      <c r="F217" s="108"/>
      <c r="G217" s="108"/>
      <c r="H217" s="108"/>
      <c r="I217" s="108"/>
    </row>
    <row r="218" spans="3:9" ht="12.75">
      <c r="C218" s="225"/>
      <c r="D218" s="108"/>
      <c r="E218" s="108"/>
      <c r="F218" s="108"/>
      <c r="G218" s="108"/>
      <c r="H218" s="108"/>
      <c r="I218" s="108"/>
    </row>
    <row r="219" spans="3:9" ht="12.75">
      <c r="C219" s="225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1">
      <selection activeCell="B118" sqref="B118:S118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1.57421875" style="0" customWidth="1"/>
    <col min="4" max="4" width="9.421875" style="0" customWidth="1"/>
    <col min="5" max="6" width="11.57421875" style="0" customWidth="1"/>
    <col min="7" max="7" width="9.5742187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421875" style="0" customWidth="1"/>
    <col min="20" max="20" width="18.57421875" style="0" customWidth="1"/>
  </cols>
  <sheetData>
    <row r="1" spans="1:20" ht="18">
      <c r="A1" s="426" t="s">
        <v>49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383" t="s">
        <v>31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1"/>
    </row>
    <row r="4" spans="1:20" ht="3" customHeight="1" thickBot="1" thickTop="1">
      <c r="A4" s="437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1"/>
    </row>
    <row r="5" spans="1:19" ht="13.5">
      <c r="A5" s="447" t="s">
        <v>7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6"/>
    </row>
    <row r="6" spans="1:20" ht="13.5">
      <c r="A6" s="443" t="s">
        <v>0</v>
      </c>
      <c r="B6" s="444"/>
      <c r="C6" s="442" t="str">
        <f>IF('2a.  Simple Form Data Entry'!G11="","   ",'2a.  Simple Form Data Entry'!G11)</f>
        <v>Redondo Park &amp; Ride Sale</v>
      </c>
      <c r="D6" s="442"/>
      <c r="E6" s="442"/>
      <c r="F6" s="442"/>
      <c r="G6" s="442"/>
      <c r="H6" s="442"/>
      <c r="I6" s="442"/>
      <c r="J6" s="442"/>
      <c r="L6" s="292" t="s">
        <v>16</v>
      </c>
      <c r="M6" s="292"/>
      <c r="O6" s="72"/>
      <c r="Q6" s="72"/>
      <c r="R6" s="312" t="str">
        <f>IF('2a.  Simple Form Data Entry'!G17="","   ",'2a.  Simple Form Data Entry'!G17)</f>
        <v>NA</v>
      </c>
      <c r="S6" s="71" t="s">
        <v>17</v>
      </c>
      <c r="T6" s="11"/>
    </row>
    <row r="7" spans="1:20" ht="13.5" customHeight="1">
      <c r="A7" s="448" t="s">
        <v>141</v>
      </c>
      <c r="B7" s="439"/>
      <c r="C7" s="449" t="str">
        <f>IF('2a.  Simple Form Data Entry'!G12="","   ",'2a.  Simple Form Data Entry'!G12)</f>
        <v>Metro Transit</v>
      </c>
      <c r="D7" s="449"/>
      <c r="E7" s="449"/>
      <c r="F7" s="449"/>
      <c r="G7" s="449"/>
      <c r="H7" s="449"/>
      <c r="I7" s="449"/>
      <c r="J7" s="449"/>
      <c r="L7" s="102" t="s">
        <v>27</v>
      </c>
      <c r="M7" s="102"/>
      <c r="P7" s="73"/>
      <c r="Q7" s="73"/>
      <c r="R7" s="313">
        <f>'2a.  Simple Form Data Entry'!G18</f>
        <v>5230000</v>
      </c>
      <c r="S7" s="54"/>
      <c r="T7" s="11"/>
    </row>
    <row r="8" spans="1:24" ht="13.5" customHeight="1">
      <c r="A8" s="440" t="s">
        <v>2</v>
      </c>
      <c r="B8" s="441"/>
      <c r="C8" s="291" t="str">
        <f>IF('2a.  Simple Form Data Entry'!G15="","   ",'2a.  Simple Form Data Entry'!G15)</f>
        <v>Carolyn Mock / Stephen Cugier</v>
      </c>
      <c r="E8" s="291"/>
      <c r="F8" s="441" t="s">
        <v>8</v>
      </c>
      <c r="G8" s="441"/>
      <c r="H8" s="322" t="str">
        <f>IF('2a.  Simple Form Data Entry'!G15=""," ",'2a.  Simple Form Data Entry'!G16)</f>
        <v>8/22/23</v>
      </c>
      <c r="I8" s="291"/>
      <c r="J8" s="291"/>
      <c r="L8" s="439" t="s">
        <v>10</v>
      </c>
      <c r="M8" s="439"/>
      <c r="N8" s="439"/>
      <c r="O8" s="439"/>
      <c r="P8" s="74"/>
      <c r="Q8" s="74"/>
      <c r="R8" s="291" t="str">
        <f>IF('2a.  Simple Form Data Entry'!G13="","   ",'2a.  Simple Form Data Entry'!G13)</f>
        <v>Sale</v>
      </c>
      <c r="S8" s="321"/>
      <c r="T8" s="291"/>
      <c r="U8" s="291"/>
      <c r="V8" s="291"/>
      <c r="W8" s="291"/>
      <c r="X8" s="291"/>
    </row>
    <row r="9" spans="1:24" ht="13.5" customHeight="1">
      <c r="A9" s="440" t="s">
        <v>3</v>
      </c>
      <c r="B9" s="441"/>
      <c r="C9" s="293"/>
      <c r="D9" s="291"/>
      <c r="E9" s="291"/>
      <c r="F9" s="441" t="s">
        <v>13</v>
      </c>
      <c r="G9" s="441"/>
      <c r="H9" s="291"/>
      <c r="I9" s="291"/>
      <c r="J9" s="291"/>
      <c r="L9" s="439" t="s">
        <v>9</v>
      </c>
      <c r="M9" s="439"/>
      <c r="N9" s="439"/>
      <c r="O9" s="439"/>
      <c r="P9" s="55"/>
      <c r="Q9" s="55"/>
      <c r="R9" s="291" t="str">
        <f>IF('2a.  Simple Form Data Entry'!G14="","   ",'2a.  Simple Form Data Entry'!G14)</f>
        <v>Stand Alone</v>
      </c>
      <c r="S9" s="321"/>
      <c r="T9" s="291"/>
      <c r="U9" s="291"/>
      <c r="V9" s="291"/>
      <c r="W9" s="291"/>
      <c r="X9" s="291"/>
    </row>
    <row r="10" spans="1:20" ht="12.75">
      <c r="A10" s="323" t="s">
        <v>140</v>
      </c>
      <c r="B10" s="324"/>
      <c r="C10" s="433" t="str">
        <f>IF('2a.  Simple Form Data Entry'!G10=""," ",'2a.  Simple Form Data Entry'!G10)</f>
        <v>Redondo Heights Park &amp; Ride Sale</v>
      </c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4"/>
      <c r="T10" s="11"/>
    </row>
    <row r="11" spans="1:20" ht="13" thickBot="1">
      <c r="A11" s="325"/>
      <c r="B11" s="326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383" t="s">
        <v>14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8" t="s">
        <v>32</v>
      </c>
      <c r="B15" s="428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32" t="s">
        <v>136</v>
      </c>
      <c r="B17" s="432"/>
      <c r="C17" s="432"/>
      <c r="D17" s="432"/>
      <c r="E17" s="429" t="str">
        <f>IF('2a.  Simple Form Data Entry'!G39="N","NA",'2a.  Simple Form Data Entry'!G40)</f>
        <v>NA</v>
      </c>
      <c r="F17" s="430"/>
      <c r="G17" s="431"/>
      <c r="H17" s="391" t="s">
        <v>142</v>
      </c>
      <c r="I17" s="392"/>
      <c r="J17" s="392"/>
      <c r="K17" s="392"/>
      <c r="L17" s="392"/>
      <c r="M17" s="392"/>
      <c r="N17" s="303"/>
      <c r="O17" s="384" t="str">
        <f>IF('2a.  Simple Form Data Entry'!G39="N","NA",'2a.  Simple Form Data Entry'!G41)</f>
        <v>NA</v>
      </c>
      <c r="P17" s="385"/>
      <c r="Q17" s="385"/>
      <c r="R17" s="385"/>
      <c r="S17" s="386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8" t="s">
        <v>33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4"/>
      <c r="M22" s="44"/>
      <c r="N22" s="44"/>
      <c r="O22" s="294"/>
      <c r="P22" s="294"/>
      <c r="Q22" s="294"/>
      <c r="R22" s="294"/>
      <c r="S22" s="44"/>
      <c r="T22" s="11"/>
    </row>
    <row r="23" spans="1:20" ht="15.5" thickBot="1">
      <c r="A23" s="10" t="s">
        <v>137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2023</v>
      </c>
      <c r="J24" s="95">
        <f>'2a.  Simple Form Data Entry'!G19</f>
        <v>2023</v>
      </c>
      <c r="K24" s="96">
        <f>J24+1</f>
        <v>2024</v>
      </c>
      <c r="L24" s="96" t="str">
        <f>CONCATENATE(J24," / ",K24)</f>
        <v>2023 / 2024</v>
      </c>
      <c r="M24" s="96">
        <f>K24+1</f>
        <v>2025</v>
      </c>
      <c r="N24" s="96">
        <f>M24+1</f>
        <v>2026</v>
      </c>
      <c r="O24" s="96" t="str">
        <f>CONCATENATE(M24," / ",N24)</f>
        <v>2025 / 2026</v>
      </c>
      <c r="P24" s="96">
        <f>N24+1</f>
        <v>2027</v>
      </c>
      <c r="Q24" s="96">
        <f>P24+1</f>
        <v>2028</v>
      </c>
      <c r="R24" s="96" t="str">
        <f>CONCATENATE(P24," / ",Q24)</f>
        <v>2027 / 2028</v>
      </c>
      <c r="S24" s="97" t="s">
        <v>116</v>
      </c>
      <c r="T24" s="11"/>
    </row>
    <row r="25" spans="1:20" ht="13.5">
      <c r="A25" s="88" t="str">
        <f>IF('2a.  Simple Form Data Entry'!C58="","   ",'2a.  Simple Form Data Entry'!C58)</f>
        <v>Metro Transit</v>
      </c>
      <c r="B25" s="78"/>
      <c r="C25" s="78"/>
      <c r="D25" s="177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Metro</v>
      </c>
      <c r="F25" s="177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4641</v>
      </c>
      <c r="G25" s="90" t="str">
        <f>IF(A25="","   ",'2a.  Simple Form Data Entry'!D58)</f>
        <v>1027604</v>
      </c>
      <c r="H25" s="195" t="str">
        <f>IF('2a.  Simple Form Data Entry'!E58="","   ",'2a.  Simple Form Data Entry'!E58)</f>
        <v>39512 - Sale of Real Property</v>
      </c>
      <c r="I25" s="80">
        <f>'2a.  Simple Form Data Entry'!N58</f>
        <v>0</v>
      </c>
      <c r="J25" s="80">
        <f>'2a.  Simple Form Data Entry'!G58</f>
        <v>5224870</v>
      </c>
      <c r="K25" s="80">
        <f>'2a.  Simple Form Data Entry'!H58</f>
        <v>0</v>
      </c>
      <c r="L25" s="80">
        <f>J25+K25</f>
        <v>5224870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>FMD Real Estate Services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>A44000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>DES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>0010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>34187 - Costs Real Property Sales</v>
      </c>
      <c r="I26" s="80">
        <f>'2a.  Simple Form Data Entry'!N59</f>
        <v>0</v>
      </c>
      <c r="J26" s="77">
        <f>'2a.  Simple Form Data Entry'!G59</f>
        <v>5130</v>
      </c>
      <c r="K26" s="77">
        <f>'2a.  Simple Form Data Entry'!H59</f>
        <v>0</v>
      </c>
      <c r="L26" s="80">
        <f aca="true" t="shared" si="2" ref="L26:L31">J26+K26</f>
        <v>5130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7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7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7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7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89" t="s">
        <v>4</v>
      </c>
      <c r="D31" s="8"/>
      <c r="E31" s="8"/>
      <c r="F31" s="8"/>
      <c r="G31" s="8"/>
      <c r="H31" s="198"/>
      <c r="I31" s="56">
        <f aca="true" t="shared" si="3" ref="I31:S31">SUM(I25:I30)</f>
        <v>0</v>
      </c>
      <c r="J31" s="56">
        <f t="shared" si="3"/>
        <v>5230000</v>
      </c>
      <c r="K31" s="56">
        <f t="shared" si="3"/>
        <v>0</v>
      </c>
      <c r="L31" s="56">
        <f t="shared" si="2"/>
        <v>5230000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138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2023</v>
      </c>
      <c r="J34" s="95">
        <f>'2a.  Simple Form Data Entry'!G19</f>
        <v>2023</v>
      </c>
      <c r="K34" s="96">
        <f>J34+1</f>
        <v>2024</v>
      </c>
      <c r="L34" s="96" t="str">
        <f>CONCATENATE(J34," / ",K34)</f>
        <v>2023 / 2024</v>
      </c>
      <c r="M34" s="96">
        <f>K34+1</f>
        <v>2025</v>
      </c>
      <c r="N34" s="96">
        <f>M34+1</f>
        <v>2026</v>
      </c>
      <c r="O34" s="96" t="str">
        <f>CONCATENATE(M34," / ",N34)</f>
        <v>2025 / 2026</v>
      </c>
      <c r="P34" s="96">
        <f>N34+1</f>
        <v>2027</v>
      </c>
      <c r="Q34" s="96">
        <f>P34+1</f>
        <v>2028</v>
      </c>
      <c r="R34" s="96" t="str">
        <f>CONCATENATE(P34," / ",Q34)</f>
        <v>2027 / 2028</v>
      </c>
      <c r="S34" s="97" t="s">
        <v>116</v>
      </c>
      <c r="T34" s="12"/>
    </row>
    <row r="35" spans="1:20" ht="13.5">
      <c r="A35" s="397" t="str">
        <f>IF('2a.  Simple Form Data Entry'!E80="","   ",'2a.  Simple Form Data Entry'!E80)</f>
        <v>Metro Transit</v>
      </c>
      <c r="B35" s="398"/>
      <c r="C35" s="399"/>
      <c r="D35" s="177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Metro</v>
      </c>
      <c r="F35" s="177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4641</v>
      </c>
      <c r="G35" s="79" t="str">
        <f>IF('2a.  Simple Form Data Entry'!I80="","   ",'2a.  Simple Form Data Entry'!I80)</f>
        <v>1027604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199" t="str">
        <f>IF('2a.  Simple Form Data Entry'!E82="","  ",'2a.  Simple Form Data Entry'!E82)</f>
        <v xml:space="preserve">Estimated RES Labor </v>
      </c>
      <c r="I36" s="80">
        <f>'2a.  Simple Form Data Entry'!N82</f>
        <v>0</v>
      </c>
      <c r="J36" s="80">
        <f>'2a.  Simple Form Data Entry'!G82</f>
        <v>5130</v>
      </c>
      <c r="K36" s="80">
        <f>'2a.  Simple Form Data Entry'!H82</f>
        <v>0</v>
      </c>
      <c r="L36" s="80">
        <f>J36+K36</f>
        <v>5130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199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199" t="str">
        <f>IF('2a.  Simple Form Data Entry'!E84="","  ",'2a.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87" t="s">
        <v>55</v>
      </c>
      <c r="C39" s="388"/>
      <c r="D39" s="45"/>
      <c r="E39" s="45"/>
      <c r="F39" s="45"/>
      <c r="G39" s="45"/>
      <c r="H39" s="199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199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87" t="s">
        <v>57</v>
      </c>
      <c r="C41" s="388"/>
      <c r="D41" s="45"/>
      <c r="E41" s="45"/>
      <c r="F41" s="45"/>
      <c r="G41" s="45"/>
      <c r="H41" s="199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403" t="s">
        <v>26</v>
      </c>
      <c r="C42" s="404"/>
      <c r="D42" s="45"/>
      <c r="E42" s="45"/>
      <c r="F42" s="45"/>
      <c r="G42" s="45"/>
      <c r="H42" s="199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aca="true" t="shared" si="8" ref="I43:S43">SUM(I36:I42)</f>
        <v>0</v>
      </c>
      <c r="J43" s="63">
        <f t="shared" si="8"/>
        <v>5130</v>
      </c>
      <c r="K43" s="63">
        <f t="shared" si="8"/>
        <v>0</v>
      </c>
      <c r="L43" s="63">
        <f t="shared" si="7"/>
        <v>5130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5"/>
      <c r="S44" s="25"/>
      <c r="T44" s="12"/>
    </row>
    <row r="45" spans="1:20" ht="13.5">
      <c r="A45" s="400" t="str">
        <f>IF('2a.  Simple Form Data Entry'!E91="","   ",'2a.  Simple Form Data Entry'!E91)</f>
        <v xml:space="preserve">   </v>
      </c>
      <c r="B45" s="401"/>
      <c r="C45" s="402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6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199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199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199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87" t="s">
        <v>55</v>
      </c>
      <c r="C49" s="388"/>
      <c r="D49" s="45"/>
      <c r="E49" s="45"/>
      <c r="F49" s="45"/>
      <c r="G49" s="45"/>
      <c r="H49" s="199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199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87" t="s">
        <v>57</v>
      </c>
      <c r="C51" s="388"/>
      <c r="D51" s="45"/>
      <c r="E51" s="45"/>
      <c r="F51" s="45"/>
      <c r="G51" s="45"/>
      <c r="H51" s="199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403" t="s">
        <v>26</v>
      </c>
      <c r="C52" s="404"/>
      <c r="D52" s="45"/>
      <c r="E52" s="45"/>
      <c r="F52" s="45"/>
      <c r="G52" s="45"/>
      <c r="H52" s="199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400" t="str">
        <f>IF('2a.  Simple Form Data Entry'!E102="","   ",'2a.  Simple Form Data Entry'!E102)</f>
        <v xml:space="preserve">   </v>
      </c>
      <c r="B55" s="401"/>
      <c r="C55" s="402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199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199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199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87" t="s">
        <v>55</v>
      </c>
      <c r="C59" s="388"/>
      <c r="D59" s="45"/>
      <c r="E59" s="45"/>
      <c r="F59" s="45"/>
      <c r="G59" s="45"/>
      <c r="H59" s="199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9" t="s">
        <v>56</v>
      </c>
      <c r="C60" s="390"/>
      <c r="D60" s="45"/>
      <c r="E60" s="45"/>
      <c r="F60" s="45"/>
      <c r="G60" s="45"/>
      <c r="H60" s="199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87" t="s">
        <v>57</v>
      </c>
      <c r="C61" s="388"/>
      <c r="D61" s="45"/>
      <c r="E61" s="45"/>
      <c r="F61" s="45"/>
      <c r="G61" s="45"/>
      <c r="H61" s="199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403" t="s">
        <v>26</v>
      </c>
      <c r="C62" s="404"/>
      <c r="D62" s="45"/>
      <c r="E62" s="45"/>
      <c r="F62" s="45"/>
      <c r="G62" s="45"/>
      <c r="H62" s="199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400" t="str">
        <f>IF('2a.  Simple Form Data Entry'!E113="","   ",'2a.  Simple Form Data Entry'!E113)</f>
        <v xml:space="preserve">   </v>
      </c>
      <c r="B65" s="401"/>
      <c r="C65" s="402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199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199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199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87" t="s">
        <v>55</v>
      </c>
      <c r="C69" s="388"/>
      <c r="D69" s="45"/>
      <c r="E69" s="45"/>
      <c r="F69" s="45"/>
      <c r="G69" s="45"/>
      <c r="H69" s="199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9" t="s">
        <v>56</v>
      </c>
      <c r="C70" s="390"/>
      <c r="D70" s="45"/>
      <c r="E70" s="45"/>
      <c r="F70" s="45"/>
      <c r="G70" s="45"/>
      <c r="H70" s="199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87" t="s">
        <v>57</v>
      </c>
      <c r="C71" s="388"/>
      <c r="D71" s="45"/>
      <c r="E71" s="45"/>
      <c r="F71" s="45"/>
      <c r="G71" s="45"/>
      <c r="H71" s="199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403" t="s">
        <v>26</v>
      </c>
      <c r="C72" s="404"/>
      <c r="D72" s="45"/>
      <c r="E72" s="45"/>
      <c r="F72" s="45"/>
      <c r="G72" s="45"/>
      <c r="H72" s="199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400" t="str">
        <f>IF('2a.  Simple Form Data Entry'!E124="","   ",'2a.  Simple Form Data Entry'!E124)</f>
        <v xml:space="preserve">   </v>
      </c>
      <c r="B75" s="401"/>
      <c r="C75" s="402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199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199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199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87" t="s">
        <v>55</v>
      </c>
      <c r="C79" s="388"/>
      <c r="D79" s="45"/>
      <c r="E79" s="45"/>
      <c r="F79" s="45"/>
      <c r="G79" s="45"/>
      <c r="H79" s="199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9" t="s">
        <v>56</v>
      </c>
      <c r="C80" s="390"/>
      <c r="D80" s="45"/>
      <c r="E80" s="45"/>
      <c r="F80" s="45"/>
      <c r="G80" s="45"/>
      <c r="H80" s="199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87" t="s">
        <v>57</v>
      </c>
      <c r="C81" s="388"/>
      <c r="D81" s="45"/>
      <c r="E81" s="45"/>
      <c r="F81" s="45"/>
      <c r="G81" s="45"/>
      <c r="H81" s="199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403" t="s">
        <v>26</v>
      </c>
      <c r="C82" s="404"/>
      <c r="D82" s="45"/>
      <c r="E82" s="45"/>
      <c r="F82" s="45"/>
      <c r="G82" s="45"/>
      <c r="H82" s="199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400" t="str">
        <f>IF('2a.  Simple Form Data Entry'!E135="","   ",'2a.  Simple Form Data Entry'!E135)</f>
        <v xml:space="preserve">   </v>
      </c>
      <c r="B85" s="401"/>
      <c r="C85" s="402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199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199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199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87" t="s">
        <v>55</v>
      </c>
      <c r="C89" s="388"/>
      <c r="D89" s="45"/>
      <c r="E89" s="45"/>
      <c r="F89" s="45"/>
      <c r="G89" s="45"/>
      <c r="H89" s="199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9" t="s">
        <v>56</v>
      </c>
      <c r="C90" s="390"/>
      <c r="D90" s="45"/>
      <c r="E90" s="45"/>
      <c r="F90" s="45"/>
      <c r="G90" s="45"/>
      <c r="H90" s="199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87" t="s">
        <v>57</v>
      </c>
      <c r="C91" s="388"/>
      <c r="D91" s="45"/>
      <c r="E91" s="45"/>
      <c r="F91" s="45"/>
      <c r="G91" s="45"/>
      <c r="H91" s="199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403" t="s">
        <v>26</v>
      </c>
      <c r="C92" s="404"/>
      <c r="D92" s="45"/>
      <c r="E92" s="45"/>
      <c r="F92" s="45"/>
      <c r="G92" s="45"/>
      <c r="H92" s="202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89" t="s">
        <v>6</v>
      </c>
      <c r="D95" s="8"/>
      <c r="E95" s="8"/>
      <c r="F95" s="8"/>
      <c r="G95" s="21"/>
      <c r="H95" s="205"/>
      <c r="I95" s="56">
        <f aca="true" t="shared" si="23" ref="I95:S95">I73+I63+I53+I43+I83+I93</f>
        <v>0</v>
      </c>
      <c r="J95" s="56">
        <f t="shared" si="23"/>
        <v>5130</v>
      </c>
      <c r="K95" s="56">
        <f t="shared" si="23"/>
        <v>0</v>
      </c>
      <c r="L95" s="56">
        <f t="shared" si="10"/>
        <v>5130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27" t="s">
        <v>15</v>
      </c>
      <c r="B97" s="427"/>
      <c r="C97" s="427"/>
      <c r="D97" s="427"/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">
      <c r="A99" s="37" t="s">
        <v>126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50" t="s">
        <v>18</v>
      </c>
      <c r="B101" s="451"/>
      <c r="C101" s="452"/>
      <c r="D101" s="412" t="s">
        <v>19</v>
      </c>
      <c r="E101" s="412" t="s">
        <v>5</v>
      </c>
      <c r="F101" s="405" t="s">
        <v>104</v>
      </c>
      <c r="G101" s="412" t="s">
        <v>11</v>
      </c>
      <c r="H101" s="423" t="s">
        <v>23</v>
      </c>
      <c r="I101" s="308"/>
      <c r="J101" s="189">
        <f>'2a.  Simple Form Data Entry'!G19</f>
        <v>2023</v>
      </c>
      <c r="K101" s="285" t="str">
        <f>'2a.  Simple Form Data Entry'!H155</f>
        <v>NA</v>
      </c>
      <c r="L101" s="407" t="str">
        <f>CONCATENATE(L24," Appropriation Change")</f>
        <v>2023 / 2024 Appropriation Change</v>
      </c>
      <c r="P101" s="42"/>
      <c r="Q101" s="307"/>
      <c r="R101" s="416" t="s">
        <v>131</v>
      </c>
      <c r="S101" s="417"/>
      <c r="T101" s="42"/>
    </row>
    <row r="102" spans="1:20" ht="27.75" customHeight="1" thickBot="1">
      <c r="A102" s="453"/>
      <c r="B102" s="454"/>
      <c r="C102" s="455"/>
      <c r="D102" s="413"/>
      <c r="E102" s="413"/>
      <c r="F102" s="406"/>
      <c r="G102" s="413"/>
      <c r="H102" s="424"/>
      <c r="I102" s="309"/>
      <c r="J102" s="190" t="s">
        <v>24</v>
      </c>
      <c r="K102" s="286" t="str">
        <f>'2a.  Simple Form Data Entry'!H156</f>
        <v xml:space="preserve"> </v>
      </c>
      <c r="L102" s="408"/>
      <c r="P102" s="42"/>
      <c r="Q102" s="307"/>
      <c r="R102" s="418"/>
      <c r="S102" s="419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6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0"/>
      <c r="J103" s="100">
        <f>'2a.  Simple Form Data Entry'!G157</f>
        <v>0</v>
      </c>
      <c r="K103" s="100">
        <f>'2a.  Simple Form Data Entry'!H157</f>
        <v>0</v>
      </c>
      <c r="L103" s="304">
        <f>J103+K103</f>
        <v>0</v>
      </c>
      <c r="P103" s="42"/>
      <c r="Q103" s="297"/>
      <c r="R103" s="414">
        <f>'2a.  Simple Form Data Entry'!J157</f>
        <v>0</v>
      </c>
      <c r="S103" s="415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199" t="str">
        <f>IF('2a.  Simple Form Data Entry'!E158=0,"  ",'2a.  Simple Form Data Entry'!E158)</f>
        <v xml:space="preserve">  </v>
      </c>
      <c r="I104" s="310"/>
      <c r="J104" s="82">
        <f>'2a.  Simple Form Data Entry'!G158</f>
        <v>0</v>
      </c>
      <c r="K104" s="82">
        <f>'2a.  Simple Form Data Entry'!H158</f>
        <v>0</v>
      </c>
      <c r="L104" s="304">
        <f aca="true" t="shared" si="25" ref="L104:L109">J104+K104</f>
        <v>0</v>
      </c>
      <c r="P104" s="42"/>
      <c r="Q104" s="306"/>
      <c r="R104" s="393">
        <f>'2a.  Simple Form Data Entry'!J158</f>
        <v>0</v>
      </c>
      <c r="S104" s="394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199" t="str">
        <f>IF('2a.  Simple Form Data Entry'!E159=0,"  ",'2a.  Simple Form Data Entry'!E159)</f>
        <v xml:space="preserve">  </v>
      </c>
      <c r="I105" s="310"/>
      <c r="J105" s="82">
        <f>'2a.  Simple Form Data Entry'!G159</f>
        <v>0</v>
      </c>
      <c r="K105" s="82">
        <f>'2a.  Simple Form Data Entry'!H159</f>
        <v>0</v>
      </c>
      <c r="L105" s="304">
        <f t="shared" si="25"/>
        <v>0</v>
      </c>
      <c r="P105" s="42"/>
      <c r="Q105" s="297"/>
      <c r="R105" s="393">
        <f>'2a.  Simple Form Data Entry'!J159</f>
        <v>0</v>
      </c>
      <c r="S105" s="394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199" t="str">
        <f>IF('2a.  Simple Form Data Entry'!E160=0,"  ",'2a.  Simple Form Data Entry'!E160)</f>
        <v xml:space="preserve">  </v>
      </c>
      <c r="I106" s="310"/>
      <c r="J106" s="82">
        <f>'2a.  Simple Form Data Entry'!G160</f>
        <v>0</v>
      </c>
      <c r="K106" s="82">
        <f>'2a.  Simple Form Data Entry'!H160</f>
        <v>0</v>
      </c>
      <c r="L106" s="304">
        <f t="shared" si="25"/>
        <v>0</v>
      </c>
      <c r="P106" s="42"/>
      <c r="Q106" s="297"/>
      <c r="R106" s="393">
        <f>'2a.  Simple Form Data Entry'!J160</f>
        <v>0</v>
      </c>
      <c r="S106" s="394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199" t="str">
        <f>IF('2a.  Simple Form Data Entry'!E161=0,"  ",'2a.  Simple Form Data Entry'!E161)</f>
        <v xml:space="preserve">  </v>
      </c>
      <c r="I107" s="310"/>
      <c r="J107" s="82">
        <f>'2a.  Simple Form Data Entry'!G161</f>
        <v>0</v>
      </c>
      <c r="K107" s="82">
        <f>'2a.  Simple Form Data Entry'!H161</f>
        <v>0</v>
      </c>
      <c r="L107" s="304">
        <f t="shared" si="25"/>
        <v>0</v>
      </c>
      <c r="P107" s="42"/>
      <c r="Q107" s="297"/>
      <c r="R107" s="393">
        <f>'2a.  Simple Form Data Entry'!J161</f>
        <v>0</v>
      </c>
      <c r="S107" s="394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199" t="str">
        <f>IF('2a.  Simple Form Data Entry'!E162=0,"  ",'2a.  Simple Form Data Entry'!E162)</f>
        <v xml:space="preserve">  </v>
      </c>
      <c r="I108" s="310"/>
      <c r="J108" s="82">
        <f>'2a.  Simple Form Data Entry'!G162</f>
        <v>0</v>
      </c>
      <c r="K108" s="82">
        <f>'2a.  Simple Form Data Entry'!H162</f>
        <v>0</v>
      </c>
      <c r="L108" s="304">
        <f t="shared" si="25"/>
        <v>0</v>
      </c>
      <c r="P108" s="42"/>
      <c r="Q108" s="297"/>
      <c r="R108" s="393">
        <f>'2a.  Simple Form Data Entry'!J162</f>
        <v>0</v>
      </c>
      <c r="S108" s="394"/>
      <c r="T108" s="42"/>
    </row>
    <row r="109" spans="1:20" ht="14" thickBot="1">
      <c r="A109" s="6"/>
      <c r="B109" s="7"/>
      <c r="C109" s="290" t="s">
        <v>4</v>
      </c>
      <c r="D109" s="43"/>
      <c r="E109" s="43"/>
      <c r="F109" s="43"/>
      <c r="G109" s="43"/>
      <c r="H109" s="206"/>
      <c r="I109" s="311"/>
      <c r="J109" s="66">
        <f>SUM(J103:J108)</f>
        <v>0</v>
      </c>
      <c r="K109" s="66">
        <f>SUM(K103:K108)</f>
        <v>0</v>
      </c>
      <c r="L109" s="305">
        <f t="shared" si="25"/>
        <v>0</v>
      </c>
      <c r="P109" s="42"/>
      <c r="Q109" s="298"/>
      <c r="R109" s="395">
        <f>SUM(R103:S107)</f>
        <v>0</v>
      </c>
      <c r="S109" s="396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15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4" t="s">
        <v>133</v>
      </c>
      <c r="B112" s="425" t="str">
        <f>IF('2a.  Simple Form Data Entry'!G39="Y","See note 5 below.",'2a.  Simple Form Data Entry'!D43)</f>
        <v>An NPV analysis was not performed because the property was determined to be surplus to King County's needs.</v>
      </c>
      <c r="C112" s="425"/>
      <c r="D112" s="425"/>
      <c r="E112" s="425"/>
      <c r="F112" s="425"/>
      <c r="G112" s="425"/>
      <c r="H112" s="425"/>
      <c r="I112" s="425"/>
      <c r="J112" s="425"/>
      <c r="K112" s="425"/>
      <c r="L112" s="425"/>
      <c r="M112" s="425"/>
      <c r="N112" s="425"/>
      <c r="O112" s="425"/>
      <c r="P112" s="425"/>
      <c r="Q112" s="425"/>
      <c r="R112" s="425"/>
      <c r="S112" s="425"/>
      <c r="T112" s="5"/>
    </row>
    <row r="113" spans="1:20" ht="13.5">
      <c r="A113" s="68" t="s">
        <v>112</v>
      </c>
      <c r="B113" s="420" t="s">
        <v>139</v>
      </c>
      <c r="C113" s="420"/>
      <c r="D113" s="420"/>
      <c r="E113" s="420"/>
      <c r="F113" s="420"/>
      <c r="G113" s="420"/>
      <c r="H113" s="420"/>
      <c r="I113" s="420"/>
      <c r="J113" s="420"/>
      <c r="K113" s="420"/>
      <c r="L113" s="420"/>
      <c r="M113" s="420"/>
      <c r="N113" s="420"/>
      <c r="O113" s="420"/>
      <c r="P113" s="420"/>
      <c r="Q113" s="420"/>
      <c r="R113" s="420"/>
      <c r="S113" s="420"/>
      <c r="T113" s="5"/>
    </row>
    <row r="114" spans="1:20" ht="15" customHeight="1">
      <c r="A114" s="69" t="s">
        <v>52</v>
      </c>
      <c r="B114" s="421" t="s">
        <v>115</v>
      </c>
      <c r="C114" s="421"/>
      <c r="D114" s="421"/>
      <c r="E114" s="421"/>
      <c r="F114" s="421"/>
      <c r="G114" s="421"/>
      <c r="H114" s="421"/>
      <c r="I114" s="421"/>
      <c r="J114" s="421"/>
      <c r="K114" s="421"/>
      <c r="L114" s="421"/>
      <c r="M114" s="421"/>
      <c r="N114" s="421"/>
      <c r="O114" s="421"/>
      <c r="P114" s="421"/>
      <c r="Q114" s="421"/>
      <c r="R114" s="421"/>
      <c r="S114" s="421"/>
      <c r="T114" s="5"/>
    </row>
    <row r="115" spans="1:20" ht="13.5">
      <c r="A115" s="69" t="s">
        <v>113</v>
      </c>
      <c r="B115" s="422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22"/>
      <c r="D115" s="422"/>
      <c r="E115" s="422"/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  <c r="R115" s="422"/>
      <c r="S115" s="422"/>
      <c r="T115" s="5"/>
    </row>
    <row r="116" spans="1:20" ht="13.5" customHeight="1">
      <c r="A116" s="67" t="s">
        <v>114</v>
      </c>
      <c r="B116" s="411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1"/>
      <c r="S116" s="411"/>
      <c r="T116" s="5"/>
    </row>
    <row r="117" spans="1:20" ht="16.5" customHeight="1">
      <c r="A117" s="67" t="s">
        <v>117</v>
      </c>
      <c r="B117" s="410" t="s">
        <v>111</v>
      </c>
      <c r="C117" s="410"/>
      <c r="D117" s="410"/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  <c r="Q117" s="410"/>
      <c r="R117" s="410"/>
      <c r="S117" s="410"/>
      <c r="T117" s="5"/>
    </row>
    <row r="118" spans="1:19" ht="14.25" customHeight="1">
      <c r="A118" s="67"/>
      <c r="B118" s="409" t="str">
        <f>'2a.  Simple Form Data Entry'!C174</f>
        <v>- The negotiated sale price of $5,230,000 is the fair market appraised value of the property.</v>
      </c>
      <c r="C118" s="409"/>
      <c r="D118" s="409"/>
      <c r="E118" s="409"/>
      <c r="F118" s="409"/>
      <c r="G118" s="409"/>
      <c r="H118" s="409"/>
      <c r="I118" s="409"/>
      <c r="J118" s="409"/>
      <c r="K118" s="409"/>
      <c r="L118" s="409"/>
      <c r="M118" s="409"/>
      <c r="N118" s="409"/>
      <c r="O118" s="409"/>
      <c r="P118" s="409"/>
      <c r="Q118" s="409"/>
      <c r="R118" s="409"/>
      <c r="S118" s="409"/>
    </row>
    <row r="119" spans="1:19" ht="13.5">
      <c r="A119" s="67"/>
      <c r="B119" s="409"/>
      <c r="C119" s="409"/>
      <c r="D119" s="409"/>
      <c r="E119" s="409"/>
      <c r="F119" s="409"/>
      <c r="G119" s="409"/>
      <c r="H119" s="409"/>
      <c r="I119" s="409"/>
      <c r="J119" s="409"/>
      <c r="K119" s="409"/>
      <c r="L119" s="409"/>
      <c r="M119" s="409"/>
      <c r="N119" s="409"/>
      <c r="O119" s="409"/>
      <c r="P119" s="409"/>
      <c r="Q119" s="409"/>
      <c r="R119" s="409"/>
      <c r="S119" s="409"/>
    </row>
    <row r="120" spans="1:19" ht="12.75" customHeight="1">
      <c r="A120" s="67"/>
      <c r="B120" s="409"/>
      <c r="C120" s="409"/>
      <c r="D120" s="409"/>
      <c r="E120" s="409"/>
      <c r="F120" s="409"/>
      <c r="G120" s="409"/>
      <c r="H120" s="409"/>
      <c r="I120" s="409"/>
      <c r="J120" s="409"/>
      <c r="K120" s="409"/>
      <c r="L120" s="409"/>
      <c r="M120" s="409"/>
      <c r="N120" s="409"/>
      <c r="O120" s="409"/>
      <c r="P120" s="409"/>
      <c r="Q120" s="409"/>
      <c r="R120" s="409"/>
      <c r="S120" s="409"/>
    </row>
    <row r="121" spans="1:19" ht="15" customHeight="1">
      <c r="A121" s="67"/>
      <c r="B121" s="409"/>
      <c r="C121" s="409"/>
      <c r="D121" s="409"/>
      <c r="E121" s="409"/>
      <c r="F121" s="409"/>
      <c r="G121" s="409"/>
      <c r="H121" s="409"/>
      <c r="I121" s="409"/>
      <c r="J121" s="409"/>
      <c r="K121" s="409"/>
      <c r="L121" s="409"/>
      <c r="M121" s="409"/>
      <c r="N121" s="409"/>
      <c r="O121" s="409"/>
      <c r="P121" s="409"/>
      <c r="Q121" s="409"/>
      <c r="R121" s="409"/>
      <c r="S121" s="409"/>
    </row>
    <row r="122" spans="1:20" ht="13.5">
      <c r="A122" s="67"/>
      <c r="B122" s="409"/>
      <c r="C122" s="409"/>
      <c r="D122" s="409"/>
      <c r="E122" s="409"/>
      <c r="F122" s="409"/>
      <c r="G122" s="409"/>
      <c r="H122" s="409"/>
      <c r="I122" s="409"/>
      <c r="J122" s="409"/>
      <c r="K122" s="409"/>
      <c r="L122" s="409"/>
      <c r="M122" s="409"/>
      <c r="N122" s="409"/>
      <c r="O122" s="409"/>
      <c r="P122" s="409"/>
      <c r="Q122" s="409"/>
      <c r="R122" s="409"/>
      <c r="S122" s="409"/>
      <c r="T122" s="5"/>
    </row>
    <row r="123" spans="1:19" ht="13.5">
      <c r="A123" s="67"/>
      <c r="B123" s="409"/>
      <c r="C123" s="409"/>
      <c r="D123" s="409"/>
      <c r="E123" s="409"/>
      <c r="F123" s="409"/>
      <c r="G123" s="409"/>
      <c r="H123" s="409"/>
      <c r="I123" s="409"/>
      <c r="J123" s="409"/>
      <c r="K123" s="409"/>
      <c r="L123" s="409"/>
      <c r="M123" s="409"/>
      <c r="N123" s="409"/>
      <c r="O123" s="409"/>
      <c r="P123" s="409"/>
      <c r="Q123" s="409"/>
      <c r="R123" s="409"/>
      <c r="S123" s="409"/>
    </row>
    <row r="124" spans="1:19" ht="13.5">
      <c r="A124" t="str">
        <f>IF('2a.  Simple Form Data Entry'!C180=""," ","6.")</f>
        <v xml:space="preserve"> </v>
      </c>
      <c r="B124" s="409"/>
      <c r="C124" s="409"/>
      <c r="D124" s="409"/>
      <c r="E124" s="409"/>
      <c r="F124" s="409"/>
      <c r="G124" s="409"/>
      <c r="H124" s="409"/>
      <c r="I124" s="409"/>
      <c r="J124" s="409"/>
      <c r="K124" s="409"/>
      <c r="L124" s="409"/>
      <c r="M124" s="409"/>
      <c r="N124" s="409"/>
      <c r="O124" s="409"/>
      <c r="P124" s="409"/>
      <c r="Q124" s="409"/>
      <c r="R124" s="409"/>
      <c r="S124" s="409"/>
    </row>
    <row r="125" spans="1:19" ht="13.5">
      <c r="A125" s="69"/>
      <c r="B125" s="409"/>
      <c r="C125" s="409"/>
      <c r="D125" s="409"/>
      <c r="E125" s="409"/>
      <c r="F125" s="409"/>
      <c r="G125" s="409"/>
      <c r="H125" s="409"/>
      <c r="I125" s="409"/>
      <c r="J125" s="409"/>
      <c r="K125" s="409"/>
      <c r="L125" s="409"/>
      <c r="M125" s="409"/>
      <c r="N125" s="409"/>
      <c r="O125" s="409"/>
      <c r="P125" s="409"/>
      <c r="Q125" s="409"/>
      <c r="R125" s="409"/>
      <c r="S125" s="409"/>
    </row>
    <row r="126" spans="1:19" ht="13.5">
      <c r="A126" s="69"/>
      <c r="B126" s="409"/>
      <c r="C126" s="409"/>
      <c r="D126" s="409"/>
      <c r="E126" s="409"/>
      <c r="F126" s="409"/>
      <c r="G126" s="409"/>
      <c r="H126" s="409"/>
      <c r="I126" s="409"/>
      <c r="J126" s="409"/>
      <c r="K126" s="409"/>
      <c r="L126" s="409"/>
      <c r="M126" s="409"/>
      <c r="N126" s="409"/>
      <c r="O126" s="409"/>
      <c r="P126" s="409"/>
      <c r="Q126" s="409"/>
      <c r="R126" s="409"/>
      <c r="S126" s="409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6" ma:contentTypeDescription="Create a new document." ma:contentTypeScope="" ma:versionID="956c4c9cc10f96a2461de8f7c7fc9bde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0f494b772607eebe96ae6bc103f545ac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YQKKTEHHRR7V-1353-5788</_dlc_DocId>
    <_dlc_DocIdUrl xmlns="cfc4bdfe-72e7-4bcf-8777-527aa6965755">
      <Url>https://kc1-portal38.sharepoint.com/FMD/Legislation2015/_layouts/15/DocIdRedir.aspx?ID=YQKKTEHHRR7V-1353-5788</Url>
      <Description>YQKKTEHHRR7V-1353-5788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E98A0EB-94C5-4B78-A71D-BDD8933CB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1ff4bbbe-e948-4d8f-bbf3-024ce416f147"/>
    <ds:schemaRef ds:uri="http://schemas.microsoft.com/office/2006/documentManagement/types"/>
    <ds:schemaRef ds:uri="cfc4bdfe-72e7-4bcf-8777-527aa6965755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b516f40b-13c9-483a-b8d0-25e20c0c5f62"/>
    <ds:schemaRef ds:uri="http://purl.org/dc/dcmitype/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2023-11-03T23:44:28Z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6da57339-7f9a-4b44-b9f6-10864844734a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