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41" yWindow="65476" windowWidth="11640" windowHeight="5805" activeTab="0"/>
  </bookViews>
  <sheets>
    <sheet name="FinPlan" sheetId="1" r:id="rId1"/>
  </sheets>
  <definedNames>
    <definedName name="_xlnm.Print_Area" localSheetId="0">'FinPlan'!$A$1:$Q$92</definedName>
    <definedName name="Qry01_02_03Exp">#REF!</definedName>
  </definedNames>
  <calcPr fullCalcOnLoad="1"/>
</workbook>
</file>

<file path=xl/comments1.xml><?xml version="1.0" encoding="utf-8"?>
<comments xmlns="http://schemas.openxmlformats.org/spreadsheetml/2006/main">
  <authors>
    <author>Steve Klusman</author>
  </authors>
  <commentList>
    <comment ref="F21" authorId="0">
      <text>
        <r>
          <rPr>
            <b/>
            <sz val="8"/>
            <rFont val="Tahoma"/>
            <family val="0"/>
          </rPr>
          <t>Steve Klusman:</t>
        </r>
        <r>
          <rPr>
            <sz val="8"/>
            <rFont val="Tahoma"/>
            <family val="0"/>
          </rPr>
          <t xml:space="preserve">
Extrapolated based on first three months of interest payments.</t>
        </r>
      </text>
    </comment>
  </commentList>
</comments>
</file>

<file path=xl/sharedStrings.xml><?xml version="1.0" encoding="utf-8"?>
<sst xmlns="http://schemas.openxmlformats.org/spreadsheetml/2006/main" count="82" uniqueCount="81">
  <si>
    <t>Beginning Fund Balance</t>
  </si>
  <si>
    <t>Reserve for Encumbrance</t>
  </si>
  <si>
    <r>
      <t xml:space="preserve">Updated:  </t>
    </r>
    <r>
      <rPr>
        <b/>
        <sz val="9"/>
        <rFont val="Arial"/>
        <family val="2"/>
      </rPr>
      <t>04/23/08 (SK)</t>
    </r>
  </si>
  <si>
    <t>2007 Actual</t>
  </si>
  <si>
    <t>2008 Adopted</t>
  </si>
  <si>
    <t>2008 Revised</t>
  </si>
  <si>
    <t>2009 Estimated</t>
  </si>
  <si>
    <t>2010 Estimated</t>
  </si>
  <si>
    <t>2011 Estimated</t>
  </si>
  <si>
    <t>2012 Estimated</t>
  </si>
  <si>
    <t>2013 Estimated</t>
  </si>
  <si>
    <t>Revenues</t>
  </si>
  <si>
    <t xml:space="preserve">  Levy Fund 3151 (showing % increase from prior year)</t>
  </si>
  <si>
    <r>
      <t xml:space="preserve">    Conservation Futures Tax levy </t>
    </r>
    <r>
      <rPr>
        <i/>
        <vertAlign val="superscript"/>
        <sz val="9"/>
        <rFont val="Arial"/>
        <family val="2"/>
      </rPr>
      <t>a</t>
    </r>
  </si>
  <si>
    <r>
      <t xml:space="preserve">    Less Debt Service </t>
    </r>
    <r>
      <rPr>
        <i/>
        <vertAlign val="superscript"/>
        <sz val="9"/>
        <rFont val="Arial"/>
        <family val="2"/>
      </rPr>
      <t>b</t>
    </r>
  </si>
  <si>
    <t xml:space="preserve">    *  1993B Various Purpose CFT </t>
  </si>
  <si>
    <t xml:space="preserve">    *  1991 Refunding (May &amp; Nov 1985); hereafter 1999A Refunding</t>
  </si>
  <si>
    <t xml:space="preserve">    *   2003B LTGO, REFUNDING ISSUE</t>
  </si>
  <si>
    <t xml:space="preserve">    *   2005A LTGO REFG 93B</t>
  </si>
  <si>
    <t xml:space="preserve">    *  2003 Treemont Acquisition</t>
  </si>
  <si>
    <t xml:space="preserve">   * Juanita Woodlandss acquisition (@$5.30M/5.25%/20)</t>
  </si>
  <si>
    <t>b1</t>
  </si>
  <si>
    <r>
      <t xml:space="preserve">    *  </t>
    </r>
    <r>
      <rPr>
        <b/>
        <sz val="9"/>
        <rFont val="Arial"/>
        <family val="2"/>
      </rPr>
      <t>Maury Island Acquisition (@$6.0M/5.25%/20)</t>
    </r>
  </si>
  <si>
    <t xml:space="preserve">   *  Snoqualmie Tree Farm (@$24.0M/5.25%/20)</t>
  </si>
  <si>
    <r>
      <t xml:space="preserve">    *  Fund 8400 Revenue Adjustment</t>
    </r>
    <r>
      <rPr>
        <vertAlign val="superscript"/>
        <sz val="9"/>
        <rFont val="Arial"/>
        <family val="2"/>
      </rPr>
      <t xml:space="preserve"> c</t>
    </r>
  </si>
  <si>
    <t xml:space="preserve">       Total Debt Service</t>
  </si>
  <si>
    <t xml:space="preserve">    Conservation Futures Tax Net of Debt Service</t>
  </si>
  <si>
    <r>
      <t xml:space="preserve">    Interest Income</t>
    </r>
    <r>
      <rPr>
        <vertAlign val="superscript"/>
        <sz val="9"/>
        <rFont val="Arial"/>
        <family val="2"/>
      </rPr>
      <t xml:space="preserve"> </t>
    </r>
    <r>
      <rPr>
        <i/>
        <vertAlign val="superscript"/>
        <sz val="9"/>
        <rFont val="Arial"/>
        <family val="2"/>
      </rPr>
      <t>d</t>
    </r>
  </si>
  <si>
    <r>
      <t xml:space="preserve">    Other Misc Taxes and Revenue </t>
    </r>
    <r>
      <rPr>
        <vertAlign val="superscript"/>
        <sz val="9"/>
        <rFont val="Arial"/>
        <family val="2"/>
      </rPr>
      <t>e</t>
    </r>
  </si>
  <si>
    <t>e2</t>
  </si>
  <si>
    <t xml:space="preserve">    Interest Rebate</t>
  </si>
  <si>
    <r>
      <t xml:space="preserve">    Other Financing Sources </t>
    </r>
    <r>
      <rPr>
        <i/>
        <vertAlign val="superscript"/>
        <sz val="9"/>
        <rFont val="Arial"/>
        <family val="2"/>
      </rPr>
      <t>f</t>
    </r>
  </si>
  <si>
    <t xml:space="preserve">    Unrealized Net Gain-Loss (GAAP)</t>
  </si>
  <si>
    <t>i</t>
  </si>
  <si>
    <t xml:space="preserve">    Adjustment to Equity Fund Balance Retained Earnings</t>
  </si>
  <si>
    <t xml:space="preserve">    Subtotal Revenues, Levy Fund 3151</t>
  </si>
  <si>
    <t xml:space="preserve">  Debt Service as a % of Levy Revenue (only)</t>
  </si>
  <si>
    <t xml:space="preserve">    Interest Income</t>
  </si>
  <si>
    <t xml:space="preserve">      Subtotal Revenues, Bond Fund 3152</t>
  </si>
  <si>
    <t>Total Revenues Net of Debt Service</t>
  </si>
  <si>
    <t>Expenditures</t>
  </si>
  <si>
    <t xml:space="preserve">  Levy Fund 3151</t>
  </si>
  <si>
    <r>
      <t xml:space="preserve">      Central Finance Department  Fund Charge </t>
    </r>
    <r>
      <rPr>
        <i/>
        <vertAlign val="superscript"/>
        <sz val="9"/>
        <rFont val="Arial"/>
        <family val="2"/>
      </rPr>
      <t>g</t>
    </r>
  </si>
  <si>
    <t xml:space="preserve">      Financial Management Services Rebate</t>
  </si>
  <si>
    <t xml:space="preserve">      CFT Program Support</t>
  </si>
  <si>
    <t xml:space="preserve">      TDR Program Support</t>
  </si>
  <si>
    <t>King County Administrative and Executive Adds</t>
  </si>
  <si>
    <r>
      <t xml:space="preserve">         King County Council Adds</t>
    </r>
    <r>
      <rPr>
        <vertAlign val="superscript"/>
        <sz val="9"/>
        <rFont val="Arial"/>
        <family val="2"/>
      </rPr>
      <t xml:space="preserve"> h</t>
    </r>
  </si>
  <si>
    <t xml:space="preserve">         King County Allocation</t>
  </si>
  <si>
    <r>
      <t xml:space="preserve">         Contribution to Open Space Linkage Initiative </t>
    </r>
    <r>
      <rPr>
        <i/>
        <vertAlign val="superscript"/>
        <sz val="9"/>
        <rFont val="Arial"/>
        <family val="2"/>
      </rPr>
      <t>h</t>
    </r>
  </si>
  <si>
    <t xml:space="preserve">         Transfer of Development Rights Loan Repayment</t>
  </si>
  <si>
    <t xml:space="preserve">      Seattle Projects </t>
  </si>
  <si>
    <t xml:space="preserve">      Suburban Cities Projects</t>
  </si>
  <si>
    <t xml:space="preserve">      Citizen Oversight Committee Annual Allocation (to be determined)</t>
  </si>
  <si>
    <t xml:space="preserve">      CIP Carryover from Prior Year</t>
  </si>
  <si>
    <t xml:space="preserve">      Subtotal Expenditures, Levy Fund 3151</t>
  </si>
  <si>
    <t xml:space="preserve">  Bond Fund 3152</t>
  </si>
  <si>
    <t xml:space="preserve">      Regional Projects</t>
  </si>
  <si>
    <t xml:space="preserve">      Subtotal Expenditures, Bond Fund 3152</t>
  </si>
  <si>
    <t>Total Expenditures</t>
  </si>
  <si>
    <t>Ending Fund Balance</t>
  </si>
  <si>
    <t>Reserves</t>
  </si>
  <si>
    <t xml:space="preserve">  Levy Fund 3151 Reserve for CIP Carryover</t>
  </si>
  <si>
    <t xml:space="preserve">  Levy Fund 3151 Reserve for Unrealized Gain (GAAP)</t>
  </si>
  <si>
    <t xml:space="preserve">  Bond Fund 3152 Reserve for CIP Carryover</t>
  </si>
  <si>
    <t>Total Reserves</t>
  </si>
  <si>
    <t>Undesignated Ending Fund Balance</t>
  </si>
  <si>
    <t>Expenditure Percentage</t>
  </si>
  <si>
    <t>Conservation Futures Fund (3151) Financial Plan - 2008 Revised</t>
  </si>
  <si>
    <t>Conservation Futures Financial Plan Notes</t>
  </si>
  <si>
    <r>
      <t xml:space="preserve"> a</t>
    </r>
    <r>
      <rPr>
        <sz val="10"/>
        <rFont val="Arial"/>
        <family val="2"/>
      </rPr>
      <t xml:space="preserve"> Levy Projections from OMB.</t>
    </r>
  </si>
  <si>
    <r>
      <t>b</t>
    </r>
    <r>
      <rPr>
        <sz val="10"/>
        <rFont val="Arial"/>
        <family val="2"/>
      </rPr>
      <t xml:space="preserve">  Debt service schedule provided by King County Finance.</t>
    </r>
  </si>
  <si>
    <r>
      <t>b1</t>
    </r>
    <r>
      <rPr>
        <sz val="10"/>
        <rFont val="Arial"/>
        <family val="2"/>
      </rPr>
      <t xml:space="preserve">  Contribution of $300K from Denny Creek Alliance to reduce debt service on Juanita Woodlands.  Contribution deposited and withdrawn from fund in 2007.</t>
    </r>
  </si>
  <si>
    <r>
      <t>c</t>
    </r>
    <r>
      <rPr>
        <sz val="10"/>
        <rFont val="Arial"/>
        <family val="2"/>
      </rPr>
      <t xml:space="preserve">  Adjustment reflects difference between revenue collected in Fund 8400 and actual debt service payments made (not reflected in CAFR, calculated to balance ARMS revenues to CAFR revenues).</t>
    </r>
  </si>
  <si>
    <r>
      <t>d</t>
    </r>
    <r>
      <rPr>
        <sz val="10"/>
        <rFont val="Arial"/>
        <family val="2"/>
      </rPr>
      <t xml:space="preserve"> Calculated on beginning fund balance with interest rates provided by budget office.</t>
    </r>
  </si>
  <si>
    <r>
      <t xml:space="preserve">e </t>
    </r>
    <r>
      <rPr>
        <sz val="10"/>
        <rFont val="Arial"/>
        <family val="2"/>
      </rPr>
      <t xml:space="preserve"> Includes Advalorem Tax Refunds, Sale of Tax Title Property, Private Timber Harvest Tax, Leasehold Excise Tax, Payment in Lieu of Taxes, Interest Rebate, and Ext L-T Space/Facilities Rent.</t>
    </r>
  </si>
  <si>
    <r>
      <t>e2</t>
    </r>
    <r>
      <rPr>
        <sz val="10"/>
        <rFont val="Arial"/>
        <family val="2"/>
      </rPr>
      <t xml:space="preserve"> Includes $350K from sale of Schroeder property, plus various miscellaneous revenue.</t>
    </r>
  </si>
  <si>
    <r>
      <t>f</t>
    </r>
    <r>
      <rPr>
        <sz val="10"/>
        <rFont val="Arial"/>
        <family val="2"/>
      </rPr>
      <t xml:space="preserve"> Includes Timber Sales - Forest Board Yield.</t>
    </r>
  </si>
  <si>
    <r>
      <t>g</t>
    </r>
    <r>
      <rPr>
        <sz val="10"/>
        <rFont val="Arial"/>
        <family val="2"/>
      </rPr>
      <t xml:space="preserve"> Annual Finance Department charge provided by budget office.</t>
    </r>
  </si>
  <si>
    <r>
      <t>h</t>
    </r>
    <r>
      <rPr>
        <sz val="10"/>
        <rFont val="Arial"/>
        <family val="2"/>
      </rPr>
      <t xml:space="preserve"> Conservation Futures funds committed by Council.</t>
    </r>
  </si>
  <si>
    <r>
      <t xml:space="preserve">i </t>
    </r>
    <r>
      <rPr>
        <sz val="10"/>
        <rFont val="Arial"/>
        <family val="2"/>
      </rPr>
      <t xml:space="preserve"> 2007 adjustment for King County impaired investments.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</si>
</sst>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dddd\,\ mmmm\ dd\,\ yyyy"/>
    <numFmt numFmtId="170" formatCode="#,##0;[Red]\(#,##0\);0"/>
    <numFmt numFmtId="171" formatCode="mmmm\ d\,\ yyyy"/>
    <numFmt numFmtId="172" formatCode="mm/dd/yy_)"/>
    <numFmt numFmtId="173" formatCode="0.0"/>
    <numFmt numFmtId="174" formatCode="#,##0.0_);[Red]\(#,##0.0\)"/>
    <numFmt numFmtId="175" formatCode="#,##0.0_);\(#,##0.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.00;#,##0.00\-"/>
    <numFmt numFmtId="182" formatCode="[$-409]#,##0.00_);\([$-409]#,##0.00\)"/>
    <numFmt numFmtId="183" formatCode="_(* #,##0.000_);_(* \(#,##0.000\);_(* &quot;-&quot;??_);_(@_)"/>
    <numFmt numFmtId="184" formatCode="_(* #,##0.0000_);_(* \(#,##0.0000\);_(* &quot;-&quot;??_);_(@_)"/>
  </numFmts>
  <fonts count="1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Tahoma"/>
      <family val="0"/>
    </font>
    <font>
      <sz val="8"/>
      <name val="Arial"/>
      <family val="0"/>
    </font>
    <font>
      <sz val="9"/>
      <name val="Arial"/>
      <family val="2"/>
    </font>
    <font>
      <i/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6" fontId="0" fillId="0" borderId="0" xfId="0" applyNumberFormat="1" applyAlignment="1">
      <alignment/>
    </xf>
    <xf numFmtId="37" fontId="5" fillId="0" borderId="1" xfId="0" applyNumberFormat="1" applyFont="1" applyBorder="1" applyAlignment="1">
      <alignment/>
    </xf>
    <xf numFmtId="37" fontId="5" fillId="0" borderId="2" xfId="0" applyNumberFormat="1" applyFont="1" applyBorder="1" applyAlignment="1">
      <alignment horizontal="center"/>
    </xf>
    <xf numFmtId="37" fontId="5" fillId="0" borderId="2" xfId="0" applyNumberFormat="1" applyFont="1" applyFill="1" applyBorder="1" applyAlignment="1">
      <alignment horizontal="center"/>
    </xf>
    <xf numFmtId="37" fontId="6" fillId="0" borderId="2" xfId="0" applyNumberFormat="1" applyFont="1" applyFill="1" applyBorder="1" applyAlignment="1">
      <alignment/>
    </xf>
    <xf numFmtId="37" fontId="7" fillId="0" borderId="1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37" fontId="7" fillId="0" borderId="2" xfId="0" applyNumberFormat="1" applyFont="1" applyFill="1" applyBorder="1" applyAlignment="1">
      <alignment/>
    </xf>
    <xf numFmtId="37" fontId="7" fillId="0" borderId="3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80" fontId="5" fillId="0" borderId="0" xfId="21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7" fillId="0" borderId="3" xfId="0" applyNumberFormat="1" applyFont="1" applyFill="1" applyBorder="1" applyAlignment="1">
      <alignment/>
    </xf>
    <xf numFmtId="180" fontId="6" fillId="0" borderId="0" xfId="21" applyNumberFormat="1" applyFont="1" applyFill="1" applyBorder="1" applyAlignment="1">
      <alignment/>
    </xf>
    <xf numFmtId="180" fontId="7" fillId="0" borderId="0" xfId="21" applyNumberFormat="1" applyFont="1" applyFill="1" applyBorder="1" applyAlignment="1">
      <alignment/>
    </xf>
    <xf numFmtId="9" fontId="5" fillId="0" borderId="0" xfId="21" applyFont="1" applyFill="1" applyAlignment="1">
      <alignment/>
    </xf>
    <xf numFmtId="37" fontId="5" fillId="0" borderId="3" xfId="0" applyNumberFormat="1" applyFont="1" applyBorder="1" applyAlignment="1">
      <alignment/>
    </xf>
    <xf numFmtId="37" fontId="6" fillId="0" borderId="4" xfId="0" applyNumberFormat="1" applyFont="1" applyFill="1" applyBorder="1" applyAlignment="1">
      <alignment/>
    </xf>
    <xf numFmtId="37" fontId="5" fillId="0" borderId="2" xfId="0" applyNumberFormat="1" applyFont="1" applyFill="1" applyBorder="1" applyAlignment="1">
      <alignment/>
    </xf>
    <xf numFmtId="37" fontId="5" fillId="0" borderId="4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81" fontId="9" fillId="0" borderId="0" xfId="0" applyNumberFormat="1" applyFont="1" applyAlignment="1">
      <alignment/>
    </xf>
    <xf numFmtId="181" fontId="9" fillId="0" borderId="0" xfId="0" applyNumberFormat="1" applyFont="1" applyFill="1" applyAlignment="1">
      <alignment/>
    </xf>
    <xf numFmtId="37" fontId="7" fillId="0" borderId="0" xfId="0" applyNumberFormat="1" applyFont="1" applyBorder="1" applyAlignment="1">
      <alignment/>
    </xf>
    <xf numFmtId="9" fontId="7" fillId="0" borderId="0" xfId="21" applyFont="1" applyBorder="1" applyAlignment="1">
      <alignment/>
    </xf>
    <xf numFmtId="9" fontId="7" fillId="0" borderId="0" xfId="21" applyFont="1" applyFill="1" applyBorder="1" applyAlignment="1">
      <alignment/>
    </xf>
    <xf numFmtId="9" fontId="6" fillId="0" borderId="0" xfId="21" applyFont="1" applyFill="1" applyBorder="1" applyAlignment="1">
      <alignment/>
    </xf>
    <xf numFmtId="37" fontId="5" fillId="0" borderId="3" xfId="0" applyNumberFormat="1" applyFont="1" applyBorder="1" applyAlignment="1">
      <alignment horizontal="left" indent="1"/>
    </xf>
    <xf numFmtId="37" fontId="5" fillId="0" borderId="4" xfId="0" applyNumberFormat="1" applyFont="1" applyBorder="1" applyAlignment="1">
      <alignment/>
    </xf>
    <xf numFmtId="37" fontId="7" fillId="0" borderId="4" xfId="0" applyNumberFormat="1" applyFont="1" applyBorder="1" applyAlignment="1">
      <alignment/>
    </xf>
    <xf numFmtId="37" fontId="5" fillId="0" borderId="3" xfId="0" applyNumberFormat="1" applyFont="1" applyBorder="1" applyAlignment="1">
      <alignment horizontal="left" indent="2"/>
    </xf>
    <xf numFmtId="37" fontId="5" fillId="0" borderId="5" xfId="0" applyNumberFormat="1" applyFont="1" applyBorder="1" applyAlignment="1">
      <alignment/>
    </xf>
    <xf numFmtId="37" fontId="7" fillId="0" borderId="5" xfId="0" applyNumberFormat="1" applyFont="1" applyBorder="1" applyAlignment="1">
      <alignment/>
    </xf>
    <xf numFmtId="37" fontId="7" fillId="0" borderId="4" xfId="0" applyNumberFormat="1" applyFont="1" applyFill="1" applyBorder="1" applyAlignment="1">
      <alignment/>
    </xf>
    <xf numFmtId="37" fontId="10" fillId="0" borderId="6" xfId="0" applyNumberFormat="1" applyFont="1" applyBorder="1" applyAlignment="1">
      <alignment/>
    </xf>
    <xf numFmtId="37" fontId="10" fillId="0" borderId="4" xfId="15" applyNumberFormat="1" applyFont="1" applyBorder="1" applyAlignment="1">
      <alignment/>
    </xf>
    <xf numFmtId="37" fontId="10" fillId="0" borderId="7" xfId="0" applyNumberFormat="1" applyFont="1" applyBorder="1" applyAlignment="1">
      <alignment/>
    </xf>
    <xf numFmtId="37" fontId="10" fillId="0" borderId="6" xfId="0" applyNumberFormat="1" applyFont="1" applyFill="1" applyBorder="1" applyAlignment="1">
      <alignment/>
    </xf>
    <xf numFmtId="37" fontId="6" fillId="0" borderId="6" xfId="0" applyNumberFormat="1" applyFont="1" applyFill="1" applyBorder="1" applyAlignment="1">
      <alignment/>
    </xf>
    <xf numFmtId="37" fontId="10" fillId="0" borderId="4" xfId="0" applyNumberFormat="1" applyFont="1" applyBorder="1" applyAlignment="1">
      <alignment/>
    </xf>
    <xf numFmtId="37" fontId="10" fillId="0" borderId="5" xfId="0" applyNumberFormat="1" applyFont="1" applyBorder="1" applyAlignment="1">
      <alignment/>
    </xf>
    <xf numFmtId="37" fontId="10" fillId="0" borderId="4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37" fontId="11" fillId="0" borderId="0" xfId="0" applyNumberFormat="1" applyFont="1" applyAlignment="1">
      <alignment/>
    </xf>
    <xf numFmtId="6" fontId="0" fillId="0" borderId="0" xfId="0" applyNumberFormat="1" applyFill="1" applyAlignment="1">
      <alignment/>
    </xf>
    <xf numFmtId="182" fontId="9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/>
    </xf>
    <xf numFmtId="37" fontId="13" fillId="0" borderId="0" xfId="0" applyNumberFormat="1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37" fontId="5" fillId="0" borderId="8" xfId="0" applyNumberFormat="1" applyFont="1" applyBorder="1" applyAlignment="1">
      <alignment horizontal="center"/>
    </xf>
    <xf numFmtId="37" fontId="7" fillId="0" borderId="8" xfId="0" applyNumberFormat="1" applyFont="1" applyFill="1" applyBorder="1" applyAlignment="1">
      <alignment/>
    </xf>
    <xf numFmtId="37" fontId="5" fillId="0" borderId="9" xfId="0" applyNumberFormat="1" applyFont="1" applyBorder="1" applyAlignment="1">
      <alignment/>
    </xf>
    <xf numFmtId="180" fontId="7" fillId="0" borderId="9" xfId="21" applyNumberFormat="1" applyFont="1" applyFill="1" applyBorder="1" applyAlignment="1">
      <alignment/>
    </xf>
    <xf numFmtId="37" fontId="5" fillId="0" borderId="9" xfId="0" applyNumberFormat="1" applyFont="1" applyFill="1" applyBorder="1" applyAlignment="1">
      <alignment/>
    </xf>
    <xf numFmtId="37" fontId="5" fillId="0" borderId="8" xfId="0" applyNumberFormat="1" applyFont="1" applyFill="1" applyBorder="1" applyAlignment="1">
      <alignment/>
    </xf>
    <xf numFmtId="9" fontId="7" fillId="0" borderId="9" xfId="21" applyFont="1" applyFill="1" applyBorder="1" applyAlignment="1">
      <alignment/>
    </xf>
    <xf numFmtId="37" fontId="7" fillId="0" borderId="8" xfId="0" applyNumberFormat="1" applyFont="1" applyBorder="1" applyAlignment="1">
      <alignment/>
    </xf>
    <xf numFmtId="37" fontId="7" fillId="0" borderId="9" xfId="0" applyNumberFormat="1" applyFont="1" applyBorder="1" applyAlignment="1">
      <alignment/>
    </xf>
    <xf numFmtId="37" fontId="5" fillId="0" borderId="10" xfId="0" applyNumberFormat="1" applyFont="1" applyFill="1" applyBorder="1" applyAlignment="1">
      <alignment/>
    </xf>
    <xf numFmtId="37" fontId="7" fillId="0" borderId="10" xfId="0" applyNumberFormat="1" applyFont="1" applyFill="1" applyBorder="1" applyAlignment="1">
      <alignment/>
    </xf>
    <xf numFmtId="37" fontId="7" fillId="0" borderId="9" xfId="0" applyNumberFormat="1" applyFont="1" applyFill="1" applyBorder="1" applyAlignment="1">
      <alignment/>
    </xf>
    <xf numFmtId="37" fontId="10" fillId="0" borderId="11" xfId="0" applyNumberFormat="1" applyFont="1" applyBorder="1" applyAlignment="1">
      <alignment/>
    </xf>
    <xf numFmtId="37" fontId="10" fillId="0" borderId="10" xfId="15" applyNumberFormat="1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Alignment="1">
      <alignment horizontal="lef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91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52.8515625" style="1" customWidth="1"/>
    <col min="2" max="2" width="13.7109375" style="3" customWidth="1"/>
    <col min="3" max="3" width="2.57421875" style="19" customWidth="1"/>
    <col min="4" max="4" width="13.421875" style="3" bestFit="1" customWidth="1"/>
    <col min="5" max="5" width="2.7109375" style="16" customWidth="1"/>
    <col min="6" max="6" width="13.421875" style="3" bestFit="1" customWidth="1"/>
    <col min="7" max="7" width="2.57421875" style="16" customWidth="1"/>
    <col min="8" max="8" width="13.421875" style="16" bestFit="1" customWidth="1"/>
    <col min="9" max="9" width="2.57421875" style="16" customWidth="1"/>
    <col min="10" max="10" width="13.140625" style="16" bestFit="1" customWidth="1"/>
    <col min="11" max="11" width="2.57421875" style="16" customWidth="1"/>
    <col min="12" max="12" width="13.140625" style="16" bestFit="1" customWidth="1"/>
    <col min="13" max="13" width="2.57421875" style="16" customWidth="1"/>
    <col min="14" max="14" width="13.140625" style="16" bestFit="1" customWidth="1"/>
    <col min="15" max="15" width="2.57421875" style="16" customWidth="1"/>
    <col min="16" max="16" width="13.140625" style="16" bestFit="1" customWidth="1"/>
    <col min="17" max="17" width="2.57421875" style="16" customWidth="1"/>
    <col min="18" max="16384" width="8.8515625" style="1" customWidth="1"/>
  </cols>
  <sheetData>
    <row r="1" spans="1:19" ht="18">
      <c r="A1" s="55" t="s">
        <v>68</v>
      </c>
      <c r="B1" s="4"/>
      <c r="C1" s="4"/>
      <c r="D1" s="4"/>
      <c r="E1"/>
      <c r="F1" s="4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>
      <c r="A2" s="55"/>
      <c r="B2" s="4"/>
      <c r="C2" s="4"/>
      <c r="D2" s="4"/>
      <c r="E2"/>
      <c r="F2" s="4"/>
      <c r="G2"/>
      <c r="H2"/>
      <c r="I2"/>
      <c r="J2"/>
      <c r="K2"/>
      <c r="L2"/>
      <c r="M2"/>
      <c r="N2"/>
      <c r="O2"/>
      <c r="P2"/>
      <c r="Q2"/>
      <c r="R2"/>
      <c r="S2"/>
    </row>
    <row r="3" spans="1:19" s="6" customFormat="1" ht="12.75">
      <c r="A3" s="1"/>
      <c r="B3" s="5"/>
      <c r="C3" s="5"/>
      <c r="D3" s="5"/>
      <c r="F3" s="5"/>
      <c r="R3" s="7"/>
      <c r="S3" s="7"/>
    </row>
    <row r="4" spans="1:17" s="6" customFormat="1" ht="12">
      <c r="A4" s="8" t="s">
        <v>2</v>
      </c>
      <c r="B4" s="10" t="s">
        <v>3</v>
      </c>
      <c r="C4" s="10"/>
      <c r="D4" s="10" t="s">
        <v>4</v>
      </c>
      <c r="E4" s="9"/>
      <c r="F4" s="10" t="s">
        <v>5</v>
      </c>
      <c r="G4" s="9"/>
      <c r="H4" s="9" t="s">
        <v>6</v>
      </c>
      <c r="I4" s="9"/>
      <c r="J4" s="9" t="s">
        <v>7</v>
      </c>
      <c r="K4" s="9"/>
      <c r="L4" s="9" t="s">
        <v>8</v>
      </c>
      <c r="M4" s="9"/>
      <c r="N4" s="9" t="s">
        <v>9</v>
      </c>
      <c r="O4" s="9"/>
      <c r="P4" s="9" t="s">
        <v>10</v>
      </c>
      <c r="Q4" s="59"/>
    </row>
    <row r="5" spans="1:17" s="6" customFormat="1" ht="13.5">
      <c r="A5" s="12" t="s">
        <v>0</v>
      </c>
      <c r="B5" s="14">
        <v>29231926</v>
      </c>
      <c r="C5" s="11"/>
      <c r="D5" s="14">
        <v>1581844</v>
      </c>
      <c r="E5" s="14"/>
      <c r="F5" s="14">
        <f>B58</f>
        <v>33957519</v>
      </c>
      <c r="G5" s="14"/>
      <c r="H5" s="14">
        <f>F58</f>
        <v>59283.41450306773</v>
      </c>
      <c r="I5" s="14"/>
      <c r="J5" s="14">
        <v>0</v>
      </c>
      <c r="K5" s="14"/>
      <c r="L5" s="14">
        <f>J64</f>
        <v>0</v>
      </c>
      <c r="M5" s="14"/>
      <c r="N5" s="14">
        <f>L64</f>
        <v>0</v>
      </c>
      <c r="O5" s="14"/>
      <c r="P5" s="14">
        <f>N64</f>
        <v>0</v>
      </c>
      <c r="Q5" s="60"/>
    </row>
    <row r="6" spans="1:17" ht="13.5">
      <c r="A6" s="15" t="s">
        <v>11</v>
      </c>
      <c r="Q6" s="61"/>
    </row>
    <row r="7" spans="1:23" s="2" customFormat="1" ht="13.5">
      <c r="A7" s="20" t="s">
        <v>12</v>
      </c>
      <c r="B7" s="18"/>
      <c r="C7" s="21"/>
      <c r="D7" s="18">
        <f>(D8-B8)/B8</f>
        <v>0.03410865359697484</v>
      </c>
      <c r="E7" s="22"/>
      <c r="F7" s="18">
        <f>(F8-B8)/B8</f>
        <v>0.036231629296138844</v>
      </c>
      <c r="G7" s="22"/>
      <c r="H7" s="18">
        <f>(H8-D8)/D8</f>
        <v>0.022263182398078864</v>
      </c>
      <c r="I7" s="22"/>
      <c r="J7" s="18">
        <f>(J8-H8)/H8</f>
        <v>0.01921808462982172</v>
      </c>
      <c r="K7" s="22"/>
      <c r="L7" s="18">
        <f>(L8-J8)/J8</f>
        <v>0.021194351783006358</v>
      </c>
      <c r="M7" s="22"/>
      <c r="N7" s="18">
        <f>(N8-L8)/L8</f>
        <v>0.02267550650400642</v>
      </c>
      <c r="O7" s="22"/>
      <c r="P7" s="18">
        <f>(P8-N8)/N8</f>
        <v>0.02515944241528083</v>
      </c>
      <c r="Q7" s="62"/>
      <c r="R7" s="23"/>
      <c r="S7" s="23"/>
      <c r="T7" s="23"/>
      <c r="U7" s="23"/>
      <c r="V7" s="23"/>
      <c r="W7" s="23"/>
    </row>
    <row r="8" spans="1:17" ht="13.5">
      <c r="A8" s="24" t="s">
        <v>13</v>
      </c>
      <c r="B8" s="3">
        <f>B20-B19-B18</f>
        <v>15052706.450000001</v>
      </c>
      <c r="D8" s="3">
        <v>15566134</v>
      </c>
      <c r="E8" s="3"/>
      <c r="F8" s="3">
        <v>15598090.53</v>
      </c>
      <c r="G8" s="3"/>
      <c r="H8" s="3">
        <v>15912685.680474937</v>
      </c>
      <c r="I8" s="3"/>
      <c r="J8" s="3">
        <v>16218497.020570057</v>
      </c>
      <c r="K8" s="3"/>
      <c r="L8" s="3">
        <v>16562237.551815659</v>
      </c>
      <c r="M8" s="3"/>
      <c r="N8" s="3">
        <v>16937794.677142754</v>
      </c>
      <c r="O8" s="3"/>
      <c r="P8" s="3">
        <v>17363940.146964177</v>
      </c>
      <c r="Q8" s="63"/>
    </row>
    <row r="9" spans="1:17" ht="13.5">
      <c r="A9" s="24" t="s">
        <v>14</v>
      </c>
      <c r="E9" s="3"/>
      <c r="G9" s="3"/>
      <c r="H9" s="3"/>
      <c r="I9" s="3"/>
      <c r="J9" s="3"/>
      <c r="K9" s="3"/>
      <c r="L9" s="3"/>
      <c r="M9" s="3"/>
      <c r="N9" s="3"/>
      <c r="O9" s="3"/>
      <c r="P9" s="3"/>
      <c r="Q9" s="63"/>
    </row>
    <row r="10" spans="1:17" ht="12">
      <c r="A10" s="24" t="s">
        <v>15</v>
      </c>
      <c r="B10" s="3">
        <v>-798750</v>
      </c>
      <c r="C10" s="3"/>
      <c r="D10" s="3">
        <v>-798750</v>
      </c>
      <c r="E10" s="3"/>
      <c r="F10" s="3">
        <v>-798750</v>
      </c>
      <c r="G10" s="3"/>
      <c r="H10" s="3">
        <v>-798750</v>
      </c>
      <c r="I10" s="3"/>
      <c r="J10" s="3">
        <v>-798750</v>
      </c>
      <c r="K10" s="3"/>
      <c r="L10" s="3">
        <v>-798750</v>
      </c>
      <c r="M10" s="3"/>
      <c r="N10" s="3">
        <v>-798750</v>
      </c>
      <c r="O10" s="3"/>
      <c r="P10" s="3">
        <v>-798750</v>
      </c>
      <c r="Q10" s="63"/>
    </row>
    <row r="11" spans="1:17" ht="12">
      <c r="A11" s="24" t="s">
        <v>16</v>
      </c>
      <c r="C11" s="3"/>
      <c r="E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63"/>
    </row>
    <row r="12" spans="1:17" ht="12">
      <c r="A12" s="24" t="s">
        <v>17</v>
      </c>
      <c r="B12" s="3">
        <v>-2106884</v>
      </c>
      <c r="C12" s="3"/>
      <c r="D12" s="3">
        <v>-2107048</v>
      </c>
      <c r="E12" s="3"/>
      <c r="F12" s="3">
        <v>-2106234</v>
      </c>
      <c r="G12" s="3"/>
      <c r="H12" s="3">
        <v>-2106234</v>
      </c>
      <c r="I12" s="3"/>
      <c r="J12" s="3">
        <v>-2104431</v>
      </c>
      <c r="K12" s="3"/>
      <c r="L12" s="3">
        <v>-2099842</v>
      </c>
      <c r="M12" s="3"/>
      <c r="N12" s="3"/>
      <c r="O12" s="3"/>
      <c r="P12" s="3"/>
      <c r="Q12" s="63"/>
    </row>
    <row r="13" spans="1:17" ht="12">
      <c r="A13" s="24" t="s">
        <v>18</v>
      </c>
      <c r="B13" s="3">
        <v>-977250</v>
      </c>
      <c r="C13" s="3"/>
      <c r="D13" s="3">
        <v>-977250</v>
      </c>
      <c r="E13" s="3"/>
      <c r="F13" s="3">
        <v>-977250</v>
      </c>
      <c r="G13" s="3"/>
      <c r="H13" s="3">
        <v>-977250</v>
      </c>
      <c r="I13" s="3"/>
      <c r="J13" s="3">
        <v>-977250</v>
      </c>
      <c r="K13" s="3"/>
      <c r="L13" s="3">
        <v>-977250</v>
      </c>
      <c r="M13" s="3"/>
      <c r="N13" s="3">
        <v>-3015000</v>
      </c>
      <c r="O13" s="3"/>
      <c r="P13" s="3">
        <v>-3015000</v>
      </c>
      <c r="Q13" s="63"/>
    </row>
    <row r="14" spans="1:17" ht="12">
      <c r="A14" s="24" t="s">
        <v>19</v>
      </c>
      <c r="B14" s="3">
        <v>-530814</v>
      </c>
      <c r="C14" s="3"/>
      <c r="D14" s="3">
        <v>-530314</v>
      </c>
      <c r="E14" s="3"/>
      <c r="F14" s="3">
        <v>-533114</v>
      </c>
      <c r="G14" s="3"/>
      <c r="H14" s="3">
        <v>-533114</v>
      </c>
      <c r="I14" s="3"/>
      <c r="J14" s="3">
        <v>-531214</v>
      </c>
      <c r="K14" s="3"/>
      <c r="L14" s="3">
        <v>-532614</v>
      </c>
      <c r="M14" s="3"/>
      <c r="N14" s="3">
        <v>-530874</v>
      </c>
      <c r="O14" s="3"/>
      <c r="P14" s="3">
        <v>-530154</v>
      </c>
      <c r="Q14" s="63"/>
    </row>
    <row r="15" spans="1:18" ht="13.5">
      <c r="A15" s="15" t="s">
        <v>20</v>
      </c>
      <c r="B15" s="3">
        <f>300000-300000</f>
        <v>0</v>
      </c>
      <c r="C15" s="19" t="s">
        <v>21</v>
      </c>
      <c r="D15" s="3">
        <v>-434347.1007403325</v>
      </c>
      <c r="E15" s="3"/>
      <c r="F15" s="3">
        <v>-434347.1007403325</v>
      </c>
      <c r="G15" s="3"/>
      <c r="H15" s="3">
        <v>-434347.1007403325</v>
      </c>
      <c r="I15" s="3"/>
      <c r="J15" s="3">
        <v>-434347.1007403325</v>
      </c>
      <c r="K15" s="3"/>
      <c r="L15" s="3">
        <v>-434347.1007403325</v>
      </c>
      <c r="M15" s="3"/>
      <c r="N15" s="3">
        <v>-434347.1007403325</v>
      </c>
      <c r="O15" s="3"/>
      <c r="P15" s="3">
        <v>-434347.1007403325</v>
      </c>
      <c r="Q15" s="63"/>
      <c r="R15" s="2"/>
    </row>
    <row r="16" spans="1:18" ht="12">
      <c r="A16" s="24" t="s">
        <v>22</v>
      </c>
      <c r="C16" s="3"/>
      <c r="D16" s="3">
        <v>-491713.69895131985</v>
      </c>
      <c r="E16" s="3"/>
      <c r="F16" s="3">
        <v>-491713.69895131985</v>
      </c>
      <c r="G16" s="3"/>
      <c r="H16" s="3">
        <v>-491713.69895131985</v>
      </c>
      <c r="I16" s="3"/>
      <c r="J16" s="3">
        <v>-491713.69895131985</v>
      </c>
      <c r="K16" s="3"/>
      <c r="L16" s="3">
        <v>-491713.69895131985</v>
      </c>
      <c r="M16" s="3"/>
      <c r="N16" s="3">
        <v>-491713.69895131985</v>
      </c>
      <c r="O16" s="3"/>
      <c r="P16" s="3">
        <v>-491713.69895131985</v>
      </c>
      <c r="Q16" s="63"/>
      <c r="R16" s="2"/>
    </row>
    <row r="17" spans="1:17" s="2" customFormat="1" ht="13.5">
      <c r="A17" s="20" t="s">
        <v>23</v>
      </c>
      <c r="B17" s="3"/>
      <c r="C17" s="19"/>
      <c r="D17" s="3">
        <v>-1966854.7958052794</v>
      </c>
      <c r="E17" s="3"/>
      <c r="F17" s="3">
        <v>-1966854.7958052794</v>
      </c>
      <c r="G17" s="3"/>
      <c r="H17" s="3">
        <v>-1966854.7958052794</v>
      </c>
      <c r="I17" s="3"/>
      <c r="J17" s="3">
        <v>-1966854.7958052794</v>
      </c>
      <c r="K17" s="3"/>
      <c r="L17" s="3">
        <v>-1966854.7958052794</v>
      </c>
      <c r="M17" s="3"/>
      <c r="N17" s="3">
        <v>-1966854.7958052794</v>
      </c>
      <c r="O17" s="3"/>
      <c r="P17" s="3">
        <v>-1966854.7958052794</v>
      </c>
      <c r="Q17" s="63"/>
    </row>
    <row r="18" spans="1:17" ht="13.5">
      <c r="A18" s="24" t="s">
        <v>24</v>
      </c>
      <c r="B18" s="3">
        <v>87174.69</v>
      </c>
      <c r="C18" s="25"/>
      <c r="E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63"/>
    </row>
    <row r="19" spans="1:17" ht="13.5">
      <c r="A19" s="24" t="s">
        <v>25</v>
      </c>
      <c r="B19" s="26">
        <f>SUM(B10:B18)</f>
        <v>-4326523.31</v>
      </c>
      <c r="C19" s="11"/>
      <c r="D19" s="26">
        <f>SUM(D10:D18)</f>
        <v>-7306277.595496931</v>
      </c>
      <c r="E19" s="26"/>
      <c r="F19" s="26">
        <f>SUM(F10:F18)</f>
        <v>-7308263.595496931</v>
      </c>
      <c r="G19" s="26"/>
      <c r="H19" s="26">
        <f>SUM(H10:H18)</f>
        <v>-7308263.595496931</v>
      </c>
      <c r="I19" s="26"/>
      <c r="J19" s="26">
        <f>SUM(J10:J18)</f>
        <v>-7304560.595496931</v>
      </c>
      <c r="K19" s="26"/>
      <c r="L19" s="26">
        <f>SUM(L10:L18)</f>
        <v>-7301371.595496931</v>
      </c>
      <c r="M19" s="26"/>
      <c r="N19" s="26">
        <f>SUM(N10:N18)</f>
        <v>-7237539.595496931</v>
      </c>
      <c r="O19" s="26"/>
      <c r="P19" s="26">
        <f>SUM(P10:P18)</f>
        <v>-7236819.595496931</v>
      </c>
      <c r="Q19" s="64"/>
    </row>
    <row r="20" spans="1:17" ht="13.5">
      <c r="A20" s="24" t="s">
        <v>26</v>
      </c>
      <c r="B20" s="26">
        <v>10813357.83</v>
      </c>
      <c r="C20" s="11"/>
      <c r="D20" s="26">
        <f>D19+D8</f>
        <v>8259856.404503069</v>
      </c>
      <c r="E20" s="26"/>
      <c r="F20" s="26">
        <f>F19+F8</f>
        <v>8289826.934503068</v>
      </c>
      <c r="G20" s="26"/>
      <c r="H20" s="26">
        <f>H19+H8</f>
        <v>8604422.084978007</v>
      </c>
      <c r="I20" s="26"/>
      <c r="J20" s="26">
        <f>J19+J8</f>
        <v>8913936.425073124</v>
      </c>
      <c r="K20" s="26"/>
      <c r="L20" s="26">
        <f>L19+L8</f>
        <v>9260865.956318729</v>
      </c>
      <c r="M20" s="26"/>
      <c r="N20" s="26">
        <f>N19+N8</f>
        <v>9700255.081645824</v>
      </c>
      <c r="O20" s="26"/>
      <c r="P20" s="26">
        <f>P19+P8</f>
        <v>10127120.551467247</v>
      </c>
      <c r="Q20" s="64"/>
    </row>
    <row r="21" spans="1:17" ht="13.5">
      <c r="A21" s="24" t="s">
        <v>27</v>
      </c>
      <c r="B21" s="3">
        <v>1514972.32</v>
      </c>
      <c r="D21" s="3">
        <v>1050000</v>
      </c>
      <c r="E21" s="3"/>
      <c r="F21" s="3">
        <v>1197240.48</v>
      </c>
      <c r="G21" s="3"/>
      <c r="H21" s="3">
        <v>2993.8124324049204</v>
      </c>
      <c r="I21" s="3"/>
      <c r="J21" s="3">
        <v>0</v>
      </c>
      <c r="K21" s="3"/>
      <c r="L21" s="3">
        <v>0</v>
      </c>
      <c r="M21" s="3"/>
      <c r="N21" s="3">
        <v>0</v>
      </c>
      <c r="O21" s="3"/>
      <c r="P21" s="3">
        <v>0</v>
      </c>
      <c r="Q21" s="63"/>
    </row>
    <row r="22" spans="1:17" ht="13.5">
      <c r="A22" s="24" t="s">
        <v>28</v>
      </c>
      <c r="B22" s="3">
        <v>425191.19</v>
      </c>
      <c r="C22" s="19" t="s">
        <v>29</v>
      </c>
      <c r="E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3"/>
    </row>
    <row r="23" spans="1:17" ht="13.5">
      <c r="A23" s="24" t="s">
        <v>30</v>
      </c>
      <c r="E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3"/>
    </row>
    <row r="24" spans="1:233" s="13" customFormat="1" ht="13.5">
      <c r="A24" s="24" t="s">
        <v>31</v>
      </c>
      <c r="B24" s="28"/>
      <c r="C24" s="19"/>
      <c r="D24" s="29"/>
      <c r="E24" s="3"/>
      <c r="F24" s="30"/>
      <c r="G24" s="3"/>
      <c r="H24" s="29"/>
      <c r="I24" s="3"/>
      <c r="J24" s="3"/>
      <c r="K24" s="3"/>
      <c r="L24" s="3"/>
      <c r="M24" s="3"/>
      <c r="N24" s="3"/>
      <c r="O24" s="3"/>
      <c r="P24" s="3"/>
      <c r="Q24" s="6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s="31" customFormat="1" ht="13.5">
      <c r="A25" s="24" t="s">
        <v>32</v>
      </c>
      <c r="B25" s="3">
        <v>-647993.16</v>
      </c>
      <c r="C25" s="19" t="s">
        <v>33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s="6" customFormat="1" ht="13.5">
      <c r="A26" s="24" t="s">
        <v>34</v>
      </c>
      <c r="B26" s="3">
        <v>-28135</v>
      </c>
      <c r="C26" s="1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17" ht="13.5">
      <c r="A27" s="12" t="s">
        <v>35</v>
      </c>
      <c r="B27" s="14">
        <f>SUM(B20:B26)</f>
        <v>12077393.18</v>
      </c>
      <c r="C27" s="11"/>
      <c r="D27" s="14">
        <f>SUM(D20:D26)</f>
        <v>9309856.40450307</v>
      </c>
      <c r="E27" s="14"/>
      <c r="F27" s="14">
        <f>SUM(F20:F26)</f>
        <v>9487067.414503068</v>
      </c>
      <c r="G27" s="14"/>
      <c r="H27" s="14">
        <f>SUM(H20:H26)</f>
        <v>8607415.897410411</v>
      </c>
      <c r="I27" s="14"/>
      <c r="J27" s="14">
        <f>SUM(J20:J26)</f>
        <v>8913936.425073124</v>
      </c>
      <c r="K27" s="14"/>
      <c r="L27" s="14">
        <f>SUM(L20:L26)</f>
        <v>9260865.956318729</v>
      </c>
      <c r="M27" s="14"/>
      <c r="N27" s="14">
        <f>SUM(N20:N26)</f>
        <v>9700255.081645824</v>
      </c>
      <c r="O27" s="14"/>
      <c r="P27" s="14">
        <f>SUM(P20:P26)</f>
        <v>10127120.551467247</v>
      </c>
      <c r="Q27" s="60"/>
    </row>
    <row r="28" spans="1:233" s="13" customFormat="1" ht="13.5">
      <c r="A28" s="15" t="s">
        <v>36</v>
      </c>
      <c r="B28" s="33">
        <f>+B19/B8</f>
        <v>-0.2874249441036565</v>
      </c>
      <c r="C28" s="34"/>
      <c r="D28" s="33">
        <f>+D19/D8</f>
        <v>-0.469370082224458</v>
      </c>
      <c r="E28" s="33"/>
      <c r="F28" s="33">
        <f>+F19/F8</f>
        <v>-0.4685357852899275</v>
      </c>
      <c r="G28" s="33"/>
      <c r="H28" s="33">
        <f>+H19/H8</f>
        <v>-0.45927279293050205</v>
      </c>
      <c r="I28" s="33"/>
      <c r="J28" s="33">
        <f>+J19/J8</f>
        <v>-0.45038455698037216</v>
      </c>
      <c r="K28" s="33"/>
      <c r="L28" s="33">
        <f>+L19/L8</f>
        <v>-0.4408445158846612</v>
      </c>
      <c r="M28" s="33"/>
      <c r="N28" s="33">
        <f>+N19/N8</f>
        <v>-0.42730117665576967</v>
      </c>
      <c r="O28" s="33"/>
      <c r="P28" s="33">
        <f>+P19/P8</f>
        <v>-0.41677289453005745</v>
      </c>
      <c r="Q28" s="6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17" ht="13.5">
      <c r="A29" s="24" t="s">
        <v>37</v>
      </c>
      <c r="E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63"/>
    </row>
    <row r="30" spans="1:233" s="13" customFormat="1" ht="13.5">
      <c r="A30" s="24" t="s">
        <v>34</v>
      </c>
      <c r="B30" s="3"/>
      <c r="C30" s="19"/>
      <c r="D30" s="3"/>
      <c r="E30" s="16"/>
      <c r="F30" s="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6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s="6" customFormat="1" ht="13.5">
      <c r="A31" s="12" t="s">
        <v>38</v>
      </c>
      <c r="B31" s="14"/>
      <c r="C31" s="11"/>
      <c r="D31" s="14">
        <f>SUM(D30)</f>
        <v>0</v>
      </c>
      <c r="E31" s="13"/>
      <c r="F31" s="14">
        <f>SUM(F30)</f>
        <v>0</v>
      </c>
      <c r="G31" s="13"/>
      <c r="H31" s="13">
        <f>SUM(H30)</f>
        <v>0</v>
      </c>
      <c r="I31" s="13"/>
      <c r="J31" s="13">
        <f>SUM(J30)</f>
        <v>0</v>
      </c>
      <c r="K31" s="13"/>
      <c r="L31" s="13">
        <f>SUM(L30)</f>
        <v>0</v>
      </c>
      <c r="M31" s="13"/>
      <c r="N31" s="13">
        <f>SUM(N30)</f>
        <v>0</v>
      </c>
      <c r="O31" s="13"/>
      <c r="P31" s="13">
        <f>SUM(P30)</f>
        <v>0</v>
      </c>
      <c r="Q31" s="6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s="6" customFormat="1" ht="13.5">
      <c r="A32" s="12" t="s">
        <v>39</v>
      </c>
      <c r="B32" s="14">
        <f>SUM(B20:B26)</f>
        <v>12077393.18</v>
      </c>
      <c r="C32" s="11"/>
      <c r="D32" s="14">
        <f>SUM(D20:D26)</f>
        <v>9309856.40450307</v>
      </c>
      <c r="E32" s="13"/>
      <c r="F32" s="14">
        <f>SUM(F20:F26)</f>
        <v>9487067.414503068</v>
      </c>
      <c r="G32" s="13"/>
      <c r="H32" s="14">
        <f>SUM(H20:H26)</f>
        <v>8607415.897410411</v>
      </c>
      <c r="I32" s="13"/>
      <c r="J32" s="14">
        <f>SUM(J20:J26)</f>
        <v>8913936.425073124</v>
      </c>
      <c r="K32" s="13"/>
      <c r="L32" s="14">
        <f>SUM(L20:L26)</f>
        <v>9260865.956318729</v>
      </c>
      <c r="M32" s="13"/>
      <c r="N32" s="14">
        <f>SUM(N20:N26)</f>
        <v>9700255.081645824</v>
      </c>
      <c r="O32" s="13"/>
      <c r="P32" s="14">
        <f>SUM(P20:P26)</f>
        <v>10127120.551467247</v>
      </c>
      <c r="Q32" s="6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17" ht="13.5">
      <c r="A33" s="15" t="s">
        <v>40</v>
      </c>
      <c r="B33" s="28"/>
      <c r="D33" s="28"/>
      <c r="E33" s="31"/>
      <c r="F33" s="28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7"/>
    </row>
    <row r="34" spans="1:17" ht="13.5">
      <c r="A34" s="15" t="s">
        <v>41</v>
      </c>
      <c r="B34" s="28"/>
      <c r="D34" s="28"/>
      <c r="E34" s="31"/>
      <c r="F34" s="28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67"/>
    </row>
    <row r="35" spans="1:17" ht="13.5">
      <c r="A35" s="24" t="s">
        <v>42</v>
      </c>
      <c r="B35" s="3">
        <v>-43367</v>
      </c>
      <c r="C35" s="17"/>
      <c r="D35" s="3">
        <v>-16680</v>
      </c>
      <c r="F35" s="3">
        <f>D35</f>
        <v>-16680</v>
      </c>
      <c r="H35" s="3">
        <f>D35*1.035</f>
        <v>-17263.8</v>
      </c>
      <c r="J35" s="3">
        <f>H35*1.035</f>
        <v>-17868.033</v>
      </c>
      <c r="L35" s="3">
        <f>J35*1.035</f>
        <v>-18493.414155</v>
      </c>
      <c r="N35" s="3">
        <f>L35*1.035</f>
        <v>-19140.683650425</v>
      </c>
      <c r="P35" s="3">
        <f>N35*1.035</f>
        <v>-19810.607578189873</v>
      </c>
      <c r="Q35" s="61"/>
    </row>
    <row r="36" spans="1:17" ht="13.5">
      <c r="A36" s="24" t="s">
        <v>43</v>
      </c>
      <c r="E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63"/>
    </row>
    <row r="37" spans="1:17" ht="13.5">
      <c r="A37" s="24" t="s">
        <v>44</v>
      </c>
      <c r="B37" s="3">
        <v>-104175.37</v>
      </c>
      <c r="D37" s="3">
        <v>-101507</v>
      </c>
      <c r="E37" s="3"/>
      <c r="F37" s="3">
        <f>D37</f>
        <v>-101507</v>
      </c>
      <c r="G37" s="3"/>
      <c r="H37" s="3">
        <f>D37*1.04</f>
        <v>-105567.28</v>
      </c>
      <c r="I37" s="3"/>
      <c r="J37" s="3">
        <f>H37*1.04</f>
        <v>-109789.9712</v>
      </c>
      <c r="K37" s="3"/>
      <c r="L37" s="3">
        <f>J37*1.04</f>
        <v>-114181.57004800001</v>
      </c>
      <c r="M37" s="3"/>
      <c r="N37" s="3">
        <f>L37*1.04</f>
        <v>-118748.83284992001</v>
      </c>
      <c r="O37" s="3"/>
      <c r="P37" s="3">
        <f>N37*1.04</f>
        <v>-123498.78616391683</v>
      </c>
      <c r="Q37" s="63"/>
    </row>
    <row r="38" spans="1:17" ht="13.5">
      <c r="A38" s="24" t="s">
        <v>45</v>
      </c>
      <c r="B38" s="3">
        <v>-55697.16</v>
      </c>
      <c r="D38" s="3">
        <v>-72726</v>
      </c>
      <c r="E38" s="3"/>
      <c r="F38" s="3">
        <f>D38</f>
        <v>-72726</v>
      </c>
      <c r="G38" s="3"/>
      <c r="H38" s="3">
        <f>D38*1.04</f>
        <v>-75635.04000000001</v>
      </c>
      <c r="I38" s="3"/>
      <c r="J38" s="3">
        <f>H38*1.04</f>
        <v>-78660.4416</v>
      </c>
      <c r="K38" s="3"/>
      <c r="L38" s="3">
        <f>J38*1.04</f>
        <v>-81806.85926400001</v>
      </c>
      <c r="M38" s="3"/>
      <c r="N38" s="3">
        <f>L38*1.04</f>
        <v>-85079.13363456001</v>
      </c>
      <c r="O38" s="3"/>
      <c r="P38" s="3">
        <f>N38*1.04</f>
        <v>-88482.29897994241</v>
      </c>
      <c r="Q38" s="63"/>
    </row>
    <row r="39" spans="1:17" ht="13.5">
      <c r="A39" s="35" t="s">
        <v>46</v>
      </c>
      <c r="D39" s="3">
        <v>-363805</v>
      </c>
      <c r="E39" s="3"/>
      <c r="F39" s="3">
        <f>D39</f>
        <v>-363805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63"/>
    </row>
    <row r="40" spans="1:17" ht="15" customHeight="1" hidden="1">
      <c r="A40" s="24" t="s">
        <v>47</v>
      </c>
      <c r="E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63"/>
    </row>
    <row r="41" spans="1:17" ht="13.5">
      <c r="A41" s="24" t="s">
        <v>48</v>
      </c>
      <c r="B41" s="3">
        <v>-1484858.42</v>
      </c>
      <c r="E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3"/>
    </row>
    <row r="42" spans="1:17" ht="13.5">
      <c r="A42" s="24" t="s">
        <v>49</v>
      </c>
      <c r="E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3"/>
    </row>
    <row r="43" spans="1:17" ht="13.5">
      <c r="A43" s="24" t="s">
        <v>50</v>
      </c>
      <c r="B43" s="3">
        <v>-286982</v>
      </c>
      <c r="D43" s="3">
        <v>-286982</v>
      </c>
      <c r="E43" s="3"/>
      <c r="F43" s="3">
        <f>D43</f>
        <v>-286982</v>
      </c>
      <c r="G43" s="3"/>
      <c r="H43" s="3">
        <v>-286982</v>
      </c>
      <c r="I43" s="3"/>
      <c r="J43" s="3">
        <v>-286982</v>
      </c>
      <c r="K43" s="3"/>
      <c r="L43" s="3"/>
      <c r="M43" s="3"/>
      <c r="N43" s="3"/>
      <c r="O43" s="3"/>
      <c r="P43" s="3"/>
      <c r="Q43" s="63"/>
    </row>
    <row r="44" spans="1:17" ht="13.5">
      <c r="A44" s="24" t="s">
        <v>51</v>
      </c>
      <c r="B44" s="3">
        <v>-1000000</v>
      </c>
      <c r="E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63"/>
    </row>
    <row r="45" spans="1:233" s="36" customFormat="1" ht="13.5">
      <c r="A45" s="24" t="s">
        <v>52</v>
      </c>
      <c r="B45" s="3">
        <v>-4412570.23</v>
      </c>
      <c r="C45" s="1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</row>
    <row r="46" spans="1:233" s="37" customFormat="1" ht="13.5">
      <c r="A46" s="24" t="s">
        <v>53</v>
      </c>
      <c r="B46" s="3"/>
      <c r="C46" s="19"/>
      <c r="D46" s="3">
        <v>-10050000</v>
      </c>
      <c r="E46" s="3"/>
      <c r="F46" s="3">
        <f>D46</f>
        <v>-10050000</v>
      </c>
      <c r="G46" s="3"/>
      <c r="H46" s="3">
        <f>-(H5+H32+SUM(H35:H45)+H48)</f>
        <v>-8181251.191913479</v>
      </c>
      <c r="I46" s="3"/>
      <c r="J46" s="3">
        <f>-(J5+J32+SUM(J35:J45)+J48)</f>
        <v>-8420635.979273124</v>
      </c>
      <c r="K46" s="3"/>
      <c r="L46" s="3">
        <f>-(L5+L32+SUM(L35:L45)+L48)</f>
        <v>-9046384.112851728</v>
      </c>
      <c r="M46" s="3"/>
      <c r="N46" s="3">
        <f>-(N5+N32+SUM(N35:N45)+N48)</f>
        <v>-9477286.43151092</v>
      </c>
      <c r="O46" s="3"/>
      <c r="P46" s="3">
        <f>-(P5+P32+SUM(P35:P45)+P48)</f>
        <v>-9895328.858745199</v>
      </c>
      <c r="Q46" s="6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</row>
    <row r="47" spans="1:233" s="31" customFormat="1" ht="13.5">
      <c r="A47" s="38" t="s">
        <v>1</v>
      </c>
      <c r="B47" s="3">
        <v>35850</v>
      </c>
      <c r="C47" s="1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6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</row>
    <row r="48" spans="1:233" s="6" customFormat="1" ht="13.5">
      <c r="A48" s="39" t="s">
        <v>54</v>
      </c>
      <c r="B48" s="27"/>
      <c r="C48" s="25"/>
      <c r="D48" s="27"/>
      <c r="E48" s="27"/>
      <c r="F48" s="27">
        <f>B63</f>
        <v>-32493603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6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</row>
    <row r="49" spans="1:17" ht="13.5" hidden="1">
      <c r="A49" s="40" t="s">
        <v>55</v>
      </c>
      <c r="B49" s="41">
        <f>SUM(B34:B48)</f>
        <v>-7351800.180000001</v>
      </c>
      <c r="C49" s="25"/>
      <c r="D49" s="41">
        <f>SUM(D34:D48)</f>
        <v>-10891700</v>
      </c>
      <c r="E49" s="41"/>
      <c r="F49" s="41">
        <f>SUM(F34:F48)</f>
        <v>-43385303</v>
      </c>
      <c r="G49" s="41"/>
      <c r="H49" s="41">
        <f>SUM(H34:H48)</f>
        <v>-8666699.31191348</v>
      </c>
      <c r="I49" s="41"/>
      <c r="J49" s="41">
        <f>SUM(J34:J48)</f>
        <v>-8913936.425073124</v>
      </c>
      <c r="K49" s="41"/>
      <c r="L49" s="41">
        <f>SUM(L34:L48)</f>
        <v>-9260865.956318729</v>
      </c>
      <c r="M49" s="41"/>
      <c r="N49" s="41">
        <f>SUM(N34:N48)</f>
        <v>-9700255.081645824</v>
      </c>
      <c r="O49" s="41"/>
      <c r="P49" s="41">
        <f>SUM(P34:P48)</f>
        <v>-10127120.551467247</v>
      </c>
      <c r="Q49" s="69"/>
    </row>
    <row r="50" spans="1:17" ht="13.5" hidden="1">
      <c r="A50" s="15" t="s">
        <v>56</v>
      </c>
      <c r="B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70"/>
    </row>
    <row r="51" spans="1:17" ht="13.5" hidden="1">
      <c r="A51" s="24" t="s">
        <v>57</v>
      </c>
      <c r="E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3"/>
    </row>
    <row r="52" spans="1:17" ht="13.5" hidden="1">
      <c r="A52" s="24"/>
      <c r="E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63"/>
    </row>
    <row r="53" spans="1:17" ht="13.5" hidden="1">
      <c r="A53" s="24"/>
      <c r="E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63"/>
    </row>
    <row r="54" spans="1:17" ht="13.5" hidden="1">
      <c r="A54" s="24"/>
      <c r="E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63"/>
    </row>
    <row r="55" spans="1:17" ht="13.5" hidden="1">
      <c r="A55" s="24"/>
      <c r="E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63"/>
    </row>
    <row r="56" spans="1:233" s="37" customFormat="1" ht="13.5" hidden="1">
      <c r="A56" s="12" t="s">
        <v>58</v>
      </c>
      <c r="B56" s="14">
        <f>SUM(B51:B51)</f>
        <v>0</v>
      </c>
      <c r="C56" s="11"/>
      <c r="D56" s="14">
        <f>SUM(D51:D51)</f>
        <v>0</v>
      </c>
      <c r="E56" s="14"/>
      <c r="F56" s="14">
        <f>SUM(F51:F51)</f>
        <v>0</v>
      </c>
      <c r="G56" s="14"/>
      <c r="H56" s="14">
        <f>SUM(H51:H51)</f>
        <v>0</v>
      </c>
      <c r="I56" s="14"/>
      <c r="J56" s="14">
        <f>SUM(J51:J51)</f>
        <v>0</v>
      </c>
      <c r="K56" s="14"/>
      <c r="L56" s="14">
        <f>SUM(L51:L51)</f>
        <v>0</v>
      </c>
      <c r="M56" s="14"/>
      <c r="N56" s="14">
        <f>SUM(N51:N51)</f>
        <v>0</v>
      </c>
      <c r="O56" s="14"/>
      <c r="P56" s="14">
        <f>SUM(P51:P51)</f>
        <v>0</v>
      </c>
      <c r="Q56" s="60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</row>
    <row r="57" spans="1:233" s="6" customFormat="1" ht="13.5">
      <c r="A57" s="12" t="s">
        <v>59</v>
      </c>
      <c r="B57" s="14">
        <f>SUM(B34:B48)</f>
        <v>-7351800.180000001</v>
      </c>
      <c r="C57" s="11"/>
      <c r="D57" s="14">
        <f>SUM(D34:D48)</f>
        <v>-10891700</v>
      </c>
      <c r="E57" s="14"/>
      <c r="F57" s="14">
        <f>SUM(F34:F48)</f>
        <v>-43385303</v>
      </c>
      <c r="G57" s="14"/>
      <c r="H57" s="14">
        <f>SUM(H34:H48)</f>
        <v>-8666699.31191348</v>
      </c>
      <c r="I57" s="14"/>
      <c r="J57" s="14">
        <f>SUM(J34:J48)</f>
        <v>-8913936.425073124</v>
      </c>
      <c r="K57" s="14"/>
      <c r="L57" s="14">
        <f>SUM(L34:L48)</f>
        <v>-9260865.956318729</v>
      </c>
      <c r="M57" s="14"/>
      <c r="N57" s="14">
        <f>SUM(N34:N48)</f>
        <v>-9700255.081645824</v>
      </c>
      <c r="O57" s="14"/>
      <c r="P57" s="14">
        <f>SUM(P34:P48)</f>
        <v>-10127120.551467247</v>
      </c>
      <c r="Q57" s="6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</row>
    <row r="58" spans="1:17" ht="13.5">
      <c r="A58" s="40" t="s">
        <v>60</v>
      </c>
      <c r="B58" s="41">
        <f>B57+B32+B5</f>
        <v>33957519</v>
      </c>
      <c r="C58" s="25"/>
      <c r="D58" s="41">
        <f>D57+D32+D5</f>
        <v>0.40450306981801987</v>
      </c>
      <c r="E58" s="41"/>
      <c r="F58" s="41">
        <f>F57+F32+F5</f>
        <v>59283.41450306773</v>
      </c>
      <c r="G58" s="41"/>
      <c r="H58" s="41">
        <f>H57+H32+H5</f>
        <v>0</v>
      </c>
      <c r="I58" s="41"/>
      <c r="J58" s="41">
        <f>J57+J32+J5</f>
        <v>0</v>
      </c>
      <c r="K58" s="41"/>
      <c r="L58" s="41">
        <f>L57+L32+L5</f>
        <v>0</v>
      </c>
      <c r="M58" s="41"/>
      <c r="N58" s="41">
        <f>N57+N32+N5</f>
        <v>0</v>
      </c>
      <c r="O58" s="41"/>
      <c r="P58" s="41">
        <f>P57+P32+P5</f>
        <v>0</v>
      </c>
      <c r="Q58" s="69"/>
    </row>
    <row r="59" spans="1:17" ht="13.5">
      <c r="A59" s="15" t="s">
        <v>61</v>
      </c>
      <c r="B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70"/>
    </row>
    <row r="60" spans="1:233" s="13" customFormat="1" ht="13.5">
      <c r="A60" s="24" t="s">
        <v>62</v>
      </c>
      <c r="B60" s="3">
        <v>-32493603</v>
      </c>
      <c r="C60" s="19"/>
      <c r="D60" s="3"/>
      <c r="E60" s="16"/>
      <c r="F60" s="3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6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</row>
    <row r="61" spans="1:17" ht="13.5" hidden="1">
      <c r="A61" s="24" t="s">
        <v>63</v>
      </c>
      <c r="Q61" s="61"/>
    </row>
    <row r="62" spans="1:233" s="13" customFormat="1" ht="13.5" hidden="1">
      <c r="A62" s="24" t="s">
        <v>64</v>
      </c>
      <c r="B62" s="3"/>
      <c r="C62" s="19"/>
      <c r="D62" s="3"/>
      <c r="E62" s="16"/>
      <c r="F62" s="3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6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</row>
    <row r="63" spans="1:233" s="42" customFormat="1" ht="13.5">
      <c r="A63" s="12" t="s">
        <v>65</v>
      </c>
      <c r="B63" s="14">
        <f>SUM(B60:B62)</f>
        <v>-32493603</v>
      </c>
      <c r="C63" s="11"/>
      <c r="D63" s="14">
        <f>SUM(D60:D62)</f>
        <v>0</v>
      </c>
      <c r="E63" s="13"/>
      <c r="F63" s="14">
        <f>SUM(F60:F62)</f>
        <v>0</v>
      </c>
      <c r="G63" s="13"/>
      <c r="H63" s="13">
        <f>SUM(H60:H62)</f>
        <v>0</v>
      </c>
      <c r="I63" s="13"/>
      <c r="J63" s="13">
        <f>SUM(J60:J62)</f>
        <v>0</v>
      </c>
      <c r="K63" s="13"/>
      <c r="L63" s="13">
        <f>SUM(L60:L62)</f>
        <v>0</v>
      </c>
      <c r="M63" s="13"/>
      <c r="N63" s="13">
        <f>SUM(N60:N62)</f>
        <v>0</v>
      </c>
      <c r="O63" s="13"/>
      <c r="P63" s="13">
        <f>SUM(P60:P62)</f>
        <v>0</v>
      </c>
      <c r="Q63" s="66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</row>
    <row r="64" spans="1:233" s="43" customFormat="1" ht="13.5">
      <c r="A64" s="12" t="s">
        <v>66</v>
      </c>
      <c r="B64" s="14">
        <f>B63+B58</f>
        <v>1463916</v>
      </c>
      <c r="C64" s="11"/>
      <c r="D64" s="14">
        <f>D63+D58</f>
        <v>0.40450306981801987</v>
      </c>
      <c r="E64" s="13"/>
      <c r="F64" s="14">
        <f>F63+F58</f>
        <v>59283.41450306773</v>
      </c>
      <c r="G64" s="13"/>
      <c r="H64" s="13">
        <f>H63+H58</f>
        <v>0</v>
      </c>
      <c r="I64" s="13"/>
      <c r="J64" s="13">
        <f>J63+J58</f>
        <v>0</v>
      </c>
      <c r="K64" s="13"/>
      <c r="L64" s="13">
        <f>L63+L58</f>
        <v>0</v>
      </c>
      <c r="M64" s="13"/>
      <c r="N64" s="13">
        <f>N63+N58</f>
        <v>0</v>
      </c>
      <c r="O64" s="13"/>
      <c r="P64" s="13">
        <f>P63+P58</f>
        <v>0</v>
      </c>
      <c r="Q64" s="6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</row>
    <row r="65" spans="1:233" s="47" customFormat="1" ht="13.5">
      <c r="A65" s="44"/>
      <c r="B65" s="45"/>
      <c r="C65" s="46"/>
      <c r="D65" s="45"/>
      <c r="E65" s="42"/>
      <c r="F65" s="45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7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</row>
    <row r="66" spans="1:233" s="51" customFormat="1" ht="13.5">
      <c r="A66" s="48"/>
      <c r="B66" s="49"/>
      <c r="C66" s="50"/>
      <c r="D66" s="49"/>
      <c r="E66" s="43"/>
      <c r="F66" s="49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7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</row>
    <row r="67" spans="1:17" ht="13.5">
      <c r="A67" s="6"/>
      <c r="B67" s="28"/>
      <c r="D67" s="28"/>
      <c r="E67" s="31"/>
      <c r="F67" s="28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1:17" ht="13.5" hidden="1">
      <c r="A68" s="6" t="s">
        <v>67</v>
      </c>
      <c r="B68" s="33">
        <f>-B57/(B32+B5)</f>
        <v>0.17796953147461678</v>
      </c>
      <c r="D68" s="32">
        <f>-D57/(D32+D5)</f>
        <v>0.9999999628613481</v>
      </c>
      <c r="E68" s="31"/>
      <c r="F68" s="33">
        <f>-F57/(F32+F5)</f>
        <v>0.9986354245857597</v>
      </c>
      <c r="G68" s="31"/>
      <c r="H68" s="32">
        <f>-H57/(H32+H5)</f>
        <v>1</v>
      </c>
      <c r="I68" s="31"/>
      <c r="J68" s="32">
        <f>-J57/(J32+J5)</f>
        <v>1</v>
      </c>
      <c r="K68" s="31"/>
      <c r="L68" s="32">
        <f>-L57/(L32+L5)</f>
        <v>1</v>
      </c>
      <c r="M68" s="31"/>
      <c r="N68" s="32">
        <f>-N57/(N32+N5)</f>
        <v>1</v>
      </c>
      <c r="O68" s="31"/>
      <c r="P68" s="32">
        <f>-P57/(P32+P5)</f>
        <v>1</v>
      </c>
      <c r="Q68" s="31"/>
    </row>
    <row r="69" spans="1:17" s="2" customFormat="1" ht="18" customHeight="1">
      <c r="A69" s="55" t="s">
        <v>69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s="2" customFormat="1" ht="12" customHeight="1">
      <c r="A70" s="58"/>
      <c r="B70" s="28"/>
      <c r="C70" s="19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s="2" customFormat="1" ht="14.25">
      <c r="A71" s="56" t="s">
        <v>70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s="2" customFormat="1" ht="13.5">
      <c r="A72" s="73"/>
      <c r="B72" s="3"/>
      <c r="C72" s="19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9" ht="14.25">
      <c r="A73" s="56" t="s">
        <v>71</v>
      </c>
      <c r="E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"/>
      <c r="S73" s="2"/>
    </row>
    <row r="74" spans="1:19" ht="14.25">
      <c r="A74" s="56" t="s">
        <v>72</v>
      </c>
      <c r="B74" s="53"/>
      <c r="E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"/>
      <c r="S74" s="2"/>
    </row>
    <row r="75" spans="1:19" ht="13.5">
      <c r="A75" s="73"/>
      <c r="E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"/>
      <c r="S75" s="2"/>
    </row>
    <row r="76" spans="1:19" ht="14.25">
      <c r="A76" s="74" t="s">
        <v>73</v>
      </c>
      <c r="E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"/>
      <c r="S76" s="2"/>
    </row>
    <row r="77" spans="1:19" ht="13.5">
      <c r="A77" s="73"/>
      <c r="E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"/>
      <c r="S77" s="2"/>
    </row>
    <row r="78" spans="1:19" ht="14.25">
      <c r="A78" s="56" t="s">
        <v>74</v>
      </c>
      <c r="E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"/>
      <c r="S78" s="2"/>
    </row>
    <row r="79" spans="1:19" ht="13.5">
      <c r="A79" s="73"/>
      <c r="E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2"/>
      <c r="S79" s="2"/>
    </row>
    <row r="80" spans="1:16" ht="14.25">
      <c r="A80" s="56" t="s">
        <v>75</v>
      </c>
      <c r="B80" s="19"/>
      <c r="C80" s="3"/>
      <c r="D80" s="16"/>
      <c r="N80" s="1"/>
      <c r="P80" s="1"/>
    </row>
    <row r="81" spans="1:16" ht="13.5">
      <c r="A81" s="73"/>
      <c r="B81" s="19"/>
      <c r="C81" s="3"/>
      <c r="D81" s="16"/>
      <c r="N81" s="1"/>
      <c r="P81" s="1"/>
    </row>
    <row r="82" spans="1:16" ht="14.25">
      <c r="A82" s="56" t="s">
        <v>76</v>
      </c>
      <c r="B82" s="19"/>
      <c r="C82" s="3"/>
      <c r="D82" s="16"/>
      <c r="N82" s="1"/>
      <c r="P82" s="1"/>
    </row>
    <row r="83" spans="1:16" ht="13.5">
      <c r="A83" s="73"/>
      <c r="B83" s="19"/>
      <c r="C83" s="3"/>
      <c r="D83" s="16"/>
      <c r="N83" s="1"/>
      <c r="P83" s="1"/>
    </row>
    <row r="84" spans="1:16" ht="14.25">
      <c r="A84" s="56" t="s">
        <v>77</v>
      </c>
      <c r="B84" s="19"/>
      <c r="C84" s="3"/>
      <c r="D84" s="16"/>
      <c r="N84" s="1"/>
      <c r="P84" s="1"/>
    </row>
    <row r="85" spans="1:16" ht="13.5">
      <c r="A85" s="73"/>
      <c r="B85" s="19"/>
      <c r="C85" s="3"/>
      <c r="D85" s="16"/>
      <c r="N85" s="1"/>
      <c r="P85" s="1"/>
    </row>
    <row r="86" spans="1:16" ht="14.25">
      <c r="A86" s="56" t="s">
        <v>78</v>
      </c>
      <c r="B86" s="19"/>
      <c r="C86" s="3"/>
      <c r="D86" s="16"/>
      <c r="N86" s="1"/>
      <c r="P86" s="1"/>
    </row>
    <row r="87" spans="1:16" ht="13.5">
      <c r="A87" s="73"/>
      <c r="B87" s="19"/>
      <c r="C87" s="3"/>
      <c r="D87" s="16"/>
      <c r="N87" s="1"/>
      <c r="P87" s="1"/>
    </row>
    <row r="88" spans="1:16" ht="14.25">
      <c r="A88" s="56" t="s">
        <v>79</v>
      </c>
      <c r="B88" s="19"/>
      <c r="C88" s="3"/>
      <c r="D88" s="16"/>
      <c r="N88" s="1"/>
      <c r="P88" s="1"/>
    </row>
    <row r="89" spans="1:16" ht="13.5">
      <c r="A89" s="73"/>
      <c r="B89" s="19"/>
      <c r="C89" s="3"/>
      <c r="D89" s="16"/>
      <c r="N89" s="1"/>
      <c r="P89" s="1"/>
    </row>
    <row r="90" ht="14.25">
      <c r="A90" s="57" t="s">
        <v>80</v>
      </c>
    </row>
    <row r="91" ht="13.5">
      <c r="A91" s="54"/>
    </row>
  </sheetData>
  <printOptions/>
  <pageMargins left="0.32" right="0.28" top="0.43" bottom="0.53" header="0.3" footer="0.5"/>
  <pageSetup horizontalDpi="600" verticalDpi="600" orientation="landscape" scale="75" r:id="rId3"/>
  <rowBreaks count="1" manualBreakCount="1">
    <brk id="6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Allende-Foss, Angel</cp:lastModifiedBy>
  <cp:lastPrinted>2008-05-08T18:43:03Z</cp:lastPrinted>
  <dcterms:created xsi:type="dcterms:W3CDTF">2008-03-18T20:08:50Z</dcterms:created>
  <dcterms:modified xsi:type="dcterms:W3CDTF">2008-05-22T16:03:19Z</dcterms:modified>
  <cp:category/>
  <cp:version/>
  <cp:contentType/>
  <cp:contentStatus/>
</cp:coreProperties>
</file>