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96" activeTab="0"/>
  </bookViews>
  <sheets>
    <sheet name="6YearPlan" sheetId="1" r:id="rId1"/>
  </sheets>
  <externalReferences>
    <externalReference r:id="rId4"/>
    <externalReference r:id="rId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ltCIP">'[1]InputsSheet'!$B$27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fda" hidden="1">{"NonWhole",#N/A,FALSE,"ReorgRevisted"}</definedName>
    <definedName name="Audited">'[1]InputsSheet'!$B$7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'[1]InputsSheet'!$B$16</definedName>
    <definedName name="BondTerm">'[1]InputsSheet'!$B$11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c" hidden="1">{"NonWhole",#N/A,FALSE,"ReorgRevisted"}</definedName>
    <definedName name="child" hidden="1">{"NonWhole",#N/A,FALSE,"ReorgRevisted"}</definedName>
    <definedName name="CIPToggle">'[1]InputsSheet'!$B$26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ntYear">'[1]InputsSheet'!$B$6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onya" hidden="1">{"Whole",#N/A,FALSE,"ReorgRevisted"}</definedName>
    <definedName name="DSCAll">'[1]InputsSheet'!$B$14</definedName>
    <definedName name="DSCParity">'[1]InputsSheet'!$B$15</definedName>
    <definedName name="e" hidden="1">{"Whole",#N/A,FALSE,"ReorgRevisted"}</definedName>
    <definedName name="efg" hidden="1">{"cxtransfer",#N/A,FALSE,"ReorgRevisted"}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azWaste" hidden="1">{"cxtransfer",#N/A,FALSE,"ReorgRevisted"}</definedName>
    <definedName name="iii" hidden="1">{"Dis",#N/A,FALSE,"ReorgRevisted"}</definedName>
    <definedName name="inn" hidden="1">{"NonWhole",#N/A,FALSE,"ReorgRevisted"}</definedName>
    <definedName name="IssueCost">'[1]InputsSheet'!$B$17</definedName>
    <definedName name="k" hidden="1">{"NonWhole",#N/A,FALSE,"ReorgRevisted"}</definedName>
    <definedName name="kk" hidden="1">{"cxtransfer",#N/A,FALSE,"ReorgRevisted"}</definedName>
    <definedName name="LowCIP" localSheetId="0">#REF!</definedName>
    <definedName name="LowCIP">#REF!</definedName>
    <definedName name="mental" hidden="1">{"NonWhole",#N/A,FALSE,"ReorgRevisted"}</definedName>
    <definedName name="ob" hidden="1">{"cxtransfer",#N/A,FALSE,"ReorgRevisted"}</definedName>
    <definedName name="OperGrowth">'[1]InputsSheet'!$B$19</definedName>
    <definedName name="OperInflation">'[1]InputsSheet'!$B$18</definedName>
    <definedName name="p" hidden="1">{"Dis",#N/A,FALSE,"ReorgRevisted"}</definedName>
    <definedName name="_xlnm.Print_Area" localSheetId="0">'6YearPlan'!$A$4:$I$54</definedName>
    <definedName name="PWTFTerm" localSheetId="0">#REF!</definedName>
    <definedName name="PWTFTerm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RFRate">'[1]InputsSheet'!$B$12</definedName>
    <definedName name="SRFTerm">'[1]InputsSheet'!$B$10</definedName>
    <definedName name="SRFYear" localSheetId="0">#REF!</definedName>
    <definedName name="SRFYear">#REF!</definedName>
    <definedName name="StartYear">'[1]InputsSheet'!$B$8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<sst xmlns="http://schemas.openxmlformats.org/spreadsheetml/2006/main" count="55" uniqueCount="49">
  <si>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Unaudited</t>
  </si>
  <si>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</si>
  <si>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</si>
  <si>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</si>
  <si>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</si>
  <si>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</si>
  <si>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</si>
  <si>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</si>
  <si>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</si>
  <si>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</si>
  <si>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</si>
  <si>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</si>
  <si>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</si>
  <si>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</si>
  <si>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REQUIREMENT PARITY DEBT</t>
  </si>
  <si>
    <t>DEBT SERVICE REQUIREMENT PARITY LIEN OBLIGATIONS</t>
  </si>
  <si>
    <t>SUBORDINATE DEBT SERVICE</t>
  </si>
  <si>
    <t>DEBT SERVICE COVERAGE RATIO  PARITY DEBT</t>
  </si>
  <si>
    <t>DEBT SERVICE COVERAGE RATIO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</si>
  <si>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</si>
  <si>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</si>
  <si>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</si>
  <si>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</si>
  <si>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</si>
  <si>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</si>
  <si>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</si>
  <si>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</si>
  <si>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</si>
  <si>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</si>
  <si>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</si>
  <si>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</si>
  <si>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Grants &amp; Loans</t>
  </si>
  <si>
    <t>Brightwater Settlement &amp;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</si>
  <si>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</si>
  <si>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</si>
  <si>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</si>
  <si>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</si>
  <si>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</si>
  <si>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</si>
  <si>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</si>
  <si>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</si>
  <si>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</si>
  <si>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</si>
  <si>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</si>
  <si>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</si>
  <si>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Cash funding ratio</t>
  </si>
  <si>
    <t>2018-2023 average</t>
  </si>
  <si>
    <t>OPERATIONS</t>
  </si>
  <si>
    <t>ATTACHMENT A: Wastewater Treatment Division Financial Plan for the 2018 Proposed Sewer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</si>
</sst>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"/>
    <numFmt numFmtId="167" formatCode="&quot;$&quot;#,##0.00;\-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37" fontId="2" fillId="0" borderId="0" xfId="0" applyNumberFormat="1" applyFont="1" applyBorder="1" applyAlignment="1" applyProtection="1">
      <alignment horizontal="left"/>
      <protection/>
    </xf>
    <xf numFmtId="164" fontId="3" fillId="0" borderId="0" xfId="15" applyNumberFormat="1" applyFont="1"/>
    <xf numFmtId="165" fontId="4" fillId="0" borderId="0" xfId="20" applyNumberFormat="1" applyFont="1" applyFill="1" applyBorder="1" applyAlignment="1" quotePrefix="1">
      <alignment horizontal="left"/>
    </xf>
    <xf numFmtId="0" fontId="3" fillId="0" borderId="0" xfId="0" applyFont="1"/>
    <xf numFmtId="166" fontId="3" fillId="0" borderId="1" xfId="0" applyNumberFormat="1" applyFont="1" applyFill="1" applyBorder="1" applyAlignment="1" applyProtection="1">
      <alignment horizontal="center"/>
      <protection/>
    </xf>
    <xf numFmtId="166" fontId="3" fillId="0" borderId="2" xfId="0" applyNumberFormat="1" applyFont="1" applyFill="1" applyBorder="1" applyAlignment="1" applyProtection="1">
      <alignment horizontal="center"/>
      <protection/>
    </xf>
    <xf numFmtId="166" fontId="3" fillId="0" borderId="3" xfId="0" applyNumberFormat="1" applyFont="1" applyFill="1" applyBorder="1" applyAlignment="1" applyProtection="1">
      <alignment horizontal="center"/>
      <protection/>
    </xf>
    <xf numFmtId="166" fontId="3" fillId="0" borderId="4" xfId="0" applyNumberFormat="1" applyFont="1" applyFill="1" applyBorder="1" applyAlignment="1" applyProtection="1">
      <alignment horizontal="center"/>
      <protection/>
    </xf>
    <xf numFmtId="166" fontId="3" fillId="0" borderId="5" xfId="0" applyNumberFormat="1" applyFont="1" applyFill="1" applyBorder="1" applyAlignment="1" applyProtection="1">
      <alignment horizontal="center"/>
      <protection/>
    </xf>
    <xf numFmtId="166" fontId="3" fillId="0" borderId="6" xfId="0" applyNumberFormat="1" applyFont="1" applyFill="1" applyBorder="1" applyAlignment="1" applyProtection="1">
      <alignment horizontal="center"/>
      <protection/>
    </xf>
    <xf numFmtId="167" fontId="3" fillId="0" borderId="7" xfId="21" applyNumberFormat="1" applyFont="1" applyBorder="1" applyAlignment="1" applyProtection="1">
      <alignment horizontal="left"/>
      <protection/>
    </xf>
    <xf numFmtId="43" fontId="3" fillId="0" borderId="1" xfId="18" applyFont="1" applyBorder="1" applyProtection="1">
      <protection/>
    </xf>
    <xf numFmtId="43" fontId="3" fillId="0" borderId="2" xfId="18" applyFont="1" applyBorder="1" applyProtection="1">
      <protection/>
    </xf>
    <xf numFmtId="39" fontId="3" fillId="0" borderId="2" xfId="0" applyNumberFormat="1" applyFont="1" applyFill="1" applyBorder="1" applyProtection="1">
      <protection/>
    </xf>
    <xf numFmtId="39" fontId="3" fillId="0" borderId="1" xfId="0" applyNumberFormat="1" applyFont="1" applyFill="1" applyBorder="1" applyProtection="1">
      <protection/>
    </xf>
    <xf numFmtId="39" fontId="3" fillId="0" borderId="3" xfId="0" applyNumberFormat="1" applyFont="1" applyFill="1" applyBorder="1" applyProtection="1">
      <protection/>
    </xf>
    <xf numFmtId="167" fontId="3" fillId="0" borderId="8" xfId="21" applyNumberFormat="1" applyFont="1" applyBorder="1" applyAlignment="1" applyProtection="1">
      <alignment horizontal="left"/>
      <protection/>
    </xf>
    <xf numFmtId="7" fontId="3" fillId="0" borderId="4" xfId="0" applyNumberFormat="1" applyFont="1" applyBorder="1" applyProtection="1">
      <protection/>
    </xf>
    <xf numFmtId="7" fontId="3" fillId="0" borderId="5" xfId="0" applyNumberFormat="1" applyFont="1" applyBorder="1" applyProtection="1">
      <protection/>
    </xf>
    <xf numFmtId="44" fontId="3" fillId="0" borderId="5" xfId="16" applyFont="1" applyFill="1" applyBorder="1" applyAlignment="1" applyProtection="1">
      <alignment horizontal="left" indent="1"/>
      <protection/>
    </xf>
    <xf numFmtId="44" fontId="3" fillId="0" borderId="4" xfId="16" applyFont="1" applyFill="1" applyBorder="1" applyAlignment="1" applyProtection="1">
      <alignment horizontal="left" indent="1"/>
      <protection/>
    </xf>
    <xf numFmtId="44" fontId="3" fillId="0" borderId="6" xfId="16" applyFont="1" applyFill="1" applyBorder="1" applyAlignment="1" applyProtection="1">
      <alignment horizontal="left" indent="1"/>
      <protection/>
    </xf>
    <xf numFmtId="37" fontId="3" fillId="0" borderId="8" xfId="0" applyNumberFormat="1" applyFont="1" applyBorder="1" applyAlignment="1" applyProtection="1">
      <alignment horizontal="left" indent="1"/>
      <protection/>
    </xf>
    <xf numFmtId="164" fontId="3" fillId="0" borderId="1" xfId="20" applyNumberFormat="1" applyFont="1" applyBorder="1"/>
    <xf numFmtId="164" fontId="3" fillId="0" borderId="2" xfId="20" applyNumberFormat="1" applyFont="1" applyBorder="1"/>
    <xf numFmtId="10" fontId="3" fillId="0" borderId="2" xfId="20" applyNumberFormat="1" applyFont="1" applyBorder="1"/>
    <xf numFmtId="10" fontId="3" fillId="0" borderId="1" xfId="20" applyNumberFormat="1" applyFont="1" applyBorder="1"/>
    <xf numFmtId="164" fontId="3" fillId="0" borderId="3" xfId="20" applyNumberFormat="1" applyFont="1" applyBorder="1"/>
    <xf numFmtId="168" fontId="3" fillId="0" borderId="9" xfId="16" applyNumberFormat="1" applyFont="1" applyBorder="1" applyProtection="1">
      <protection/>
    </xf>
    <xf numFmtId="168" fontId="3" fillId="0" borderId="0" xfId="16" applyNumberFormat="1" applyFont="1" applyBorder="1" applyProtection="1">
      <protection/>
    </xf>
    <xf numFmtId="168" fontId="3" fillId="0" borderId="10" xfId="16" applyNumberFormat="1" applyFont="1" applyBorder="1" applyProtection="1">
      <protection/>
    </xf>
    <xf numFmtId="37" fontId="3" fillId="0" borderId="8" xfId="0" applyNumberFormat="1" applyFont="1" applyBorder="1" applyAlignment="1" applyProtection="1">
      <alignment horizontal="left"/>
      <protection/>
    </xf>
    <xf numFmtId="39" fontId="3" fillId="0" borderId="9" xfId="0" applyNumberFormat="1" applyFont="1" applyFill="1" applyBorder="1" applyProtection="1">
      <protection/>
    </xf>
    <xf numFmtId="39" fontId="3" fillId="0" borderId="0" xfId="0" applyNumberFormat="1" applyFont="1" applyFill="1" applyBorder="1" applyProtection="1">
      <protection/>
    </xf>
    <xf numFmtId="169" fontId="3" fillId="0" borderId="0" xfId="18" applyNumberFormat="1" applyFont="1" applyFill="1" applyBorder="1" applyProtection="1">
      <protection/>
    </xf>
    <xf numFmtId="169" fontId="3" fillId="0" borderId="9" xfId="18" applyNumberFormat="1" applyFont="1" applyFill="1" applyBorder="1" applyProtection="1">
      <protection/>
    </xf>
    <xf numFmtId="169" fontId="3" fillId="0" borderId="10" xfId="18" applyNumberFormat="1" applyFont="1" applyFill="1" applyBorder="1" applyProtection="1">
      <protection/>
    </xf>
    <xf numFmtId="169" fontId="3" fillId="0" borderId="9" xfId="22" applyNumberFormat="1" applyFont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9" xfId="22" applyNumberFormat="1" applyFont="1" applyFill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11" xfId="22" applyNumberFormat="1" applyFont="1" applyBorder="1" applyProtection="1">
      <protection/>
    </xf>
    <xf numFmtId="169" fontId="3" fillId="0" borderId="12" xfId="22" applyNumberFormat="1" applyFont="1" applyBorder="1" applyProtection="1">
      <protection/>
    </xf>
    <xf numFmtId="169" fontId="3" fillId="0" borderId="12" xfId="18" applyNumberFormat="1" applyFont="1" applyFill="1" applyBorder="1" applyProtection="1">
      <protection/>
    </xf>
    <xf numFmtId="169" fontId="3" fillId="0" borderId="11" xfId="18" applyNumberFormat="1" applyFont="1" applyFill="1" applyBorder="1" applyProtection="1">
      <protection/>
    </xf>
    <xf numFmtId="169" fontId="3" fillId="0" borderId="13" xfId="18" applyNumberFormat="1" applyFont="1" applyFill="1" applyBorder="1" applyProtection="1">
      <protection/>
    </xf>
    <xf numFmtId="170" fontId="3" fillId="0" borderId="8" xfId="0" applyNumberFormat="1" applyFont="1" applyFill="1" applyBorder="1" applyAlignment="1" applyProtection="1">
      <alignment horizontal="left"/>
      <protection/>
    </xf>
    <xf numFmtId="169" fontId="3" fillId="0" borderId="10" xfId="22" applyNumberFormat="1" applyFont="1" applyFill="1" applyBorder="1" applyProtection="1">
      <protection/>
    </xf>
    <xf numFmtId="170" fontId="3" fillId="0" borderId="8" xfId="0" applyNumberFormat="1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 horizontal="left"/>
      <protection/>
    </xf>
    <xf numFmtId="43" fontId="3" fillId="0" borderId="9" xfId="18" applyFont="1" applyBorder="1" applyProtection="1"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9" xfId="18" applyFont="1" applyFill="1" applyBorder="1" applyProtection="1">
      <protection/>
    </xf>
    <xf numFmtId="43" fontId="3" fillId="0" borderId="10" xfId="18" applyFont="1" applyFill="1" applyBorder="1" applyProtection="1">
      <protection/>
    </xf>
    <xf numFmtId="43" fontId="3" fillId="0" borderId="0" xfId="18" applyNumberFormat="1" applyFont="1" applyBorder="1" applyProtection="1">
      <protection/>
    </xf>
    <xf numFmtId="37" fontId="3" fillId="0" borderId="10" xfId="0" applyNumberFormat="1" applyFont="1" applyFill="1" applyBorder="1" applyProtection="1">
      <protection/>
    </xf>
    <xf numFmtId="169" fontId="0" fillId="0" borderId="0" xfId="0" applyNumberFormat="1"/>
    <xf numFmtId="37" fontId="3" fillId="0" borderId="0" xfId="0" applyNumberFormat="1" applyFont="1" applyFill="1" applyBorder="1" applyProtection="1">
      <protection/>
    </xf>
    <xf numFmtId="37" fontId="3" fillId="0" borderId="9" xfId="0" applyNumberFormat="1" applyFont="1" applyFill="1" applyBorder="1" applyProtection="1">
      <protection/>
    </xf>
    <xf numFmtId="37" fontId="3" fillId="0" borderId="9" xfId="22" applyNumberFormat="1" applyFont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10" xfId="22" applyNumberFormat="1" applyFont="1" applyBorder="1" applyProtection="1">
      <protection/>
    </xf>
    <xf numFmtId="37" fontId="3" fillId="0" borderId="11" xfId="0" applyNumberFormat="1" applyFont="1" applyFill="1" applyBorder="1" applyProtection="1">
      <protection/>
    </xf>
    <xf numFmtId="37" fontId="3" fillId="0" borderId="12" xfId="0" applyNumberFormat="1" applyFont="1" applyFill="1" applyBorder="1" applyProtection="1">
      <protection/>
    </xf>
    <xf numFmtId="37" fontId="3" fillId="0" borderId="13" xfId="0" applyNumberFormat="1" applyFont="1" applyFill="1" applyBorder="1" applyProtection="1">
      <protection/>
    </xf>
    <xf numFmtId="170" fontId="3" fillId="0" borderId="14" xfId="0" applyNumberFormat="1" applyFont="1" applyBorder="1"/>
    <xf numFmtId="168" fontId="3" fillId="0" borderId="4" xfId="16" applyNumberFormat="1" applyFont="1" applyFill="1" applyBorder="1" applyProtection="1">
      <protection/>
    </xf>
    <xf numFmtId="168" fontId="3" fillId="0" borderId="5" xfId="16" applyNumberFormat="1" applyFont="1" applyFill="1" applyBorder="1" applyProtection="1">
      <protection/>
    </xf>
    <xf numFmtId="168" fontId="3" fillId="0" borderId="15" xfId="16" applyNumberFormat="1" applyFont="1" applyFill="1" applyBorder="1" applyAlignment="1" applyProtection="1">
      <alignment horizontal="left" indent="1"/>
      <protection/>
    </xf>
    <xf numFmtId="168" fontId="3" fillId="0" borderId="16" xfId="16" applyNumberFormat="1" applyFont="1" applyFill="1" applyBorder="1" applyAlignment="1" applyProtection="1">
      <alignment horizontal="left" indent="1"/>
      <protection/>
    </xf>
    <xf numFmtId="168" fontId="3" fillId="0" borderId="17" xfId="16" applyNumberFormat="1" applyFont="1" applyFill="1" applyBorder="1" applyAlignment="1" applyProtection="1">
      <alignment horizontal="left" indent="1"/>
      <protection/>
    </xf>
    <xf numFmtId="170" fontId="4" fillId="0" borderId="18" xfId="0" applyNumberFormat="1" applyFont="1" applyBorder="1" applyAlignment="1" applyProtection="1">
      <alignment horizontal="left"/>
      <protection/>
    </xf>
    <xf numFmtId="37" fontId="3" fillId="0" borderId="19" xfId="0" applyNumberFormat="1" applyFont="1" applyFill="1" applyBorder="1" applyProtection="1">
      <protection/>
    </xf>
    <xf numFmtId="37" fontId="3" fillId="0" borderId="20" xfId="0" applyNumberFormat="1" applyFont="1" applyFill="1" applyBorder="1" applyProtection="1">
      <protection/>
    </xf>
    <xf numFmtId="168" fontId="3" fillId="0" borderId="1" xfId="16" applyNumberFormat="1" applyFont="1" applyBorder="1" applyProtection="1">
      <protection/>
    </xf>
    <xf numFmtId="168" fontId="3" fillId="0" borderId="2" xfId="16" applyNumberFormat="1" applyFont="1" applyBorder="1" applyProtection="1">
      <protection/>
    </xf>
    <xf numFmtId="168" fontId="3" fillId="0" borderId="2" xfId="16" applyNumberFormat="1" applyFont="1" applyFill="1" applyBorder="1" applyProtection="1">
      <protection/>
    </xf>
    <xf numFmtId="168" fontId="3" fillId="0" borderId="1" xfId="16" applyNumberFormat="1" applyFont="1" applyFill="1" applyBorder="1" applyProtection="1">
      <protection/>
    </xf>
    <xf numFmtId="168" fontId="3" fillId="0" borderId="3" xfId="16" applyNumberFormat="1" applyFont="1" applyFill="1" applyBorder="1" applyProtection="1">
      <protection/>
    </xf>
    <xf numFmtId="37" fontId="3" fillId="0" borderId="11" xfId="0" applyNumberFormat="1" applyFont="1" applyBorder="1" applyProtection="1">
      <protection/>
    </xf>
    <xf numFmtId="37" fontId="3" fillId="0" borderId="12" xfId="0" applyNumberFormat="1" applyFont="1" applyBorder="1" applyProtection="1">
      <protection/>
    </xf>
    <xf numFmtId="37" fontId="4" fillId="0" borderId="9" xfId="0" applyNumberFormat="1" applyFont="1" applyBorder="1" applyProtection="1">
      <protection/>
    </xf>
    <xf numFmtId="37" fontId="4" fillId="0" borderId="0" xfId="0" applyNumberFormat="1" applyFont="1" applyBorder="1" applyProtection="1">
      <protection/>
    </xf>
    <xf numFmtId="37" fontId="4" fillId="0" borderId="0" xfId="0" applyNumberFormat="1" applyFont="1" applyFill="1" applyBorder="1" applyProtection="1">
      <protection/>
    </xf>
    <xf numFmtId="37" fontId="4" fillId="0" borderId="9" xfId="0" applyNumberFormat="1" applyFont="1" applyFill="1" applyBorder="1" applyProtection="1">
      <protection/>
    </xf>
    <xf numFmtId="37" fontId="4" fillId="0" borderId="10" xfId="0" applyNumberFormat="1" applyFont="1" applyFill="1" applyBorder="1" applyProtection="1">
      <protection/>
    </xf>
    <xf numFmtId="37" fontId="3" fillId="0" borderId="8" xfId="0" applyNumberFormat="1" applyFont="1" applyBorder="1"/>
    <xf numFmtId="169" fontId="3" fillId="0" borderId="9" xfId="18" applyNumberFormat="1" applyFont="1" applyFill="1" applyBorder="1"/>
    <xf numFmtId="169" fontId="3" fillId="0" borderId="0" xfId="18" applyNumberFormat="1" applyFont="1" applyFill="1" applyBorder="1"/>
    <xf numFmtId="168" fontId="3" fillId="0" borderId="21" xfId="16" applyNumberFormat="1" applyFont="1" applyBorder="1" applyProtection="1">
      <protection/>
    </xf>
    <xf numFmtId="168" fontId="3" fillId="0" borderId="22" xfId="16" applyNumberFormat="1" applyFont="1" applyBorder="1" applyProtection="1">
      <protection/>
    </xf>
    <xf numFmtId="168" fontId="3" fillId="0" borderId="23" xfId="16" applyNumberFormat="1" applyFont="1" applyBorder="1" applyProtection="1">
      <protection/>
    </xf>
    <xf numFmtId="168" fontId="3" fillId="0" borderId="24" xfId="16" applyNumberFormat="1" applyFont="1" applyBorder="1" applyProtection="1">
      <protection/>
    </xf>
    <xf numFmtId="37" fontId="0" fillId="0" borderId="0" xfId="0" applyNumberFormat="1"/>
    <xf numFmtId="9" fontId="0" fillId="0" borderId="0" xfId="15" applyFont="1"/>
    <xf numFmtId="170" fontId="3" fillId="0" borderId="14" xfId="0" applyNumberFormat="1" applyFont="1" applyBorder="1" applyAlignment="1" applyProtection="1">
      <alignment horizontal="left"/>
      <protection/>
    </xf>
    <xf numFmtId="168" fontId="3" fillId="0" borderId="5" xfId="16" applyNumberFormat="1" applyFont="1" applyFill="1" applyBorder="1" applyAlignment="1" applyProtection="1">
      <alignment horizontal="left" indent="1"/>
      <protection/>
    </xf>
    <xf numFmtId="168" fontId="3" fillId="0" borderId="4" xfId="16" applyNumberFormat="1" applyFont="1" applyFill="1" applyBorder="1" applyAlignment="1" applyProtection="1">
      <alignment horizontal="left" indent="1"/>
      <protection/>
    </xf>
    <xf numFmtId="168" fontId="3" fillId="0" borderId="6" xfId="1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right"/>
    </xf>
    <xf numFmtId="9" fontId="0" fillId="0" borderId="0" xfId="15" applyNumberFormat="1" applyFont="1"/>
    <xf numFmtId="9" fontId="0" fillId="0" borderId="0" xfId="15" applyNumberFormat="1" applyFont="1" applyAlignment="1">
      <alignment horizontal="right"/>
    </xf>
    <xf numFmtId="164" fontId="0" fillId="0" borderId="0" xfId="15" applyNumberFormat="1" applyFont="1"/>
    <xf numFmtId="9" fontId="0" fillId="0" borderId="0" xfId="15" applyFont="1" applyAlignment="1">
      <alignment horizontal="right"/>
    </xf>
    <xf numFmtId="8" fontId="0" fillId="0" borderId="0" xfId="0" applyNumberFormat="1"/>
    <xf numFmtId="10" fontId="0" fillId="0" borderId="0" xfId="15" applyNumberFormat="1" applyFont="1"/>
    <xf numFmtId="165" fontId="0" fillId="0" borderId="0" xfId="15" applyNumberFormat="1" applyFont="1"/>
    <xf numFmtId="0" fontId="0" fillId="0" borderId="0" xfId="0" applyFill="1" applyBorder="1"/>
    <xf numFmtId="0" fontId="5" fillId="0" borderId="0" xfId="0" applyFont="1"/>
    <xf numFmtId="37" fontId="2" fillId="0" borderId="7" xfId="0" applyNumberFormat="1" applyFont="1" applyBorder="1" applyAlignment="1" applyProtection="1">
      <alignment horizontal="left" wrapText="1"/>
      <protection/>
    </xf>
    <xf numFmtId="37" fontId="2" fillId="0" borderId="14" xfId="0" applyNumberFormat="1" applyFont="1" applyBorder="1" applyAlignment="1" applyProtection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pitalFinanceGroup\Sewer%20Rates\2018%20Rate\WTDSRM2018Recommended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6YearPlanAltFormat"/>
      <sheetName val="6YearPlan"/>
      <sheetName val="BudgetFinPlanMar2017"/>
      <sheetName val="6YearPlanBienniums"/>
      <sheetName val="Financial Plan Format 2017-18"/>
      <sheetName val="Dashboard"/>
      <sheetName val="Tests"/>
      <sheetName val="CommonExports"/>
      <sheetName val="FinPlanLong"/>
      <sheetName val="FinPlan6Y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2016</v>
          </cell>
        </row>
        <row r="7">
          <cell r="B7" t="str">
            <v>Yes</v>
          </cell>
        </row>
        <row r="8">
          <cell r="B8">
            <v>2019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1.2950001955032349</v>
          </cell>
        </row>
        <row r="15">
          <cell r="B15">
            <v>1.25</v>
          </cell>
        </row>
        <row r="16">
          <cell r="B16" t="str">
            <v>2016B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workbookViewId="0" topLeftCell="A1">
      <pane xSplit="1" ySplit="5" topLeftCell="B6" activePane="bottomRight" state="frozen"/>
      <selection pane="topLeft" activeCell="I55" sqref="I55"/>
      <selection pane="topRight" activeCell="I55" sqref="I55"/>
      <selection pane="bottomLeft" activeCell="I55" sqref="I55"/>
      <selection pane="bottomRight" activeCell="K16" sqref="K16"/>
    </sheetView>
  </sheetViews>
  <sheetFormatPr defaultColWidth="17.00390625" defaultRowHeight="15"/>
  <cols>
    <col min="1" max="1" width="50.00390625" style="0" bestFit="1" customWidth="1"/>
    <col min="2" max="2" width="10.57421875" style="0" customWidth="1"/>
    <col min="3" max="6" width="10.00390625" style="0" bestFit="1" customWidth="1"/>
    <col min="7" max="7" width="11.28125" style="0" bestFit="1" customWidth="1"/>
    <col min="8" max="9" width="10.8515625" style="0" bestFit="1" customWidth="1"/>
  </cols>
  <sheetData>
    <row r="1" ht="23.25" customHeight="1">
      <c r="A1" s="110" t="s">
        <v>48</v>
      </c>
    </row>
    <row r="2" spans="1:8" ht="15">
      <c r="A2" s="1"/>
      <c r="B2" s="2"/>
      <c r="C2" s="2"/>
      <c r="D2" s="2"/>
      <c r="E2" s="2"/>
      <c r="F2" s="2"/>
      <c r="G2" s="2"/>
      <c r="H2" s="2"/>
    </row>
    <row r="3" spans="1:6" ht="3.75" customHeight="1" thickBot="1">
      <c r="A3" s="3"/>
      <c r="B3" s="3"/>
      <c r="C3" s="4"/>
      <c r="D3" s="4"/>
      <c r="E3" s="4"/>
      <c r="F3" s="4"/>
    </row>
    <row r="4" spans="1:9" ht="15">
      <c r="A4" s="111" t="s">
        <v>47</v>
      </c>
      <c r="B4" s="5">
        <v>2016</v>
      </c>
      <c r="C4" s="6">
        <v>2017</v>
      </c>
      <c r="D4" s="5">
        <v>2018</v>
      </c>
      <c r="E4" s="6">
        <v>2019</v>
      </c>
      <c r="F4" s="5">
        <v>2020</v>
      </c>
      <c r="G4" s="6">
        <v>2021</v>
      </c>
      <c r="H4" s="5">
        <v>2022</v>
      </c>
      <c r="I4" s="7">
        <v>2023</v>
      </c>
    </row>
    <row r="5" spans="1:9" ht="12" customHeight="1" thickBot="1">
      <c r="A5" s="112"/>
      <c r="B5" s="8" t="s">
        <v>0</v>
      </c>
      <c r="C5" s="9" t="s">
        <v>1</v>
      </c>
      <c r="D5" s="8" t="s">
        <v>1</v>
      </c>
      <c r="E5" s="9" t="s">
        <v>1</v>
      </c>
      <c r="F5" s="8" t="s">
        <v>1</v>
      </c>
      <c r="G5" s="9" t="s">
        <v>1</v>
      </c>
      <c r="H5" s="8" t="s">
        <v>1</v>
      </c>
      <c r="I5" s="10" t="s">
        <v>1</v>
      </c>
    </row>
    <row r="6" spans="1:9" ht="15">
      <c r="A6" s="11" t="s">
        <v>2</v>
      </c>
      <c r="B6" s="12">
        <v>756.43</v>
      </c>
      <c r="C6" s="13">
        <v>757.610036092</v>
      </c>
      <c r="D6" s="12">
        <v>762.155696308552</v>
      </c>
      <c r="E6" s="13">
        <v>766.3475526382491</v>
      </c>
      <c r="F6" s="12">
        <v>771.0989074646062</v>
      </c>
      <c r="G6" s="14">
        <v>775.8797206908868</v>
      </c>
      <c r="H6" s="15">
        <v>780.6901749591702</v>
      </c>
      <c r="I6" s="16">
        <v>785.5304540439171</v>
      </c>
    </row>
    <row r="7" spans="1:9" ht="15" thickBot="1">
      <c r="A7" s="17" t="s">
        <v>3</v>
      </c>
      <c r="B7" s="18">
        <v>42.03</v>
      </c>
      <c r="C7" s="19">
        <v>44.22</v>
      </c>
      <c r="D7" s="18">
        <v>44.218467712402344</v>
      </c>
      <c r="E7" s="19">
        <v>45.84650802612305</v>
      </c>
      <c r="F7" s="18">
        <v>45.84537124633789</v>
      </c>
      <c r="G7" s="20">
        <v>46.641258239746094</v>
      </c>
      <c r="H7" s="21">
        <v>47.79063034057617</v>
      </c>
      <c r="I7" s="22">
        <v>48.70969772338867</v>
      </c>
    </row>
    <row r="8" spans="1:9" ht="15">
      <c r="A8" s="23" t="s">
        <v>4</v>
      </c>
      <c r="B8" s="24">
        <v>0</v>
      </c>
      <c r="C8" s="25">
        <f aca="true" t="shared" si="0" ref="C8:I8">-1+C7/B7</f>
        <v>0.05210563882940744</v>
      </c>
      <c r="D8" s="24">
        <f t="shared" si="0"/>
        <v>-3.465146082437531E-05</v>
      </c>
      <c r="E8" s="25">
        <f t="shared" si="0"/>
        <v>0.03681810786184414</v>
      </c>
      <c r="F8" s="24">
        <f t="shared" si="0"/>
        <v>-2.4795340672567612E-05</v>
      </c>
      <c r="G8" s="26">
        <f t="shared" si="0"/>
        <v>0.017360247540187057</v>
      </c>
      <c r="H8" s="27">
        <f t="shared" si="0"/>
        <v>0.024642819345096934</v>
      </c>
      <c r="I8" s="28">
        <f t="shared" si="0"/>
        <v>0.019231120750298425</v>
      </c>
    </row>
    <row r="9" spans="1:9" ht="15">
      <c r="A9" s="17" t="s">
        <v>5</v>
      </c>
      <c r="B9" s="29">
        <v>59142.6</v>
      </c>
      <c r="C9" s="30">
        <f aca="true" t="shared" si="1" ref="C9:I9">B30</f>
        <v>59906.4457</v>
      </c>
      <c r="D9" s="29">
        <f t="shared" si="1"/>
        <v>61439.7</v>
      </c>
      <c r="E9" s="30">
        <f t="shared" si="1"/>
        <v>61774.9</v>
      </c>
      <c r="F9" s="29">
        <f t="shared" si="1"/>
        <v>62395.896</v>
      </c>
      <c r="G9" s="30">
        <f t="shared" si="1"/>
        <v>63041.73184</v>
      </c>
      <c r="H9" s="29">
        <f t="shared" si="1"/>
        <v>63713.401113600004</v>
      </c>
      <c r="I9" s="31">
        <f t="shared" si="1"/>
        <v>64411.93715814401</v>
      </c>
    </row>
    <row r="10" spans="1:9" ht="12" customHeight="1">
      <c r="A10" s="32" t="s">
        <v>6</v>
      </c>
      <c r="B10" s="33"/>
      <c r="C10" s="34"/>
      <c r="D10" s="33"/>
      <c r="E10" s="34"/>
      <c r="F10" s="33"/>
      <c r="G10" s="35"/>
      <c r="H10" s="36"/>
      <c r="I10" s="37"/>
    </row>
    <row r="11" spans="1:9" ht="12.75" customHeight="1">
      <c r="A11" s="32" t="s">
        <v>7</v>
      </c>
      <c r="B11" s="29">
        <v>381513.177</v>
      </c>
      <c r="C11" s="30">
        <v>402018.1895518589</v>
      </c>
      <c r="D11" s="29">
        <v>404416.2845885188</v>
      </c>
      <c r="E11" s="30">
        <v>421612.3106739509</v>
      </c>
      <c r="F11" s="29">
        <v>424215.78816432506</v>
      </c>
      <c r="G11" s="30">
        <v>434256.07698870864</v>
      </c>
      <c r="H11" s="29">
        <v>447716.1067439213</v>
      </c>
      <c r="I11" s="31">
        <v>459155.4116279455</v>
      </c>
    </row>
    <row r="12" spans="1:9" ht="12.75" customHeight="1">
      <c r="A12" s="32" t="s">
        <v>8</v>
      </c>
      <c r="B12" s="38">
        <v>70770.902</v>
      </c>
      <c r="C12" s="39">
        <v>70366.336</v>
      </c>
      <c r="D12" s="38">
        <v>75622.552</v>
      </c>
      <c r="E12" s="39">
        <v>81203.7223981415</v>
      </c>
      <c r="F12" s="38">
        <v>87186.59914196511</v>
      </c>
      <c r="G12" s="35">
        <v>93512.9106735463</v>
      </c>
      <c r="H12" s="36">
        <v>100265.59675267308</v>
      </c>
      <c r="I12" s="37">
        <v>104868.31908642381</v>
      </c>
    </row>
    <row r="13" spans="1:9" ht="12.75" customHeight="1">
      <c r="A13" s="32" t="s">
        <v>9</v>
      </c>
      <c r="B13" s="40">
        <v>11669.609</v>
      </c>
      <c r="C13" s="41">
        <v>13026.831</v>
      </c>
      <c r="D13" s="40">
        <v>13356.831</v>
      </c>
      <c r="E13" s="39">
        <v>13757.53593</v>
      </c>
      <c r="F13" s="38">
        <v>14170.2620079</v>
      </c>
      <c r="G13" s="35">
        <v>14595.369868137</v>
      </c>
      <c r="H13" s="36">
        <v>15033.230964181112</v>
      </c>
      <c r="I13" s="37">
        <v>15484.227893106545</v>
      </c>
    </row>
    <row r="14" spans="1:9" ht="12.75" customHeight="1">
      <c r="A14" s="32" t="s">
        <v>10</v>
      </c>
      <c r="B14" s="38">
        <v>3903.888</v>
      </c>
      <c r="C14" s="39">
        <v>5041.329630371801</v>
      </c>
      <c r="D14" s="38">
        <v>5640.530780588126</v>
      </c>
      <c r="E14" s="39">
        <v>7377.895768914201</v>
      </c>
      <c r="F14" s="38">
        <v>9418.941553290571</v>
      </c>
      <c r="G14" s="35">
        <v>11070.43441335641</v>
      </c>
      <c r="H14" s="36">
        <v>12877.787643976564</v>
      </c>
      <c r="I14" s="37">
        <v>14354.853580744826</v>
      </c>
    </row>
    <row r="15" spans="1:9" ht="12.75" customHeight="1">
      <c r="A15" s="32" t="s">
        <v>11</v>
      </c>
      <c r="B15" s="42">
        <v>0</v>
      </c>
      <c r="C15" s="43">
        <v>0</v>
      </c>
      <c r="D15" s="42">
        <v>0</v>
      </c>
      <c r="E15" s="43">
        <v>0</v>
      </c>
      <c r="F15" s="42">
        <v>0</v>
      </c>
      <c r="G15" s="44">
        <v>0</v>
      </c>
      <c r="H15" s="45">
        <v>0</v>
      </c>
      <c r="I15" s="46">
        <v>0</v>
      </c>
    </row>
    <row r="16" spans="1:9" ht="12.75" customHeight="1">
      <c r="A16" s="32" t="s">
        <v>12</v>
      </c>
      <c r="B16" s="29">
        <f aca="true" t="shared" si="2" ref="B16:G16">SUM(B11:B15)</f>
        <v>467857.576</v>
      </c>
      <c r="C16" s="30">
        <f t="shared" si="2"/>
        <v>490452.6861822307</v>
      </c>
      <c r="D16" s="29">
        <f t="shared" si="2"/>
        <v>499036.1983691069</v>
      </c>
      <c r="E16" s="30">
        <f t="shared" si="2"/>
        <v>523951.4647710066</v>
      </c>
      <c r="F16" s="29">
        <f t="shared" si="2"/>
        <v>534991.5908674807</v>
      </c>
      <c r="G16" s="30">
        <f t="shared" si="2"/>
        <v>553434.7919437484</v>
      </c>
      <c r="H16" s="29">
        <f>SUM(H11:H15)</f>
        <v>575892.722104752</v>
      </c>
      <c r="I16" s="31">
        <f>SUM(I11:I15)</f>
        <v>593862.8121882207</v>
      </c>
    </row>
    <row r="17" spans="1:9" ht="15">
      <c r="A17" s="47" t="s">
        <v>13</v>
      </c>
      <c r="B17" s="40">
        <v>-136564.457</v>
      </c>
      <c r="C17" s="41">
        <v>-151897</v>
      </c>
      <c r="D17" s="40">
        <v>-155249</v>
      </c>
      <c r="E17" s="39">
        <v>-161458.96</v>
      </c>
      <c r="F17" s="38">
        <v>-167917.3184</v>
      </c>
      <c r="G17" s="41">
        <v>-174634.011136</v>
      </c>
      <c r="H17" s="40">
        <v>-181619.37158144</v>
      </c>
      <c r="I17" s="48">
        <v>-188884.1464446976</v>
      </c>
    </row>
    <row r="18" spans="1:9" ht="6" customHeight="1">
      <c r="A18" s="47"/>
      <c r="B18" s="40"/>
      <c r="C18" s="41"/>
      <c r="D18" s="40"/>
      <c r="E18" s="41"/>
      <c r="F18" s="40"/>
      <c r="G18" s="41"/>
      <c r="H18" s="40"/>
      <c r="I18" s="48"/>
    </row>
    <row r="19" spans="1:9" ht="15">
      <c r="A19" s="49" t="s">
        <v>14</v>
      </c>
      <c r="B19" s="38">
        <v>-160956.74899999998</v>
      </c>
      <c r="C19" s="39">
        <v>-156776.2625</v>
      </c>
      <c r="D19" s="38">
        <v>-158726.4125</v>
      </c>
      <c r="E19" s="39">
        <v>-168745.57557764486</v>
      </c>
      <c r="F19" s="38">
        <v>-179838.07367812132</v>
      </c>
      <c r="G19" s="41">
        <v>-190338.5075034737</v>
      </c>
      <c r="H19" s="40">
        <v>-201767.80000875617</v>
      </c>
      <c r="I19" s="48">
        <v>-212616.76799503565</v>
      </c>
    </row>
    <row r="20" spans="1:9" ht="12.75" customHeight="1">
      <c r="A20" s="49" t="s">
        <v>15</v>
      </c>
      <c r="B20" s="38">
        <v>-54019</v>
      </c>
      <c r="C20" s="39">
        <v>-54235.83125</v>
      </c>
      <c r="D20" s="38">
        <v>-54188.1625</v>
      </c>
      <c r="E20" s="39">
        <v>-54124.1375</v>
      </c>
      <c r="F20" s="38">
        <v>-53553.70625</v>
      </c>
      <c r="G20" s="41">
        <v>-53488.1875</v>
      </c>
      <c r="H20" s="40">
        <v>-53436.13125</v>
      </c>
      <c r="I20" s="48">
        <v>-53366.4125</v>
      </c>
    </row>
    <row r="21" spans="1:9" ht="12.75" customHeight="1">
      <c r="A21" s="49" t="s">
        <v>16</v>
      </c>
      <c r="B21" s="38">
        <v>-21290.0211912</v>
      </c>
      <c r="C21" s="39">
        <v>-49456.843720718316</v>
      </c>
      <c r="D21" s="38">
        <v>-53858.011348573535</v>
      </c>
      <c r="E21" s="39">
        <v>-53637.92045327384</v>
      </c>
      <c r="F21" s="38">
        <v>-52707.955880073845</v>
      </c>
      <c r="G21" s="41">
        <v>-51806.363527073845</v>
      </c>
      <c r="H21" s="40">
        <v>-52816.05918580573</v>
      </c>
      <c r="I21" s="48">
        <v>-50647.8703889898</v>
      </c>
    </row>
    <row r="22" spans="1:9" ht="15">
      <c r="A22" s="50" t="s">
        <v>17</v>
      </c>
      <c r="B22" s="51">
        <f aca="true" t="shared" si="3" ref="B22:I22">(B16+B17)/(-B19)</f>
        <v>2.058274170286578</v>
      </c>
      <c r="C22" s="52">
        <f t="shared" si="3"/>
        <v>2.1594830797948807</v>
      </c>
      <c r="D22" s="51">
        <f t="shared" si="3"/>
        <v>2.1659104679198045</v>
      </c>
      <c r="E22" s="52">
        <f t="shared" si="3"/>
        <v>2.1481600541533195</v>
      </c>
      <c r="F22" s="51">
        <f t="shared" si="3"/>
        <v>2.041137702155771</v>
      </c>
      <c r="G22" s="53">
        <f t="shared" si="3"/>
        <v>1.9901426452071724</v>
      </c>
      <c r="H22" s="54">
        <f t="shared" si="3"/>
        <v>1.9540945111469799</v>
      </c>
      <c r="I22" s="55">
        <f t="shared" si="3"/>
        <v>1.9047353111537224</v>
      </c>
    </row>
    <row r="23" spans="1:9" ht="15">
      <c r="A23" s="50" t="s">
        <v>18</v>
      </c>
      <c r="B23" s="51">
        <f aca="true" t="shared" si="4" ref="B23:I23">(B16+B17)/(-B19-B20-B21)</f>
        <v>1.4022053162076689</v>
      </c>
      <c r="C23" s="56">
        <f t="shared" si="4"/>
        <v>1.2997929406468702</v>
      </c>
      <c r="D23" s="51">
        <f t="shared" si="4"/>
        <v>1.2886901277026404</v>
      </c>
      <c r="E23" s="52">
        <f t="shared" si="4"/>
        <v>1.3109674410868415</v>
      </c>
      <c r="F23" s="51">
        <f t="shared" si="4"/>
        <v>1.2830290507977677</v>
      </c>
      <c r="G23" s="53">
        <f t="shared" si="4"/>
        <v>1.2813207788418126</v>
      </c>
      <c r="H23" s="54">
        <f t="shared" si="4"/>
        <v>1.2800252021119198</v>
      </c>
      <c r="I23" s="55">
        <f t="shared" si="4"/>
        <v>1.2790238500388178</v>
      </c>
    </row>
    <row r="24" spans="1:11" ht="15">
      <c r="A24" s="49" t="s">
        <v>19</v>
      </c>
      <c r="B24" s="54">
        <v>0</v>
      </c>
      <c r="C24" s="41">
        <v>-920</v>
      </c>
      <c r="D24" s="40">
        <v>-1571.265256683634</v>
      </c>
      <c r="E24" s="41">
        <v>-1658.73358054455</v>
      </c>
      <c r="F24" s="40">
        <v>-1747.9551938939558</v>
      </c>
      <c r="G24" s="41">
        <v>-1839.0247743642294</v>
      </c>
      <c r="H24" s="40">
        <v>-11037.042112179897</v>
      </c>
      <c r="I24" s="57">
        <v>-12825.075497363443</v>
      </c>
      <c r="K24" s="58"/>
    </row>
    <row r="25" spans="1:9" ht="15">
      <c r="A25" s="49" t="s">
        <v>20</v>
      </c>
      <c r="B25" s="36">
        <v>-763.8456999999999</v>
      </c>
      <c r="C25" s="35">
        <v>-1533.2543000000005</v>
      </c>
      <c r="D25" s="36">
        <v>-335.2000000000007</v>
      </c>
      <c r="E25" s="35">
        <v>-620.9959999999992</v>
      </c>
      <c r="F25" s="36">
        <v>-645.8358399999997</v>
      </c>
      <c r="G25" s="59">
        <v>-671.6692736000005</v>
      </c>
      <c r="H25" s="60">
        <v>-698.5360445440019</v>
      </c>
      <c r="I25" s="57">
        <v>-726.477486325759</v>
      </c>
    </row>
    <row r="26" spans="1:9" ht="15">
      <c r="A26" s="49" t="s">
        <v>21</v>
      </c>
      <c r="B26" s="36">
        <v>-82630.83914880002</v>
      </c>
      <c r="C26" s="35">
        <v>-94570.32697952769</v>
      </c>
      <c r="D26" s="36">
        <v>-92775.89282620908</v>
      </c>
      <c r="E26" s="35">
        <v>-100401.99391043215</v>
      </c>
      <c r="F26" s="36">
        <v>-93221.88704789802</v>
      </c>
      <c r="G26" s="59">
        <v>-93623.72896865479</v>
      </c>
      <c r="H26" s="60">
        <v>-85845.09091479388</v>
      </c>
      <c r="I26" s="57">
        <v>-86451.07128706324</v>
      </c>
    </row>
    <row r="27" spans="1:9" ht="6.75" customHeight="1">
      <c r="A27" s="49"/>
      <c r="B27" s="61"/>
      <c r="C27" s="62"/>
      <c r="D27" s="61"/>
      <c r="E27" s="62"/>
      <c r="F27" s="61"/>
      <c r="G27" s="62"/>
      <c r="H27" s="61"/>
      <c r="I27" s="63"/>
    </row>
    <row r="28" spans="1:9" ht="12.75" customHeight="1">
      <c r="A28" s="49" t="s">
        <v>22</v>
      </c>
      <c r="B28" s="29">
        <v>46250</v>
      </c>
      <c r="C28" s="30">
        <v>46250</v>
      </c>
      <c r="D28" s="29">
        <v>46250</v>
      </c>
      <c r="E28" s="30">
        <v>46250</v>
      </c>
      <c r="F28" s="29">
        <v>46250</v>
      </c>
      <c r="G28" s="30">
        <v>46250</v>
      </c>
      <c r="H28" s="29">
        <v>46250</v>
      </c>
      <c r="I28" s="31">
        <v>46250</v>
      </c>
    </row>
    <row r="29" spans="1:9" ht="15">
      <c r="A29" s="49" t="s">
        <v>23</v>
      </c>
      <c r="B29" s="64">
        <v>13656.4457</v>
      </c>
      <c r="C29" s="65">
        <v>15189.7</v>
      </c>
      <c r="D29" s="64">
        <v>15524.900000000001</v>
      </c>
      <c r="E29" s="65">
        <v>16145.896</v>
      </c>
      <c r="F29" s="64">
        <v>16791.73184</v>
      </c>
      <c r="G29" s="65">
        <v>17463.4011136</v>
      </c>
      <c r="H29" s="64">
        <v>18161.937158144003</v>
      </c>
      <c r="I29" s="66">
        <v>18888.41464446976</v>
      </c>
    </row>
    <row r="30" spans="1:9" ht="15" thickBot="1">
      <c r="A30" s="67" t="s">
        <v>24</v>
      </c>
      <c r="B30" s="68">
        <f aca="true" t="shared" si="5" ref="B30:H30">SUM(B28:B29)</f>
        <v>59906.4457</v>
      </c>
      <c r="C30" s="69">
        <f t="shared" si="5"/>
        <v>61439.7</v>
      </c>
      <c r="D30" s="68">
        <f t="shared" si="5"/>
        <v>61774.9</v>
      </c>
      <c r="E30" s="69">
        <f t="shared" si="5"/>
        <v>62395.896</v>
      </c>
      <c r="F30" s="68">
        <f t="shared" si="5"/>
        <v>63041.73184</v>
      </c>
      <c r="G30" s="70">
        <f t="shared" si="5"/>
        <v>63713.401113600004</v>
      </c>
      <c r="H30" s="71">
        <f t="shared" si="5"/>
        <v>64411.93715814401</v>
      </c>
      <c r="I30" s="72">
        <f>SUM(I28:I29)</f>
        <v>65138.41464446976</v>
      </c>
    </row>
    <row r="31" spans="1:9" ht="15" customHeight="1" thickBot="1">
      <c r="A31" s="73" t="s">
        <v>25</v>
      </c>
      <c r="B31" s="74"/>
      <c r="C31" s="75"/>
      <c r="D31" s="74"/>
      <c r="E31" s="75"/>
      <c r="F31" s="74"/>
      <c r="G31" s="75"/>
      <c r="H31" s="74"/>
      <c r="I31" s="75"/>
    </row>
    <row r="32" spans="1:9" ht="15">
      <c r="A32" s="11" t="s">
        <v>26</v>
      </c>
      <c r="B32" s="76">
        <v>89301.79520126671</v>
      </c>
      <c r="C32" s="77">
        <f aca="true" t="shared" si="6" ref="C32:I32">B46</f>
        <v>87323.16178006673</v>
      </c>
      <c r="D32" s="76">
        <f t="shared" si="6"/>
        <v>44787.09578244673</v>
      </c>
      <c r="E32" s="77">
        <f t="shared" si="6"/>
        <v>12617.127741607546</v>
      </c>
      <c r="F32" s="76">
        <f t="shared" si="6"/>
        <v>4999.953137979173</v>
      </c>
      <c r="G32" s="78">
        <f t="shared" si="6"/>
        <v>4999.877427109459</v>
      </c>
      <c r="H32" s="79">
        <f t="shared" si="6"/>
        <v>5000.542556400964</v>
      </c>
      <c r="I32" s="80">
        <f t="shared" si="6"/>
        <v>4999.994427875179</v>
      </c>
    </row>
    <row r="33" spans="1:9" ht="15">
      <c r="A33" s="17" t="s">
        <v>27</v>
      </c>
      <c r="B33" s="60"/>
      <c r="C33" s="59"/>
      <c r="D33" s="60"/>
      <c r="E33" s="59"/>
      <c r="F33" s="60"/>
      <c r="G33" s="59"/>
      <c r="H33" s="60"/>
      <c r="I33" s="57"/>
    </row>
    <row r="34" spans="1:9" ht="15">
      <c r="A34" s="17" t="s">
        <v>28</v>
      </c>
      <c r="B34" s="36">
        <v>42595</v>
      </c>
      <c r="C34" s="35">
        <v>0</v>
      </c>
      <c r="D34" s="36">
        <v>0</v>
      </c>
      <c r="E34" s="35">
        <v>113815.71875</v>
      </c>
      <c r="F34" s="36">
        <v>152668.125</v>
      </c>
      <c r="G34" s="59">
        <v>144526.375</v>
      </c>
      <c r="H34" s="60">
        <v>157293.03125</v>
      </c>
      <c r="I34" s="57">
        <v>149354.515625</v>
      </c>
    </row>
    <row r="35" spans="1:9" ht="15">
      <c r="A35" s="17" t="s">
        <v>29</v>
      </c>
      <c r="B35" s="36">
        <v>0</v>
      </c>
      <c r="C35" s="35">
        <v>0</v>
      </c>
      <c r="D35" s="36">
        <v>41882.9411764706</v>
      </c>
      <c r="E35" s="35">
        <v>0</v>
      </c>
      <c r="F35" s="36">
        <v>0</v>
      </c>
      <c r="G35" s="35">
        <v>0</v>
      </c>
      <c r="H35" s="36">
        <v>0</v>
      </c>
      <c r="I35" s="37">
        <v>30408.896060762578</v>
      </c>
    </row>
    <row r="36" spans="1:9" ht="15">
      <c r="A36" s="17" t="s">
        <v>30</v>
      </c>
      <c r="B36" s="36"/>
      <c r="C36" s="35">
        <v>0</v>
      </c>
      <c r="D36" s="36">
        <f aca="true" t="shared" si="7" ref="D36:I36">-D24</f>
        <v>1571.265256683634</v>
      </c>
      <c r="E36" s="35">
        <f t="shared" si="7"/>
        <v>1658.73358054455</v>
      </c>
      <c r="F36" s="36">
        <f t="shared" si="7"/>
        <v>1747.9551938939558</v>
      </c>
      <c r="G36" s="35">
        <f t="shared" si="7"/>
        <v>1839.0247743642294</v>
      </c>
      <c r="H36" s="36">
        <f t="shared" si="7"/>
        <v>11037.042112179897</v>
      </c>
      <c r="I36" s="57">
        <f t="shared" si="7"/>
        <v>12825.075497363443</v>
      </c>
    </row>
    <row r="37" spans="1:9" ht="15">
      <c r="A37" s="32" t="s">
        <v>31</v>
      </c>
      <c r="B37" s="36">
        <v>39151.219</v>
      </c>
      <c r="C37" s="35">
        <v>42782.697</v>
      </c>
      <c r="D37" s="36">
        <v>16074.263</v>
      </c>
      <c r="E37" s="35">
        <v>0</v>
      </c>
      <c r="F37" s="36">
        <v>0</v>
      </c>
      <c r="G37" s="35">
        <v>0</v>
      </c>
      <c r="H37" s="36">
        <v>0</v>
      </c>
      <c r="I37" s="55">
        <v>0</v>
      </c>
    </row>
    <row r="38" spans="1:9" ht="15">
      <c r="A38" s="32" t="s">
        <v>32</v>
      </c>
      <c r="B38" s="36">
        <v>0</v>
      </c>
      <c r="C38" s="35">
        <v>500</v>
      </c>
      <c r="D38" s="36">
        <v>500</v>
      </c>
      <c r="E38" s="35">
        <v>500</v>
      </c>
      <c r="F38" s="36">
        <v>500</v>
      </c>
      <c r="G38" s="59">
        <v>500</v>
      </c>
      <c r="H38" s="60">
        <v>500</v>
      </c>
      <c r="I38" s="57">
        <v>500</v>
      </c>
    </row>
    <row r="39" spans="1:10" ht="15">
      <c r="A39" s="32" t="s">
        <v>33</v>
      </c>
      <c r="B39" s="81">
        <f aca="true" t="shared" si="8" ref="B39:H39">-B26</f>
        <v>82630.83914880002</v>
      </c>
      <c r="C39" s="82">
        <f t="shared" si="8"/>
        <v>94570.32697952769</v>
      </c>
      <c r="D39" s="81">
        <f t="shared" si="8"/>
        <v>92775.89282620908</v>
      </c>
      <c r="E39" s="82">
        <f t="shared" si="8"/>
        <v>100401.99391043215</v>
      </c>
      <c r="F39" s="81">
        <f t="shared" si="8"/>
        <v>93221.88704789802</v>
      </c>
      <c r="G39" s="44">
        <f t="shared" si="8"/>
        <v>93623.72896865479</v>
      </c>
      <c r="H39" s="45">
        <f t="shared" si="8"/>
        <v>85845.09091479388</v>
      </c>
      <c r="I39" s="46">
        <f>-I26</f>
        <v>86451.07128706324</v>
      </c>
      <c r="J39" s="58"/>
    </row>
    <row r="40" spans="1:9" ht="15">
      <c r="A40" s="32" t="s">
        <v>34</v>
      </c>
      <c r="B40" s="29">
        <f aca="true" t="shared" si="9" ref="B40:H40">SUM(B34:B39)</f>
        <v>164377.05814880002</v>
      </c>
      <c r="C40" s="30">
        <f t="shared" si="9"/>
        <v>137853.0239795277</v>
      </c>
      <c r="D40" s="29">
        <f t="shared" si="9"/>
        <v>152804.36225936332</v>
      </c>
      <c r="E40" s="30">
        <f t="shared" si="9"/>
        <v>216376.4462409767</v>
      </c>
      <c r="F40" s="29">
        <f t="shared" si="9"/>
        <v>248137.96724179198</v>
      </c>
      <c r="G40" s="30">
        <f t="shared" si="9"/>
        <v>240489.128743019</v>
      </c>
      <c r="H40" s="29">
        <f t="shared" si="9"/>
        <v>254675.16427697375</v>
      </c>
      <c r="I40" s="31">
        <f>SUM(I34:I39)</f>
        <v>279539.5584701892</v>
      </c>
    </row>
    <row r="41" spans="1:9" ht="6" customHeight="1">
      <c r="A41" s="32"/>
      <c r="B41" s="60"/>
      <c r="C41" s="59"/>
      <c r="D41" s="60"/>
      <c r="E41" s="59"/>
      <c r="F41" s="60"/>
      <c r="G41" s="59"/>
      <c r="H41" s="60"/>
      <c r="I41" s="57"/>
    </row>
    <row r="42" spans="1:9" ht="15">
      <c r="A42" s="32" t="s">
        <v>35</v>
      </c>
      <c r="B42" s="83">
        <v>-167528</v>
      </c>
      <c r="C42" s="84">
        <v>-183860.84508310497</v>
      </c>
      <c r="D42" s="83">
        <v>-192448.57778475495</v>
      </c>
      <c r="E42" s="84">
        <v>-221288.583102395</v>
      </c>
      <c r="F42" s="83">
        <v>-232756.38236262003</v>
      </c>
      <c r="G42" s="85">
        <v>-226350.33451880992</v>
      </c>
      <c r="H42" s="86">
        <v>-240299.87073392002</v>
      </c>
      <c r="I42" s="87">
        <v>-265549.238769255</v>
      </c>
    </row>
    <row r="43" spans="1:9" ht="12.75" customHeight="1">
      <c r="A43" s="88" t="s">
        <v>36</v>
      </c>
      <c r="B43" s="89">
        <v>-123.31753</v>
      </c>
      <c r="C43" s="90">
        <v>0</v>
      </c>
      <c r="D43" s="89">
        <v>-209.41470588235302</v>
      </c>
      <c r="E43" s="90">
        <v>-2276.314375</v>
      </c>
      <c r="F43" s="89">
        <v>-3053.3625</v>
      </c>
      <c r="G43" s="59">
        <v>-2890.5275</v>
      </c>
      <c r="H43" s="60">
        <v>-3145.8606250000003</v>
      </c>
      <c r="I43" s="57">
        <v>-3139.134792803813</v>
      </c>
    </row>
    <row r="44" spans="1:9" ht="12.75" customHeight="1">
      <c r="A44" s="47" t="s">
        <v>37</v>
      </c>
      <c r="B44" s="89">
        <v>0</v>
      </c>
      <c r="C44" s="90">
        <v>10000</v>
      </c>
      <c r="D44" s="89">
        <v>10000</v>
      </c>
      <c r="E44" s="90">
        <v>1239.4119223551534</v>
      </c>
      <c r="F44" s="89">
        <v>-11091.173100476473</v>
      </c>
      <c r="G44" s="59">
        <v>-10499.683825352375</v>
      </c>
      <c r="H44" s="60">
        <v>-11427.167505282472</v>
      </c>
      <c r="I44" s="57">
        <v>-10850.442986279493</v>
      </c>
    </row>
    <row r="45" spans="1:9" ht="12.75" customHeight="1">
      <c r="A45" s="47" t="s">
        <v>38</v>
      </c>
      <c r="B45" s="60">
        <v>1295.6259600000012</v>
      </c>
      <c r="C45" s="59">
        <v>-6528.244894042715</v>
      </c>
      <c r="D45" s="60">
        <v>-2316.3378095652224</v>
      </c>
      <c r="E45" s="59">
        <v>-1668.1352895652235</v>
      </c>
      <c r="F45" s="60">
        <v>-1237.1249895652218</v>
      </c>
      <c r="G45" s="59">
        <v>-747.9177695652215</v>
      </c>
      <c r="H45" s="60">
        <v>197.18645870289038</v>
      </c>
      <c r="I45" s="57">
        <v>0</v>
      </c>
    </row>
    <row r="46" spans="1:12" ht="15">
      <c r="A46" s="49" t="s">
        <v>39</v>
      </c>
      <c r="B46" s="91">
        <f aca="true" t="shared" si="10" ref="B46:I46">SUM(B32:B45)-B40</f>
        <v>87323.16178006673</v>
      </c>
      <c r="C46" s="92">
        <f t="shared" si="10"/>
        <v>44787.09578244673</v>
      </c>
      <c r="D46" s="93">
        <f t="shared" si="10"/>
        <v>12617.127741607546</v>
      </c>
      <c r="E46" s="92">
        <f t="shared" si="10"/>
        <v>4999.953137979173</v>
      </c>
      <c r="F46" s="93">
        <f t="shared" si="10"/>
        <v>4999.877427109459</v>
      </c>
      <c r="G46" s="92">
        <f t="shared" si="10"/>
        <v>5000.542556400964</v>
      </c>
      <c r="H46" s="93">
        <f t="shared" si="10"/>
        <v>4999.994427875179</v>
      </c>
      <c r="I46" s="94">
        <f t="shared" si="10"/>
        <v>5000.736349726096</v>
      </c>
      <c r="L46" s="95"/>
    </row>
    <row r="47" spans="1:12" ht="12.75" customHeight="1">
      <c r="A47" s="88" t="s">
        <v>40</v>
      </c>
      <c r="B47" s="60"/>
      <c r="C47" s="59"/>
      <c r="D47" s="60"/>
      <c r="E47" s="59"/>
      <c r="F47" s="60"/>
      <c r="G47" s="59"/>
      <c r="H47" s="60"/>
      <c r="I47" s="57"/>
      <c r="L47" s="95"/>
    </row>
    <row r="48" spans="1:12" ht="15">
      <c r="A48" s="50" t="s">
        <v>41</v>
      </c>
      <c r="B48" s="29">
        <v>170842.753176</v>
      </c>
      <c r="C48" s="30">
        <v>162896.9980700427</v>
      </c>
      <c r="D48" s="29">
        <v>155213.33587960794</v>
      </c>
      <c r="E48" s="30">
        <v>155642.059246818</v>
      </c>
      <c r="F48" s="29">
        <v>167970.35733685968</v>
      </c>
      <c r="G48" s="30">
        <v>179217.95893177728</v>
      </c>
      <c r="H48" s="29">
        <v>190447.93997835688</v>
      </c>
      <c r="I48" s="31">
        <v>201298.38296463637</v>
      </c>
      <c r="L48" s="96"/>
    </row>
    <row r="49" spans="1:9" ht="15">
      <c r="A49" s="50" t="s">
        <v>42</v>
      </c>
      <c r="B49" s="64">
        <v>144578</v>
      </c>
      <c r="C49" s="65">
        <v>144578</v>
      </c>
      <c r="D49" s="64">
        <v>144578</v>
      </c>
      <c r="E49" s="65">
        <v>144578</v>
      </c>
      <c r="F49" s="64">
        <v>144578</v>
      </c>
      <c r="G49" s="65">
        <v>144578</v>
      </c>
      <c r="H49" s="64">
        <v>144578</v>
      </c>
      <c r="I49" s="66">
        <v>144578</v>
      </c>
    </row>
    <row r="50" spans="1:9" ht="15">
      <c r="A50" s="88" t="s">
        <v>43</v>
      </c>
      <c r="B50" s="29">
        <f aca="true" t="shared" si="11" ref="B50:G50">SUM(B48:B49)</f>
        <v>315420.75317599997</v>
      </c>
      <c r="C50" s="30">
        <f t="shared" si="11"/>
        <v>307474.9980700427</v>
      </c>
      <c r="D50" s="29">
        <f t="shared" si="11"/>
        <v>299791.33587960794</v>
      </c>
      <c r="E50" s="30">
        <f t="shared" si="11"/>
        <v>300220.059246818</v>
      </c>
      <c r="F50" s="29">
        <f t="shared" si="11"/>
        <v>312548.3573368597</v>
      </c>
      <c r="G50" s="30">
        <f t="shared" si="11"/>
        <v>323795.9589317773</v>
      </c>
      <c r="H50" s="29">
        <f>SUM(H48:H49)</f>
        <v>335025.9399783569</v>
      </c>
      <c r="I50" s="31">
        <f>SUM(I48:I49)</f>
        <v>345876.3829646364</v>
      </c>
    </row>
    <row r="51" spans="1:9" ht="15" thickBot="1">
      <c r="A51" s="97" t="s">
        <v>44</v>
      </c>
      <c r="B51" s="68">
        <f aca="true" t="shared" si="12" ref="B51:I51">B46+B50</f>
        <v>402743.9149560667</v>
      </c>
      <c r="C51" s="69">
        <f t="shared" si="12"/>
        <v>352262.09385248943</v>
      </c>
      <c r="D51" s="68">
        <f t="shared" si="12"/>
        <v>312408.4636212155</v>
      </c>
      <c r="E51" s="69">
        <f t="shared" si="12"/>
        <v>305220.0123847972</v>
      </c>
      <c r="F51" s="68">
        <f t="shared" si="12"/>
        <v>317548.23476396914</v>
      </c>
      <c r="G51" s="98">
        <f t="shared" si="12"/>
        <v>328796.50148817827</v>
      </c>
      <c r="H51" s="99">
        <f t="shared" si="12"/>
        <v>340025.9344062321</v>
      </c>
      <c r="I51" s="100">
        <f t="shared" si="12"/>
        <v>350877.11931436247</v>
      </c>
    </row>
    <row r="52" spans="1:9" ht="15">
      <c r="A52" s="101" t="s">
        <v>45</v>
      </c>
      <c r="B52" s="96">
        <v>0.4932359912898144</v>
      </c>
      <c r="C52" s="102">
        <v>0.5143581654744487</v>
      </c>
      <c r="D52" s="102">
        <v>0.4820814676530098</v>
      </c>
      <c r="E52" s="102">
        <v>0.4537152007700912</v>
      </c>
      <c r="F52" s="102">
        <v>0.40051269959448027</v>
      </c>
      <c r="G52" s="102">
        <v>0.41362310847777684</v>
      </c>
      <c r="H52" s="102">
        <v>0.35724151932586223</v>
      </c>
      <c r="I52" s="102">
        <v>0.3255557112034638</v>
      </c>
    </row>
    <row r="53" spans="1:9" ht="15">
      <c r="A53" s="101" t="s">
        <v>46</v>
      </c>
      <c r="B53" s="103">
        <f>-SUM($D$39:$I$39)/SUM($D$42:$I$42)</f>
        <v>0.40061106428633997</v>
      </c>
      <c r="C53" s="96"/>
      <c r="D53" s="96"/>
      <c r="E53" s="96"/>
      <c r="F53" s="96"/>
      <c r="G53" s="96"/>
      <c r="H53" s="96"/>
      <c r="I53" s="96"/>
    </row>
    <row r="54" spans="3:7" ht="15">
      <c r="C54" s="104"/>
      <c r="F54" s="101"/>
      <c r="G54" s="105"/>
    </row>
    <row r="55" ht="15">
      <c r="M55" s="106"/>
    </row>
    <row r="56" spans="7:9" ht="15">
      <c r="G56" s="101"/>
      <c r="H56" s="107"/>
      <c r="I56" s="58"/>
    </row>
    <row r="57" spans="7:9" ht="15">
      <c r="G57" s="101"/>
      <c r="H57" s="108"/>
      <c r="I57" s="58"/>
    </row>
    <row r="58" spans="1:9" ht="15">
      <c r="A58" s="47"/>
      <c r="B58" s="41"/>
      <c r="C58" s="101"/>
      <c r="D58" s="95"/>
      <c r="E58" s="41"/>
      <c r="F58" s="41"/>
      <c r="G58" s="41"/>
      <c r="H58" s="41"/>
      <c r="I58" s="58"/>
    </row>
    <row r="59" spans="2:8" ht="15">
      <c r="B59" s="41"/>
      <c r="C59" s="101"/>
      <c r="D59" s="95"/>
      <c r="E59" s="41"/>
      <c r="F59" s="41"/>
      <c r="G59" s="41"/>
      <c r="H59" s="41"/>
    </row>
    <row r="60" spans="2:8" ht="15">
      <c r="B60" s="41"/>
      <c r="C60" s="101"/>
      <c r="D60" s="95"/>
      <c r="E60" s="41"/>
      <c r="F60" s="41"/>
      <c r="G60" s="41"/>
      <c r="H60" s="41"/>
    </row>
    <row r="61" spans="2:8" ht="15">
      <c r="B61" s="41"/>
      <c r="C61" s="101"/>
      <c r="D61" s="95"/>
      <c r="E61" s="41"/>
      <c r="F61" s="41"/>
      <c r="G61" s="41"/>
      <c r="H61" s="41"/>
    </row>
    <row r="62" spans="1:8" ht="15">
      <c r="A62" s="109"/>
      <c r="B62" s="41"/>
      <c r="C62" s="101"/>
      <c r="D62" s="95"/>
      <c r="E62" s="41"/>
      <c r="F62" s="41"/>
      <c r="G62" s="41"/>
      <c r="H62" s="41"/>
    </row>
    <row r="63" spans="2:8" ht="15">
      <c r="B63" s="41"/>
      <c r="C63" s="101"/>
      <c r="D63" s="95"/>
      <c r="E63" s="41"/>
      <c r="F63" s="41"/>
      <c r="G63" s="41"/>
      <c r="H63" s="41"/>
    </row>
    <row r="64" spans="1:8" ht="15">
      <c r="A64" s="109"/>
      <c r="B64" s="41"/>
      <c r="C64" s="101"/>
      <c r="D64" s="95"/>
      <c r="E64" s="41"/>
      <c r="F64" s="41"/>
      <c r="G64" s="41"/>
      <c r="H64" s="41"/>
    </row>
    <row r="65" spans="1:8" ht="15">
      <c r="A65" s="109"/>
      <c r="B65" s="41"/>
      <c r="C65" s="101"/>
      <c r="D65" s="95"/>
      <c r="E65" s="41"/>
      <c r="F65" s="41"/>
      <c r="G65" s="41"/>
      <c r="H65" s="41"/>
    </row>
    <row r="66" spans="1:8" ht="15">
      <c r="A66" s="109"/>
      <c r="B66" s="41"/>
      <c r="C66" s="101"/>
      <c r="D66" s="95"/>
      <c r="E66" s="41"/>
      <c r="F66" s="41"/>
      <c r="G66" s="41"/>
      <c r="H66" s="41"/>
    </row>
    <row r="67" spans="1:8" ht="15">
      <c r="A67" s="109"/>
      <c r="B67" s="41"/>
      <c r="C67" s="101"/>
      <c r="D67" s="95"/>
      <c r="E67" s="41"/>
      <c r="F67" s="41"/>
      <c r="G67" s="41"/>
      <c r="H67" s="41"/>
    </row>
    <row r="68" spans="1:8" ht="15">
      <c r="A68" s="109"/>
      <c r="B68" s="41"/>
      <c r="C68" s="101"/>
      <c r="D68" s="95"/>
      <c r="E68" s="41"/>
      <c r="F68" s="41"/>
      <c r="G68" s="41"/>
      <c r="H68" s="41"/>
    </row>
    <row r="69" spans="2:8" ht="15">
      <c r="B69" s="41"/>
      <c r="C69" s="101"/>
      <c r="D69" s="95"/>
      <c r="E69" s="41"/>
      <c r="F69" s="41"/>
      <c r="G69" s="41"/>
      <c r="H69" s="41"/>
    </row>
    <row r="70" spans="2:8" ht="15">
      <c r="B70" s="41"/>
      <c r="C70" s="101"/>
      <c r="D70" s="95"/>
      <c r="E70" s="41"/>
      <c r="F70" s="41"/>
      <c r="G70" s="41"/>
      <c r="H70" s="41"/>
    </row>
    <row r="71" spans="1:8" ht="15">
      <c r="A71" s="109"/>
      <c r="B71" s="41"/>
      <c r="C71" s="101"/>
      <c r="D71" s="95"/>
      <c r="E71" s="41"/>
      <c r="F71" s="41"/>
      <c r="G71" s="41"/>
      <c r="H71" s="41"/>
    </row>
    <row r="72" spans="1:8" ht="15">
      <c r="A72" s="109"/>
      <c r="B72" s="41"/>
      <c r="C72" s="101"/>
      <c r="D72" s="95"/>
      <c r="E72" s="41"/>
      <c r="F72" s="41"/>
      <c r="G72" s="41"/>
      <c r="H72" s="41"/>
    </row>
    <row r="73" spans="1:8" ht="15">
      <c r="A73" s="109"/>
      <c r="B73" s="41"/>
      <c r="C73" s="101"/>
      <c r="D73" s="95"/>
      <c r="E73" s="41"/>
      <c r="F73" s="41"/>
      <c r="G73" s="41"/>
      <c r="H73" s="41"/>
    </row>
    <row r="74" spans="1:8" ht="15">
      <c r="A74" s="109"/>
      <c r="B74" s="41"/>
      <c r="C74" s="101"/>
      <c r="D74" s="95"/>
      <c r="E74" s="41"/>
      <c r="F74" s="41"/>
      <c r="G74" s="41"/>
      <c r="H74" s="41"/>
    </row>
    <row r="75" spans="1:8" ht="15">
      <c r="A75" s="109"/>
      <c r="B75" s="41"/>
      <c r="C75" s="101"/>
      <c r="D75" s="95"/>
      <c r="E75" s="41"/>
      <c r="F75" s="41"/>
      <c r="G75" s="41"/>
      <c r="H75" s="41"/>
    </row>
    <row r="76" spans="1:8" ht="15">
      <c r="A76" s="109"/>
      <c r="B76" s="41"/>
      <c r="C76" s="101"/>
      <c r="D76" s="95"/>
      <c r="E76" s="41"/>
      <c r="F76" s="41"/>
      <c r="G76" s="41"/>
      <c r="H76" s="41"/>
    </row>
    <row r="77" spans="1:8" ht="15">
      <c r="A77" s="109"/>
      <c r="B77" s="41"/>
      <c r="C77" s="101"/>
      <c r="D77" s="95"/>
      <c r="E77" s="41"/>
      <c r="F77" s="41"/>
      <c r="G77" s="41"/>
      <c r="H77" s="41"/>
    </row>
    <row r="78" spans="2:8" ht="15">
      <c r="B78" s="41"/>
      <c r="C78" s="101"/>
      <c r="D78" s="95"/>
      <c r="E78" s="41"/>
      <c r="F78" s="41"/>
      <c r="G78" s="41"/>
      <c r="H78" s="41"/>
    </row>
  </sheetData>
  <mergeCells count="1">
    <mergeCell ref="A4:A5"/>
  </mergeCells>
  <printOptions horizontalCentered="1"/>
  <pageMargins left="0.25" right="0.25" top="0.177083333" bottom="0.5" header="0.05" footer="0.3"/>
  <pageSetup fitToHeight="1" fitToWidth="1" horizontalDpi="600" verticalDpi="600" orientation="landscape" scale="82" r:id="rId1"/>
  <headerFooter>
    <oddFooter>&amp;CATTACHMENT A: Wastewater Treatmment Division Financial Plan for the 2018 Proposed Sewer Rate&amp;R&amp;D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de78c9da11869a709e45205d5c0e3c09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9343d0b6ad3f8ae9de722b76fbfe6017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D59C1-E293-434C-BD0B-D1B444D56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93448-E9C3-4272-B9D4-15EA4649A55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2685FF4-D72B-41C5-8AE5-5E28817AC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8A35C4-6028-4354-AF90-5125DAE75F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Blossey, Linda</cp:lastModifiedBy>
  <cp:lastPrinted>2017-04-17T21:43:37Z</cp:lastPrinted>
  <dcterms:created xsi:type="dcterms:W3CDTF">2017-03-28T21:34:55Z</dcterms:created>
  <dcterms:modified xsi:type="dcterms:W3CDTF">2017-04-26T22:56:04Z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