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120" windowHeight="9120" activeTab="0"/>
  </bookViews>
  <sheets>
    <sheet name="Form C" sheetId="1" r:id="rId1"/>
  </sheets>
  <externalReferences>
    <externalReference r:id="rId4"/>
  </externalReferences>
  <definedNames>
    <definedName name="Footnote">'[1]Footnote'!$A$4:$C$19</definedName>
    <definedName name="_xlnm.Print_Area" localSheetId="0">'Form C'!$A$1:$G$51</definedName>
  </definedNames>
  <calcPr fullCalcOnLoad="1"/>
</workbook>
</file>

<file path=xl/sharedStrings.xml><?xml version="1.0" encoding="utf-8"?>
<sst xmlns="http://schemas.openxmlformats.org/spreadsheetml/2006/main" count="71" uniqueCount="70">
  <si>
    <t>Form C</t>
  </si>
  <si>
    <t>Non-CX Financial Plan</t>
  </si>
  <si>
    <t>Fund Name: Public Transportation Fund</t>
  </si>
  <si>
    <t>Fund Number: 464</t>
  </si>
  <si>
    <t xml:space="preserve">Quarter:   Third 2005 </t>
  </si>
  <si>
    <t>Prepared by:   Duncan Mitchell</t>
  </si>
  <si>
    <t>Date Prepared:  10/10/2005</t>
  </si>
  <si>
    <t>Category</t>
  </si>
  <si>
    <t xml:space="preserve">2004 Actual </t>
  </si>
  <si>
    <t>2005 Adopted</t>
  </si>
  <si>
    <t xml:space="preserve">2005 Revised  </t>
  </si>
  <si>
    <t>2005 Estimated</t>
  </si>
  <si>
    <t>Estimated-Adopted Change</t>
  </si>
  <si>
    <t>Explanation of Change</t>
  </si>
  <si>
    <t xml:space="preserve">Beginning Fund Balance </t>
  </si>
  <si>
    <t>Revenues</t>
  </si>
  <si>
    <t>* Operations Revenue</t>
  </si>
  <si>
    <t>Various changes reflecting 2004 actuals and 2005 ridership.</t>
  </si>
  <si>
    <t>* Sales Tax</t>
  </si>
  <si>
    <t>Current Sales Tax projection per KC Budget Office.</t>
  </si>
  <si>
    <t>* Motor Vehicle Excise Tax</t>
  </si>
  <si>
    <t>* Capital Grants</t>
  </si>
  <si>
    <t>More grants in 2004 due to Hybrid bus early delivery and current CIP review of expend.</t>
  </si>
  <si>
    <t>* Interest Income</t>
  </si>
  <si>
    <t>Higher than adopted fund balances.</t>
  </si>
  <si>
    <t>* Miscellaneous</t>
  </si>
  <si>
    <t>Current review of grant funded CIP expenditures.</t>
  </si>
  <si>
    <t>* Payments from Other Funds</t>
  </si>
  <si>
    <t>Reflects higher hourly rates for Sound Transit contracted service.</t>
  </si>
  <si>
    <t>* Sound Transit Payments for Capital</t>
  </si>
  <si>
    <t>Change in timing of CIP work for Sound Transit.</t>
  </si>
  <si>
    <t>Total Revenues</t>
  </si>
  <si>
    <t>Expenditures</t>
  </si>
  <si>
    <t>* Transit Division Operating</t>
  </si>
  <si>
    <t>Reflects higher cost of diesel fuel. (3rd/4th Q supplemental)</t>
  </si>
  <si>
    <t>* Support Divisions Operating</t>
  </si>
  <si>
    <t>Reflects 4th Q supplemental</t>
  </si>
  <si>
    <t>* Capital Program</t>
  </si>
  <si>
    <t>Current review of projected CIP expenditures.</t>
  </si>
  <si>
    <t>* Cross Border Lease</t>
  </si>
  <si>
    <t>Fluctuation in value of Japanese Yen.</t>
  </si>
  <si>
    <t>* Debt Service and Other</t>
  </si>
  <si>
    <t>Total Expenditures</t>
  </si>
  <si>
    <t>Estimated Operating Underexpenditures</t>
  </si>
  <si>
    <t>Estimated Capital Underexpenditures</t>
  </si>
  <si>
    <t>Other Fund Transactions</t>
  </si>
  <si>
    <t>* Long Term Debt</t>
  </si>
  <si>
    <t>* Short Term Debt</t>
  </si>
  <si>
    <t>* Balance Sheet Transactions</t>
  </si>
  <si>
    <t>Grants receivable at the end of 2004.</t>
  </si>
  <si>
    <t>Total Other Fund Transactions</t>
  </si>
  <si>
    <t>Ending Fund Balance</t>
  </si>
  <si>
    <t>Designations and Reserves</t>
  </si>
  <si>
    <t>* Operating Reserve</t>
  </si>
  <si>
    <t>increasing fund balance to be closer to policy directed level.</t>
  </si>
  <si>
    <t>* Fare Stabilization and Service Enhancement</t>
  </si>
  <si>
    <t>* Revenue Fleet Replacement</t>
  </si>
  <si>
    <t>Updating fleet replacement schedules and funding methodology.</t>
  </si>
  <si>
    <t>Total Designations and Reserves</t>
  </si>
  <si>
    <t>Ending Undesignated Fund Balance</t>
  </si>
  <si>
    <t>Target Fund Balance</t>
  </si>
  <si>
    <t>Financial Plan Notes:</t>
  </si>
  <si>
    <t>* Beginning Fund Balance in 2004 is equal to the total of investments/cash held by the fund on 12/31/03.</t>
  </si>
  <si>
    <t>** The 2005 revised column is adjusted for the actual 2004 ending fund balances, carryforward of CIP under-expenditures and related</t>
  </si>
  <si>
    <t>CIP revenue and for changes in Cross Border lease fund balance and future lease payments due to variance in the value of Japanese yen investment.</t>
  </si>
  <si>
    <t>Fares, Sales Tax and other revenue sources are also adjusted to reflect 2004 actuals.</t>
  </si>
  <si>
    <t xml:space="preserve">*** In 2004 and 2005, the undesignated fund balance includes funds held in the Capital sub-fund.  </t>
  </si>
  <si>
    <t>**** The ending operating fund balance in 2004 and 2005 is below the amount specified in the adopted Public Transportation Fund</t>
  </si>
  <si>
    <t>Financial Policies.  The Revenue Fleet Replacement Fund is below adopted policy levels at the end of 2004 due to the early delivery of hybrid coaches.</t>
  </si>
  <si>
    <t xml:space="preserve">***** 2004 actual Revenues, Expenditures and Ending Fund Balances are from the 14th month close.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</si>
</sst>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&quot;$&quot;#,##0"/>
    <numFmt numFmtId="173" formatCode="[$-409]dddd\,\ mmmm\ dd\,\ yyyy"/>
    <numFmt numFmtId="174" formatCode="m/d/yy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7" fontId="4" fillId="0" borderId="0" xfId="21" applyFont="1" applyBorder="1" applyAlignment="1">
      <alignment horizontal="centerContinuous" wrapText="1"/>
      <protection/>
    </xf>
    <xf numFmtId="37" fontId="5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4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6" fillId="0" borderId="0" xfId="21" applyFont="1" applyBorder="1" applyAlignment="1">
      <alignment horizontal="left"/>
      <protection/>
    </xf>
    <xf numFmtId="37" fontId="7" fillId="0" borderId="1" xfId="21" applyFont="1" applyBorder="1" applyAlignment="1">
      <alignment horizontal="left" wrapText="1"/>
      <protection/>
    </xf>
    <xf numFmtId="37" fontId="8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21" applyFont="1" applyBorder="1" applyAlignment="1">
      <alignment horizontal="centerContinuous" wrapText="1"/>
      <protection/>
    </xf>
    <xf numFmtId="37" fontId="6" fillId="2" borderId="2" xfId="21" applyFont="1" applyFill="1" applyBorder="1" applyAlignment="1" applyProtection="1">
      <alignment horizontal="left" wrapText="1"/>
      <protection/>
    </xf>
    <xf numFmtId="37" fontId="6" fillId="2" borderId="3" xfId="21" applyFont="1" applyFill="1" applyBorder="1" applyAlignment="1">
      <alignment horizontal="center" wrapText="1"/>
      <protection/>
    </xf>
    <xf numFmtId="37" fontId="6" fillId="2" borderId="4" xfId="21" applyFont="1" applyFill="1" applyBorder="1" applyAlignment="1">
      <alignment horizontal="center" wrapText="1"/>
      <protection/>
    </xf>
    <xf numFmtId="37" fontId="6" fillId="2" borderId="5" xfId="21" applyFont="1" applyFill="1" applyBorder="1" applyAlignment="1">
      <alignment horizontal="center" wrapText="1"/>
      <protection/>
    </xf>
    <xf numFmtId="37" fontId="6" fillId="2" borderId="6" xfId="21" applyFont="1" applyFill="1" applyBorder="1" applyAlignment="1">
      <alignment horizontal="center" wrapText="1"/>
      <protection/>
    </xf>
    <xf numFmtId="37" fontId="6" fillId="2" borderId="7" xfId="21" applyFont="1" applyFill="1" applyBorder="1" applyAlignment="1">
      <alignment horizontal="center" wrapText="1"/>
      <protection/>
    </xf>
    <xf numFmtId="37" fontId="6" fillId="2" borderId="2" xfId="21" applyFont="1" applyFill="1" applyBorder="1" applyAlignment="1">
      <alignment horizontal="center" wrapText="1"/>
      <protection/>
    </xf>
    <xf numFmtId="37" fontId="6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6" fillId="0" borderId="2" xfId="21" applyFont="1" applyFill="1" applyBorder="1" applyAlignment="1">
      <alignment horizontal="left"/>
      <protection/>
    </xf>
    <xf numFmtId="164" fontId="6" fillId="0" borderId="2" xfId="15" applyNumberFormat="1" applyFont="1" applyFill="1" applyBorder="1" applyAlignment="1">
      <alignment/>
    </xf>
    <xf numFmtId="164" fontId="6" fillId="0" borderId="4" xfId="15" applyNumberFormat="1" applyFont="1" applyFill="1" applyBorder="1" applyAlignment="1">
      <alignment/>
    </xf>
    <xf numFmtId="164" fontId="6" fillId="0" borderId="8" xfId="15" applyNumberFormat="1" applyFont="1" applyFill="1" applyBorder="1" applyAlignment="1">
      <alignment/>
    </xf>
    <xf numFmtId="164" fontId="6" fillId="0" borderId="9" xfId="15" applyNumberFormat="1" applyFont="1" applyBorder="1" applyAlignment="1">
      <alignment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10" xfId="21" applyFont="1" applyFill="1" applyBorder="1" applyAlignment="1">
      <alignment horizontal="left"/>
      <protection/>
    </xf>
    <xf numFmtId="164" fontId="3" fillId="0" borderId="10" xfId="15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0" xfId="21" applyFont="1" applyBorder="1" applyAlignment="1">
      <alignment horizontal="left"/>
      <protection/>
    </xf>
    <xf numFmtId="164" fontId="3" fillId="0" borderId="14" xfId="15" applyNumberFormat="1" applyFont="1" applyBorder="1" applyAlignment="1">
      <alignment/>
    </xf>
    <xf numFmtId="164" fontId="10" fillId="0" borderId="14" xfId="15" applyNumberFormat="1" applyFont="1" applyBorder="1" applyAlignment="1">
      <alignment/>
    </xf>
    <xf numFmtId="164" fontId="11" fillId="0" borderId="2" xfId="15" applyNumberFormat="1" applyFont="1" applyFill="1" applyBorder="1" applyAlignment="1">
      <alignment/>
    </xf>
    <xf numFmtId="164" fontId="3" fillId="0" borderId="10" xfId="15" applyNumberFormat="1" applyFont="1" applyBorder="1" applyAlignment="1">
      <alignment/>
    </xf>
    <xf numFmtId="164" fontId="3" fillId="0" borderId="11" xfId="15" applyNumberFormat="1" applyFont="1" applyFill="1" applyBorder="1" applyAlignment="1">
      <alignment horizontal="center"/>
    </xf>
    <xf numFmtId="37" fontId="6" fillId="0" borderId="15" xfId="21" applyFont="1" applyFill="1" applyBorder="1" applyAlignment="1">
      <alignment horizontal="left"/>
      <protection/>
    </xf>
    <xf numFmtId="164" fontId="6" fillId="0" borderId="15" xfId="15" applyNumberFormat="1" applyFont="1" applyFill="1" applyBorder="1" applyAlignment="1">
      <alignment/>
    </xf>
    <xf numFmtId="164" fontId="6" fillId="0" borderId="15" xfId="15" applyNumberFormat="1" applyFont="1" applyBorder="1" applyAlignment="1">
      <alignment/>
    </xf>
    <xf numFmtId="164" fontId="11" fillId="0" borderId="15" xfId="15" applyNumberFormat="1" applyFont="1" applyBorder="1" applyAlignment="1">
      <alignment/>
    </xf>
    <xf numFmtId="37" fontId="6" fillId="0" borderId="12" xfId="21" applyFont="1" applyFill="1" applyBorder="1" applyAlignment="1">
      <alignment horizontal="left"/>
      <protection/>
    </xf>
    <xf numFmtId="164" fontId="10" fillId="3" borderId="12" xfId="15" applyNumberFormat="1" applyFont="1" applyFill="1" applyBorder="1" applyAlignment="1" quotePrefix="1">
      <alignment/>
    </xf>
    <xf numFmtId="164" fontId="3" fillId="0" borderId="0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3" borderId="0" xfId="15" applyNumberFormat="1" applyFont="1" applyFill="1" applyBorder="1" applyAlignment="1">
      <alignment/>
    </xf>
    <xf numFmtId="164" fontId="10" fillId="0" borderId="12" xfId="15" applyNumberFormat="1" applyFont="1" applyBorder="1" applyAlignment="1">
      <alignment/>
    </xf>
    <xf numFmtId="37" fontId="6" fillId="0" borderId="15" xfId="21" applyFont="1" applyFill="1" applyBorder="1" applyAlignment="1">
      <alignment horizontal="left"/>
      <protection/>
    </xf>
    <xf numFmtId="164" fontId="10" fillId="3" borderId="15" xfId="15" applyNumberFormat="1" applyFont="1" applyFill="1" applyBorder="1" applyAlignment="1" quotePrefix="1">
      <alignment/>
    </xf>
    <xf numFmtId="164" fontId="3" fillId="0" borderId="1" xfId="15" applyNumberFormat="1" applyFont="1" applyFill="1" applyBorder="1" applyAlignment="1">
      <alignment/>
    </xf>
    <xf numFmtId="164" fontId="3" fillId="0" borderId="15" xfId="15" applyNumberFormat="1" applyFont="1" applyFill="1" applyBorder="1" applyAlignment="1">
      <alignment/>
    </xf>
    <xf numFmtId="164" fontId="3" fillId="3" borderId="1" xfId="15" applyNumberFormat="1" applyFont="1" applyFill="1" applyBorder="1" applyAlignment="1">
      <alignment/>
    </xf>
    <xf numFmtId="164" fontId="3" fillId="0" borderId="15" xfId="15" applyNumberFormat="1" applyFont="1" applyBorder="1" applyAlignment="1">
      <alignment/>
    </xf>
    <xf numFmtId="164" fontId="10" fillId="0" borderId="15" xfId="15" applyNumberFormat="1" applyFont="1" applyBorder="1" applyAlignment="1">
      <alignment/>
    </xf>
    <xf numFmtId="37" fontId="6" fillId="0" borderId="10" xfId="21" applyFont="1" applyFill="1" applyBorder="1" applyAlignment="1">
      <alignment horizontal="left"/>
      <protection/>
    </xf>
    <xf numFmtId="164" fontId="10" fillId="0" borderId="10" xfId="15" applyNumberFormat="1" applyFont="1" applyFill="1" applyBorder="1" applyAlignment="1" quotePrefix="1">
      <alignment/>
    </xf>
    <xf numFmtId="164" fontId="10" fillId="0" borderId="1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4" xfId="15" applyNumberFormat="1" applyFont="1" applyFill="1" applyBorder="1" applyAlignment="1" quotePrefix="1">
      <alignment/>
    </xf>
    <xf numFmtId="164" fontId="3" fillId="0" borderId="7" xfId="15" applyNumberFormat="1" applyFont="1" applyBorder="1" applyAlignment="1">
      <alignment/>
    </xf>
    <xf numFmtId="164" fontId="10" fillId="0" borderId="7" xfId="15" applyNumberFormat="1" applyFont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10" fillId="0" borderId="12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>
      <alignment/>
    </xf>
    <xf numFmtId="164" fontId="10" fillId="0" borderId="10" xfId="15" applyNumberFormat="1" applyFont="1" applyFill="1" applyBorder="1" applyAlignment="1">
      <alignment/>
    </xf>
    <xf numFmtId="164" fontId="3" fillId="0" borderId="0" xfId="15" applyNumberFormat="1" applyFont="1" applyAlignment="1">
      <alignment horizontal="right"/>
    </xf>
    <xf numFmtId="37" fontId="3" fillId="0" borderId="10" xfId="21" applyFont="1" applyBorder="1" applyAlignment="1" quotePrefix="1">
      <alignment horizontal="left"/>
      <protection/>
    </xf>
    <xf numFmtId="37" fontId="12" fillId="0" borderId="0" xfId="21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64" fontId="6" fillId="0" borderId="10" xfId="15" applyNumberFormat="1" applyFont="1" applyFill="1" applyBorder="1" applyAlignment="1">
      <alignment/>
    </xf>
    <xf numFmtId="164" fontId="6" fillId="0" borderId="11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15" xfId="15" applyNumberFormat="1" applyFont="1" applyFill="1" applyBorder="1" applyAlignment="1">
      <alignment/>
    </xf>
    <xf numFmtId="164" fontId="11" fillId="0" borderId="15" xfId="15" applyNumberFormat="1" applyFont="1" applyFill="1" applyBorder="1" applyAlignment="1">
      <alignment/>
    </xf>
    <xf numFmtId="164" fontId="6" fillId="0" borderId="2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37" fontId="3" fillId="0" borderId="0" xfId="21" applyFont="1" applyBorder="1">
      <alignment/>
      <protection/>
    </xf>
    <xf numFmtId="37" fontId="6" fillId="0" borderId="16" xfId="21" applyFont="1" applyFill="1" applyBorder="1" applyAlignment="1" quotePrefix="1">
      <alignment horizontal="left"/>
      <protection/>
    </xf>
    <xf numFmtId="164" fontId="3" fillId="0" borderId="2" xfId="15" applyNumberFormat="1" applyFont="1" applyFill="1" applyBorder="1" applyAlignment="1">
      <alignment/>
    </xf>
    <xf numFmtId="164" fontId="3" fillId="0" borderId="4" xfId="15" applyNumberFormat="1" applyFont="1" applyFill="1" applyBorder="1" applyAlignment="1">
      <alignment/>
    </xf>
    <xf numFmtId="164" fontId="3" fillId="0" borderId="2" xfId="15" applyNumberFormat="1" applyFont="1" applyBorder="1" applyAlignment="1">
      <alignment horizontal="right"/>
    </xf>
    <xf numFmtId="164" fontId="10" fillId="0" borderId="2" xfId="15" applyNumberFormat="1" applyFont="1" applyBorder="1" applyAlignment="1">
      <alignment horizontal="right"/>
    </xf>
    <xf numFmtId="37" fontId="7" fillId="0" borderId="0" xfId="21" applyFont="1" applyAlignment="1">
      <alignment horizontal="left"/>
      <protection/>
    </xf>
    <xf numFmtId="37" fontId="7" fillId="0" borderId="0" xfId="21" applyFont="1" applyBorder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37" fontId="6" fillId="0" borderId="0" xfId="21" applyFont="1" applyBorder="1">
      <alignment/>
      <protection/>
    </xf>
    <xf numFmtId="0" fontId="13" fillId="0" borderId="0" xfId="0" applyFont="1" applyBorder="1" applyAlignment="1">
      <alignment/>
    </xf>
    <xf numFmtId="0" fontId="0" fillId="0" borderId="0" xfId="0" applyAlignment="1">
      <alignment horizontal="right"/>
    </xf>
    <xf numFmtId="37" fontId="5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7"/>
  <sheetViews>
    <sheetView tabSelected="1" zoomScale="75" zoomScaleNormal="75" workbookViewId="0" topLeftCell="A1">
      <selection activeCell="E20" sqref="E20"/>
    </sheetView>
  </sheetViews>
  <sheetFormatPr defaultColWidth="9.140625" defaultRowHeight="12.75"/>
  <cols>
    <col min="1" max="1" width="43.7109375" style="109" customWidth="1"/>
    <col min="2" max="2" width="15.28125" style="3" bestFit="1" customWidth="1"/>
    <col min="3" max="3" width="15.421875" style="18" customWidth="1"/>
    <col min="4" max="4" width="16.28125" style="3" customWidth="1"/>
    <col min="5" max="5" width="21.421875" style="3" customWidth="1"/>
    <col min="6" max="6" width="20.7109375" style="3" customWidth="1"/>
    <col min="7" max="7" width="52.85156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0" t="s">
        <v>1</v>
      </c>
      <c r="B2" s="110"/>
      <c r="C2" s="110"/>
      <c r="D2" s="110"/>
      <c r="E2" s="110"/>
      <c r="F2" s="110"/>
      <c r="G2" s="110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4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5</v>
      </c>
      <c r="B5" s="10"/>
      <c r="C5" s="10"/>
      <c r="D5" s="10"/>
      <c r="E5" s="10"/>
      <c r="F5" s="15"/>
      <c r="G5" s="11" t="s">
        <v>6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7</v>
      </c>
      <c r="B7" s="21" t="s">
        <v>8</v>
      </c>
      <c r="C7" s="22" t="s">
        <v>9</v>
      </c>
      <c r="D7" s="23" t="s">
        <v>10</v>
      </c>
      <c r="E7" s="24" t="s">
        <v>11</v>
      </c>
      <c r="F7" s="25" t="s">
        <v>12</v>
      </c>
      <c r="G7" s="26" t="s">
        <v>13</v>
      </c>
      <c r="H7" s="27"/>
    </row>
    <row r="8" spans="1:9" s="36" customFormat="1" ht="15.75">
      <c r="A8" s="29" t="s">
        <v>14</v>
      </c>
      <c r="B8" s="30">
        <v>247782762</v>
      </c>
      <c r="C8" s="31">
        <v>136421355</v>
      </c>
      <c r="D8" s="31">
        <v>177873744</v>
      </c>
      <c r="E8" s="32">
        <f>+D8</f>
        <v>177873744</v>
      </c>
      <c r="F8" s="33">
        <f>+E8-C8</f>
        <v>41452389</v>
      </c>
      <c r="G8" s="33"/>
      <c r="H8" s="34"/>
      <c r="I8" s="35"/>
    </row>
    <row r="9" spans="1:9" s="44" customFormat="1" ht="15.75">
      <c r="A9" s="37" t="s">
        <v>15</v>
      </c>
      <c r="B9" s="38"/>
      <c r="C9" s="39"/>
      <c r="D9" s="39"/>
      <c r="E9" s="40"/>
      <c r="F9" s="41"/>
      <c r="G9" s="41"/>
      <c r="H9" s="42"/>
      <c r="I9" s="43"/>
    </row>
    <row r="10" spans="1:9" s="44" customFormat="1" ht="15.75">
      <c r="A10" s="45" t="s">
        <v>16</v>
      </c>
      <c r="B10" s="38">
        <f>71014613+10296842</f>
        <v>81311455</v>
      </c>
      <c r="C10" s="39">
        <f>72790603+10607167</f>
        <v>83397770</v>
      </c>
      <c r="D10" s="39">
        <f>71998822+10906652</f>
        <v>82905474</v>
      </c>
      <c r="E10" s="39">
        <f>71676552+10794274</f>
        <v>82470826</v>
      </c>
      <c r="F10" s="46">
        <f aca="true" t="shared" si="0" ref="F10:F17">+E10-C10</f>
        <v>-926944</v>
      </c>
      <c r="G10" s="47" t="s">
        <v>17</v>
      </c>
      <c r="H10" s="42"/>
      <c r="I10" s="43"/>
    </row>
    <row r="11" spans="1:9" s="44" customFormat="1" ht="15.75">
      <c r="A11" s="45" t="s">
        <v>18</v>
      </c>
      <c r="B11" s="38">
        <v>309630881</v>
      </c>
      <c r="C11" s="39">
        <v>321876533</v>
      </c>
      <c r="D11" s="39">
        <v>327651397</v>
      </c>
      <c r="E11" s="39">
        <v>330066519</v>
      </c>
      <c r="F11" s="46">
        <f t="shared" si="0"/>
        <v>8189986</v>
      </c>
      <c r="G11" s="47" t="s">
        <v>19</v>
      </c>
      <c r="H11" s="42"/>
      <c r="I11" s="43"/>
    </row>
    <row r="12" spans="1:9" s="44" customFormat="1" ht="15.75">
      <c r="A12" s="45" t="s">
        <v>20</v>
      </c>
      <c r="B12" s="38"/>
      <c r="C12" s="39">
        <v>0</v>
      </c>
      <c r="D12" s="39">
        <f>+C12</f>
        <v>0</v>
      </c>
      <c r="E12" s="39">
        <f>+D12</f>
        <v>0</v>
      </c>
      <c r="F12" s="46">
        <f t="shared" si="0"/>
        <v>0</v>
      </c>
      <c r="G12" s="47"/>
      <c r="H12" s="42"/>
      <c r="I12" s="43"/>
    </row>
    <row r="13" spans="1:9" s="44" customFormat="1" ht="15.75">
      <c r="A13" s="45" t="s">
        <v>21</v>
      </c>
      <c r="B13" s="38">
        <v>102090821</v>
      </c>
      <c r="C13" s="39">
        <v>122346307</v>
      </c>
      <c r="D13" s="39">
        <v>109538696</v>
      </c>
      <c r="E13" s="39">
        <v>94411173</v>
      </c>
      <c r="F13" s="46">
        <f t="shared" si="0"/>
        <v>-27935134</v>
      </c>
      <c r="G13" s="47" t="s">
        <v>22</v>
      </c>
      <c r="H13" s="42"/>
      <c r="I13" s="43"/>
    </row>
    <row r="14" spans="1:9" s="44" customFormat="1" ht="15.75">
      <c r="A14" s="45" t="s">
        <v>23</v>
      </c>
      <c r="B14" s="38">
        <v>6042572</v>
      </c>
      <c r="C14" s="39">
        <v>3939990</v>
      </c>
      <c r="D14" s="39">
        <v>4211945</v>
      </c>
      <c r="E14" s="39">
        <v>4784365</v>
      </c>
      <c r="F14" s="46">
        <f t="shared" si="0"/>
        <v>844375</v>
      </c>
      <c r="G14" s="47" t="s">
        <v>24</v>
      </c>
      <c r="H14" s="42"/>
      <c r="I14" s="43"/>
    </row>
    <row r="15" spans="1:9" s="44" customFormat="1" ht="15.75">
      <c r="A15" s="45" t="s">
        <v>25</v>
      </c>
      <c r="B15" s="38">
        <v>12706745</v>
      </c>
      <c r="C15" s="39">
        <v>22203927</v>
      </c>
      <c r="D15" s="39">
        <v>27905866</v>
      </c>
      <c r="E15" s="39">
        <v>19558717</v>
      </c>
      <c r="F15" s="46">
        <f t="shared" si="0"/>
        <v>-2645210</v>
      </c>
      <c r="G15" s="47" t="s">
        <v>26</v>
      </c>
      <c r="H15" s="42"/>
      <c r="I15" s="43"/>
    </row>
    <row r="16" spans="1:9" s="44" customFormat="1" ht="15.75">
      <c r="A16" s="45" t="s">
        <v>27</v>
      </c>
      <c r="B16" s="38">
        <v>27007152</v>
      </c>
      <c r="C16" s="39">
        <v>30753571</v>
      </c>
      <c r="D16" s="39">
        <v>32528560</v>
      </c>
      <c r="E16" s="39">
        <v>31827583</v>
      </c>
      <c r="F16" s="46">
        <f t="shared" si="0"/>
        <v>1074012</v>
      </c>
      <c r="G16" s="47" t="s">
        <v>28</v>
      </c>
      <c r="H16" s="42"/>
      <c r="I16" s="43"/>
    </row>
    <row r="17" spans="1:9" s="36" customFormat="1" ht="15.75">
      <c r="A17" s="45" t="s">
        <v>29</v>
      </c>
      <c r="B17" s="38">
        <v>2690277</v>
      </c>
      <c r="C17" s="39">
        <v>3957360</v>
      </c>
      <c r="D17" s="39">
        <v>2208646</v>
      </c>
      <c r="E17" s="39">
        <f>+D17</f>
        <v>2208646</v>
      </c>
      <c r="F17" s="46">
        <f t="shared" si="0"/>
        <v>-1748714</v>
      </c>
      <c r="G17" s="47" t="s">
        <v>30</v>
      </c>
      <c r="H17" s="34"/>
      <c r="I17" s="35"/>
    </row>
    <row r="18" spans="1:9" s="44" customFormat="1" ht="15.75">
      <c r="A18" s="29" t="s">
        <v>31</v>
      </c>
      <c r="B18" s="30">
        <f>SUM(B9:B17)</f>
        <v>541479903</v>
      </c>
      <c r="C18" s="30">
        <f>SUM(C10:C17)</f>
        <v>588475458</v>
      </c>
      <c r="D18" s="30">
        <f>SUM(D10:D17)</f>
        <v>586950584</v>
      </c>
      <c r="E18" s="30">
        <f>SUM(E10:E17)</f>
        <v>565327829</v>
      </c>
      <c r="F18" s="30">
        <f>SUM(F10:F17)</f>
        <v>-23147629</v>
      </c>
      <c r="G18" s="48"/>
      <c r="H18" s="42"/>
      <c r="I18" s="43"/>
    </row>
    <row r="19" spans="1:9" s="44" customFormat="1" ht="15.75">
      <c r="A19" s="37" t="s">
        <v>32</v>
      </c>
      <c r="B19" s="38"/>
      <c r="C19" s="39"/>
      <c r="D19" s="39"/>
      <c r="E19" s="49"/>
      <c r="F19" s="46"/>
      <c r="G19" s="47"/>
      <c r="H19" s="42"/>
      <c r="I19" s="43"/>
    </row>
    <row r="20" spans="1:9" s="44" customFormat="1" ht="15.75">
      <c r="A20" s="45" t="s">
        <v>33</v>
      </c>
      <c r="B20" s="38">
        <v>-406934774</v>
      </c>
      <c r="C20" s="39">
        <v>-431957411</v>
      </c>
      <c r="D20" s="39">
        <v>-429097536</v>
      </c>
      <c r="E20" s="39">
        <f>-429097536-3200000+47783-1564510</f>
        <v>-433814263</v>
      </c>
      <c r="F20" s="46">
        <f aca="true" t="shared" si="1" ref="F20:F27">+E20-C20</f>
        <v>-1856852</v>
      </c>
      <c r="G20" s="47" t="s">
        <v>34</v>
      </c>
      <c r="H20" s="42"/>
      <c r="I20" s="43"/>
    </row>
    <row r="21" spans="1:9" s="44" customFormat="1" ht="15.75">
      <c r="A21" s="45" t="s">
        <v>35</v>
      </c>
      <c r="B21" s="38">
        <v>-4060100</v>
      </c>
      <c r="C21" s="39">
        <v>-4843533</v>
      </c>
      <c r="D21" s="39">
        <v>-4790284</v>
      </c>
      <c r="E21" s="39">
        <f>-4790284-47783</f>
        <v>-4838067</v>
      </c>
      <c r="F21" s="46">
        <f t="shared" si="1"/>
        <v>5466</v>
      </c>
      <c r="G21" s="47" t="s">
        <v>36</v>
      </c>
      <c r="H21" s="42"/>
      <c r="I21" s="43"/>
    </row>
    <row r="22" spans="1:9" s="44" customFormat="1" ht="15.75">
      <c r="A22" s="45" t="s">
        <v>37</v>
      </c>
      <c r="B22" s="38">
        <v>-239002790</v>
      </c>
      <c r="C22" s="39">
        <v>-135077590</v>
      </c>
      <c r="D22" s="39">
        <v>-146719300</v>
      </c>
      <c r="E22" s="39">
        <v>-90562375</v>
      </c>
      <c r="F22" s="46">
        <f t="shared" si="1"/>
        <v>44515215</v>
      </c>
      <c r="G22" s="47" t="s">
        <v>38</v>
      </c>
      <c r="H22" s="42"/>
      <c r="I22" s="43"/>
    </row>
    <row r="23" spans="1:9" s="36" customFormat="1" ht="15.75">
      <c r="A23" s="45" t="s">
        <v>39</v>
      </c>
      <c r="B23" s="38">
        <v>-15887434</v>
      </c>
      <c r="C23" s="39">
        <v>-9857665</v>
      </c>
      <c r="D23" s="39">
        <v>-9619364</v>
      </c>
      <c r="E23" s="39">
        <f>+D23</f>
        <v>-9619364</v>
      </c>
      <c r="F23" s="46">
        <f t="shared" si="1"/>
        <v>238301</v>
      </c>
      <c r="G23" s="47" t="s">
        <v>40</v>
      </c>
      <c r="H23" s="34"/>
      <c r="I23" s="35"/>
    </row>
    <row r="24" spans="1:9" s="44" customFormat="1" ht="15.75">
      <c r="A24" s="45" t="s">
        <v>41</v>
      </c>
      <c r="B24" s="38">
        <v>-13596678</v>
      </c>
      <c r="C24" s="50">
        <v>-15134588</v>
      </c>
      <c r="D24" s="39">
        <v>-15134588</v>
      </c>
      <c r="E24" s="39">
        <f>+D24</f>
        <v>-15134588</v>
      </c>
      <c r="F24" s="46">
        <f t="shared" si="1"/>
        <v>0</v>
      </c>
      <c r="G24" s="47"/>
      <c r="H24" s="42"/>
      <c r="I24" s="43"/>
    </row>
    <row r="25" spans="1:9" s="44" customFormat="1" ht="15.75">
      <c r="A25" s="51" t="s">
        <v>42</v>
      </c>
      <c r="B25" s="52">
        <f>SUM(B20:B24)</f>
        <v>-679481776</v>
      </c>
      <c r="C25" s="52">
        <f>SUM(C20:C24)</f>
        <v>-596870787</v>
      </c>
      <c r="D25" s="52">
        <f>SUM(D20:D24)</f>
        <v>-605361072</v>
      </c>
      <c r="E25" s="52">
        <f>SUM(E20:E24)</f>
        <v>-553968657</v>
      </c>
      <c r="F25" s="53">
        <f t="shared" si="1"/>
        <v>42902130</v>
      </c>
      <c r="G25" s="54"/>
      <c r="H25" s="42"/>
      <c r="I25" s="43"/>
    </row>
    <row r="26" spans="1:9" s="44" customFormat="1" ht="15.75">
      <c r="A26" s="55" t="s">
        <v>43</v>
      </c>
      <c r="B26" s="56"/>
      <c r="C26" s="57">
        <v>3601009</v>
      </c>
      <c r="D26" s="58">
        <f>3601009+1996757*0+17280*0</f>
        <v>3601009</v>
      </c>
      <c r="E26" s="59">
        <v>3162040</v>
      </c>
      <c r="F26" s="40">
        <f t="shared" si="1"/>
        <v>-438969</v>
      </c>
      <c r="G26" s="60"/>
      <c r="H26" s="42"/>
      <c r="I26" s="43"/>
    </row>
    <row r="27" spans="1:9" s="44" customFormat="1" ht="15.75">
      <c r="A27" s="61" t="s">
        <v>44</v>
      </c>
      <c r="B27" s="62"/>
      <c r="C27" s="63">
        <v>7768655</v>
      </c>
      <c r="D27" s="64">
        <f>+C27</f>
        <v>7768655</v>
      </c>
      <c r="E27" s="65">
        <v>12368227</v>
      </c>
      <c r="F27" s="66">
        <f t="shared" si="1"/>
        <v>4599572</v>
      </c>
      <c r="G27" s="67"/>
      <c r="H27" s="42"/>
      <c r="I27" s="43"/>
    </row>
    <row r="28" spans="1:9" s="44" customFormat="1" ht="15.75">
      <c r="A28" s="68" t="s">
        <v>45</v>
      </c>
      <c r="B28" s="69"/>
      <c r="C28" s="38"/>
      <c r="D28" s="38"/>
      <c r="E28" s="38"/>
      <c r="F28" s="49"/>
      <c r="G28" s="70"/>
      <c r="H28" s="42"/>
      <c r="I28" s="43"/>
    </row>
    <row r="29" spans="1:102" s="72" customFormat="1" ht="15.75">
      <c r="A29" s="45" t="s">
        <v>46</v>
      </c>
      <c r="B29" s="38">
        <v>50525939</v>
      </c>
      <c r="C29" s="38"/>
      <c r="D29" s="38"/>
      <c r="E29" s="38"/>
      <c r="F29" s="49">
        <f>+E29-C29</f>
        <v>0</v>
      </c>
      <c r="G29" s="70"/>
      <c r="H29" s="42"/>
      <c r="I29" s="4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</row>
    <row r="30" spans="1:9" s="44" customFormat="1" ht="15.75">
      <c r="A30" s="45" t="s">
        <v>47</v>
      </c>
      <c r="B30" s="69"/>
      <c r="C30" s="38"/>
      <c r="D30" s="38"/>
      <c r="E30" s="38">
        <f>+D30</f>
        <v>0</v>
      </c>
      <c r="F30" s="49">
        <f>+E30-C30</f>
        <v>0</v>
      </c>
      <c r="G30" s="70"/>
      <c r="H30" s="73"/>
      <c r="I30" s="43"/>
    </row>
    <row r="31" spans="1:9" s="44" customFormat="1" ht="15.75">
      <c r="A31" s="45" t="s">
        <v>48</v>
      </c>
      <c r="B31" s="38">
        <v>17566916</v>
      </c>
      <c r="C31" s="38">
        <v>1530052</v>
      </c>
      <c r="D31" s="38">
        <v>2585221</v>
      </c>
      <c r="E31" s="38">
        <v>1186968</v>
      </c>
      <c r="F31" s="49">
        <f>+E31-C31</f>
        <v>-343084</v>
      </c>
      <c r="G31" s="70" t="s">
        <v>49</v>
      </c>
      <c r="H31" s="73"/>
      <c r="I31" s="43"/>
    </row>
    <row r="32" spans="1:9" s="44" customFormat="1" ht="15.75">
      <c r="A32" s="37" t="s">
        <v>50</v>
      </c>
      <c r="B32" s="38">
        <f>SUM(B28:B31)</f>
        <v>68092855</v>
      </c>
      <c r="C32" s="38">
        <f>SUM(C28:C31)</f>
        <v>1530052</v>
      </c>
      <c r="D32" s="38">
        <f>SUM(D28:D31)</f>
        <v>2585221</v>
      </c>
      <c r="E32" s="38">
        <f>SUM(E28:E31)</f>
        <v>1186968</v>
      </c>
      <c r="F32" s="49">
        <f>+E32-C32</f>
        <v>-343084</v>
      </c>
      <c r="G32" s="70"/>
      <c r="H32" s="73"/>
      <c r="I32" s="43"/>
    </row>
    <row r="33" spans="1:9" s="36" customFormat="1" ht="15.75">
      <c r="A33" s="29" t="s">
        <v>51</v>
      </c>
      <c r="B33" s="74">
        <f>+B8+B18+B25+B26+B27+B32</f>
        <v>177873744</v>
      </c>
      <c r="C33" s="74">
        <f>+C8+C18+C25+C26+C27+C32</f>
        <v>140925742</v>
      </c>
      <c r="D33" s="74">
        <f>+D8+D18+D25+D26+D27+D32</f>
        <v>173418141</v>
      </c>
      <c r="E33" s="74">
        <f>+E8+E18+E25+E26+E27+E32</f>
        <v>205950151</v>
      </c>
      <c r="F33" s="75">
        <f>+E33-C33</f>
        <v>65024409</v>
      </c>
      <c r="G33" s="76"/>
      <c r="H33" s="77"/>
      <c r="I33" s="35"/>
    </row>
    <row r="34" spans="1:9" s="36" customFormat="1" ht="15.75">
      <c r="A34" s="68" t="s">
        <v>52</v>
      </c>
      <c r="B34" s="38">
        <v>0</v>
      </c>
      <c r="C34" s="39">
        <v>0</v>
      </c>
      <c r="D34" s="39">
        <v>0</v>
      </c>
      <c r="E34" s="57">
        <v>0</v>
      </c>
      <c r="F34" s="78"/>
      <c r="G34" s="79"/>
      <c r="H34" s="34"/>
      <c r="I34" s="35"/>
    </row>
    <row r="35" spans="1:9" s="44" customFormat="1" ht="15.75">
      <c r="A35" s="45" t="s">
        <v>53</v>
      </c>
      <c r="B35" s="38">
        <v>25170279</v>
      </c>
      <c r="C35" s="39">
        <v>25048529</v>
      </c>
      <c r="D35" s="39">
        <v>34267852</v>
      </c>
      <c r="E35" s="57">
        <f>33883959+1564510</f>
        <v>35448469</v>
      </c>
      <c r="F35" s="80">
        <f aca="true" t="shared" si="2" ref="F35:F41">+E35-C35</f>
        <v>10399940</v>
      </c>
      <c r="G35" s="81" t="s">
        <v>54</v>
      </c>
      <c r="H35" s="82"/>
      <c r="I35" s="43"/>
    </row>
    <row r="36" spans="1:8" s="85" customFormat="1" ht="13.5" customHeight="1">
      <c r="A36" s="83" t="s">
        <v>55</v>
      </c>
      <c r="B36" s="38"/>
      <c r="C36" s="39">
        <v>0</v>
      </c>
      <c r="D36" s="39">
        <f>+C36</f>
        <v>0</v>
      </c>
      <c r="E36" s="57">
        <f>+D36</f>
        <v>0</v>
      </c>
      <c r="F36" s="80">
        <f t="shared" si="2"/>
        <v>0</v>
      </c>
      <c r="G36" s="81"/>
      <c r="H36" s="84"/>
    </row>
    <row r="37" spans="1:8" s="85" customFormat="1" ht="15.75" customHeight="1">
      <c r="A37" s="45" t="s">
        <v>56</v>
      </c>
      <c r="B37" s="38">
        <v>14679737</v>
      </c>
      <c r="C37" s="39">
        <v>29746256</v>
      </c>
      <c r="D37" s="39">
        <v>38520394</v>
      </c>
      <c r="E37" s="57">
        <v>79773875</v>
      </c>
      <c r="F37" s="80">
        <f t="shared" si="2"/>
        <v>50027619</v>
      </c>
      <c r="G37" s="81" t="s">
        <v>57</v>
      </c>
      <c r="H37" s="86"/>
    </row>
    <row r="38" spans="1:8" s="85" customFormat="1" ht="17.25" customHeight="1">
      <c r="A38" s="45" t="s">
        <v>39</v>
      </c>
      <c r="B38" s="38">
        <v>11243018</v>
      </c>
      <c r="C38" s="39">
        <v>0</v>
      </c>
      <c r="D38" s="39">
        <v>0</v>
      </c>
      <c r="E38" s="57">
        <f>+D38</f>
        <v>0</v>
      </c>
      <c r="F38" s="80">
        <f t="shared" si="2"/>
        <v>0</v>
      </c>
      <c r="G38" s="81"/>
      <c r="H38" s="86"/>
    </row>
    <row r="39" spans="1:8" s="85" customFormat="1" ht="16.5" customHeight="1">
      <c r="A39" s="68" t="s">
        <v>58</v>
      </c>
      <c r="B39" s="87">
        <f>SUM(B34:B38)</f>
        <v>51093034</v>
      </c>
      <c r="C39" s="88">
        <f>SUM(C34:C38)</f>
        <v>54794785</v>
      </c>
      <c r="D39" s="88">
        <f>SUM(D34:D38)</f>
        <v>72788246</v>
      </c>
      <c r="E39" s="89">
        <f>SUM(E34:E38)</f>
        <v>115222344</v>
      </c>
      <c r="F39" s="90">
        <f t="shared" si="2"/>
        <v>60427559</v>
      </c>
      <c r="G39" s="91"/>
      <c r="H39" s="86"/>
    </row>
    <row r="40" spans="1:8" s="44" customFormat="1" ht="15" customHeight="1">
      <c r="A40" s="29" t="s">
        <v>59</v>
      </c>
      <c r="B40" s="31">
        <f>+B33-B39</f>
        <v>126780710</v>
      </c>
      <c r="C40" s="31">
        <f>+C33-C39</f>
        <v>86130957</v>
      </c>
      <c r="D40" s="31">
        <f>+D33-D39</f>
        <v>100629895</v>
      </c>
      <c r="E40" s="31">
        <f>+E33-E39</f>
        <v>90727807</v>
      </c>
      <c r="F40" s="92">
        <f t="shared" si="2"/>
        <v>4596850</v>
      </c>
      <c r="G40" s="93"/>
      <c r="H40" s="94"/>
    </row>
    <row r="41" spans="1:8" s="44" customFormat="1" ht="16.5" thickBot="1">
      <c r="A41" s="95" t="s">
        <v>60</v>
      </c>
      <c r="B41" s="96">
        <f>+B38+25089679+33600000</f>
        <v>69932697</v>
      </c>
      <c r="C41" s="97">
        <f>+C37+35900000</f>
        <v>65646256</v>
      </c>
      <c r="D41" s="97">
        <f>+D37+35700000</f>
        <v>74220394</v>
      </c>
      <c r="E41" s="97">
        <f>+E37+36000000</f>
        <v>115773875</v>
      </c>
      <c r="F41" s="98">
        <f t="shared" si="2"/>
        <v>50127619</v>
      </c>
      <c r="G41" s="99"/>
      <c r="H41" s="71"/>
    </row>
    <row r="42" spans="1:8" s="44" customFormat="1" ht="15.75">
      <c r="A42" s="100" t="s">
        <v>61</v>
      </c>
      <c r="B42" s="84"/>
      <c r="C42" s="101"/>
      <c r="D42" s="84"/>
      <c r="E42" s="84"/>
      <c r="F42" s="85"/>
      <c r="G42" s="86"/>
      <c r="H42" s="71"/>
    </row>
    <row r="43" spans="1:8" s="44" customFormat="1" ht="15.75">
      <c r="A43" s="100" t="s">
        <v>62</v>
      </c>
      <c r="B43" s="102"/>
      <c r="C43" s="103"/>
      <c r="D43" s="102"/>
      <c r="E43" s="102"/>
      <c r="F43" s="102"/>
      <c r="G43" s="86"/>
      <c r="H43" s="71"/>
    </row>
    <row r="44" spans="1:8" s="44" customFormat="1" ht="15.75">
      <c r="A44" s="100" t="s">
        <v>63</v>
      </c>
      <c r="B44" s="102"/>
      <c r="C44" s="103"/>
      <c r="D44" s="102"/>
      <c r="E44" s="102"/>
      <c r="F44" s="102"/>
      <c r="G44" s="104"/>
      <c r="H44" s="71"/>
    </row>
    <row r="45" spans="1:8" s="44" customFormat="1" ht="15.75">
      <c r="A45" s="100" t="s">
        <v>64</v>
      </c>
      <c r="B45" s="102"/>
      <c r="C45" s="103"/>
      <c r="D45" s="102"/>
      <c r="E45" s="102"/>
      <c r="F45" s="102"/>
      <c r="G45" s="104"/>
      <c r="H45" s="71"/>
    </row>
    <row r="46" spans="1:8" s="44" customFormat="1" ht="15.75">
      <c r="A46" s="100" t="s">
        <v>65</v>
      </c>
      <c r="B46" s="105"/>
      <c r="C46" s="106"/>
      <c r="D46" s="105"/>
      <c r="E46" s="105"/>
      <c r="F46" s="105"/>
      <c r="G46" s="104"/>
      <c r="H46" s="71"/>
    </row>
    <row r="47" spans="1:8" ht="15.75">
      <c r="A47" s="100" t="s">
        <v>66</v>
      </c>
      <c r="B47" s="71"/>
      <c r="C47" s="107"/>
      <c r="D47" s="71"/>
      <c r="E47" s="94"/>
      <c r="F47" s="94"/>
      <c r="G47" s="86"/>
      <c r="H47" s="108"/>
    </row>
    <row r="48" spans="1:8" ht="15.75">
      <c r="A48" s="100" t="s">
        <v>67</v>
      </c>
      <c r="B48" s="102"/>
      <c r="C48" s="103"/>
      <c r="D48" s="102"/>
      <c r="E48" s="102"/>
      <c r="F48" s="102"/>
      <c r="G48" s="104"/>
      <c r="H48" s="108"/>
    </row>
    <row r="49" spans="1:8" ht="15.75">
      <c r="A49" s="100" t="s">
        <v>68</v>
      </c>
      <c r="B49" s="102"/>
      <c r="C49" s="103"/>
      <c r="D49" s="102"/>
      <c r="E49" s="102"/>
      <c r="F49" s="102"/>
      <c r="G49" s="104"/>
      <c r="H49" s="108"/>
    </row>
    <row r="50" spans="1:8" ht="15.75">
      <c r="A50" s="100" t="s">
        <v>69</v>
      </c>
      <c r="B50" s="102"/>
      <c r="C50" s="103"/>
      <c r="D50" s="102"/>
      <c r="E50" s="102"/>
      <c r="F50" s="102"/>
      <c r="G50" s="104"/>
      <c r="H50" s="108"/>
    </row>
    <row r="51" ht="12.75">
      <c r="G51" s="104"/>
    </row>
    <row r="52" ht="12.75">
      <c r="G52" s="104"/>
    </row>
    <row r="53" ht="12.75">
      <c r="G53" s="104"/>
    </row>
    <row r="54" ht="12.75">
      <c r="G54" s="104"/>
    </row>
    <row r="55" ht="12.75">
      <c r="G55" s="104"/>
    </row>
    <row r="56" ht="12.75">
      <c r="G56" s="104"/>
    </row>
    <row r="57" ht="12.75">
      <c r="G57" s="104"/>
    </row>
    <row r="58" ht="12.75">
      <c r="G58" s="104"/>
    </row>
    <row r="59" ht="12.75">
      <c r="G59" s="104"/>
    </row>
    <row r="60" ht="12.75">
      <c r="G60" s="104"/>
    </row>
    <row r="61" ht="12.75">
      <c r="G61" s="104"/>
    </row>
    <row r="62" ht="12.75">
      <c r="G62" s="104"/>
    </row>
    <row r="63" ht="12.75">
      <c r="G63" s="104"/>
    </row>
    <row r="64" ht="12.75">
      <c r="G64" s="104"/>
    </row>
    <row r="65" ht="12.75">
      <c r="G65" s="104"/>
    </row>
    <row r="66" ht="12.75">
      <c r="G66" s="104"/>
    </row>
    <row r="67" ht="12.75">
      <c r="G67" s="104"/>
    </row>
    <row r="68" ht="12.75">
      <c r="G68" s="104"/>
    </row>
    <row r="69" ht="12.75">
      <c r="G69" s="104"/>
    </row>
    <row r="70" ht="12.75">
      <c r="G70" s="104"/>
    </row>
    <row r="71" ht="12.75">
      <c r="G71" s="104"/>
    </row>
    <row r="72" ht="12.75">
      <c r="G72" s="104"/>
    </row>
    <row r="73" ht="12.75">
      <c r="G73" s="104"/>
    </row>
    <row r="74" ht="12.75">
      <c r="G74" s="104"/>
    </row>
    <row r="75" ht="12.75">
      <c r="G75" s="104"/>
    </row>
    <row r="76" ht="12.75">
      <c r="G76" s="104"/>
    </row>
    <row r="77" ht="12.75">
      <c r="G77" s="104"/>
    </row>
    <row r="78" ht="12.75">
      <c r="G78" s="104"/>
    </row>
    <row r="79" ht="12.75">
      <c r="G79" s="104"/>
    </row>
    <row r="80" ht="12.75">
      <c r="G80" s="104"/>
    </row>
    <row r="81" ht="12.75">
      <c r="G81" s="104"/>
    </row>
    <row r="82" ht="12.75">
      <c r="G82" s="104"/>
    </row>
    <row r="83" ht="12.75">
      <c r="G83" s="104"/>
    </row>
    <row r="84" ht="12.75">
      <c r="G84" s="104"/>
    </row>
    <row r="85" ht="12.75">
      <c r="G85" s="104"/>
    </row>
    <row r="86" ht="12.75">
      <c r="G86" s="104"/>
    </row>
    <row r="87" ht="12.75">
      <c r="G87" s="104"/>
    </row>
    <row r="88" ht="12.75">
      <c r="G88" s="104"/>
    </row>
    <row r="89" ht="12.75">
      <c r="G89" s="104"/>
    </row>
    <row r="90" ht="12.75">
      <c r="G90" s="104"/>
    </row>
    <row r="91" ht="12.75">
      <c r="G91" s="104"/>
    </row>
    <row r="92" ht="12.75">
      <c r="G92" s="104"/>
    </row>
    <row r="93" ht="12.75">
      <c r="G93" s="104"/>
    </row>
    <row r="94" ht="12.75">
      <c r="G94" s="104"/>
    </row>
    <row r="95" ht="12.75">
      <c r="G95" s="104"/>
    </row>
    <row r="96" ht="12.75">
      <c r="G96" s="104"/>
    </row>
    <row r="97" ht="12.75">
      <c r="G97" s="104"/>
    </row>
    <row r="98" ht="12.75">
      <c r="G98" s="104"/>
    </row>
    <row r="99" ht="12.75">
      <c r="G99" s="104"/>
    </row>
    <row r="100" ht="12.75">
      <c r="G100" s="104"/>
    </row>
    <row r="101" ht="12.75">
      <c r="G101" s="104"/>
    </row>
    <row r="102" ht="12.75">
      <c r="G102" s="104"/>
    </row>
    <row r="103" ht="12.75">
      <c r="G103" s="104"/>
    </row>
    <row r="104" ht="12.75">
      <c r="G104" s="104"/>
    </row>
    <row r="105" ht="12.75">
      <c r="G105" s="104"/>
    </row>
    <row r="106" ht="12.75">
      <c r="G106" s="104"/>
    </row>
    <row r="107" ht="12.75">
      <c r="G107" s="104"/>
    </row>
    <row r="108" ht="12.75">
      <c r="G108" s="104"/>
    </row>
    <row r="109" ht="12.75">
      <c r="G109" s="104"/>
    </row>
    <row r="110" ht="12.75">
      <c r="G110" s="104"/>
    </row>
    <row r="111" ht="12.75">
      <c r="G111" s="104"/>
    </row>
    <row r="112" ht="12.75">
      <c r="G112" s="104"/>
    </row>
    <row r="113" ht="12.75">
      <c r="G113" s="104"/>
    </row>
    <row r="114" ht="12.75">
      <c r="G114" s="104"/>
    </row>
    <row r="115" ht="12.75">
      <c r="G115" s="104"/>
    </row>
    <row r="116" ht="12.75">
      <c r="G116" s="104"/>
    </row>
    <row r="117" ht="12.75">
      <c r="G117" s="104"/>
    </row>
    <row r="118" ht="12.75">
      <c r="G118" s="104"/>
    </row>
    <row r="119" ht="12.75">
      <c r="G119" s="104"/>
    </row>
    <row r="120" ht="12.75">
      <c r="G120" s="104"/>
    </row>
    <row r="121" ht="12.75">
      <c r="G121" s="104"/>
    </row>
    <row r="122" ht="12.75">
      <c r="G122" s="104"/>
    </row>
    <row r="123" ht="12.75">
      <c r="G123" s="104"/>
    </row>
    <row r="124" ht="12.75">
      <c r="G124" s="104"/>
    </row>
    <row r="125" ht="12.75">
      <c r="G125" s="104"/>
    </row>
    <row r="126" ht="12.75">
      <c r="G126" s="104"/>
    </row>
    <row r="127" ht="12.75">
      <c r="G127" s="104"/>
    </row>
    <row r="128" ht="12.75">
      <c r="G128" s="104"/>
    </row>
    <row r="129" ht="12.75">
      <c r="G129" s="104"/>
    </row>
    <row r="130" ht="12.75">
      <c r="G130" s="104"/>
    </row>
    <row r="131" ht="12.75">
      <c r="G131" s="104"/>
    </row>
    <row r="132" ht="12.75">
      <c r="G132" s="104"/>
    </row>
    <row r="133" ht="12.75">
      <c r="G133" s="104"/>
    </row>
    <row r="134" ht="12.75">
      <c r="G134" s="104"/>
    </row>
    <row r="135" ht="12.75">
      <c r="G135" s="104"/>
    </row>
    <row r="136" ht="12.75">
      <c r="G136" s="104"/>
    </row>
    <row r="137" ht="12.75">
      <c r="G137" s="104"/>
    </row>
  </sheetData>
  <mergeCells count="1">
    <mergeCell ref="A2:G2"/>
  </mergeCells>
  <printOptions/>
  <pageMargins left="0.36" right="0.25" top="0.42" bottom="0.33" header="0.18" footer="0.17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thurmand</dc:creator>
  <cp:keywords/>
  <dc:description/>
  <cp:lastModifiedBy>Pedroza, Melani</cp:lastModifiedBy>
  <cp:lastPrinted>2005-10-27T21:22:50Z</cp:lastPrinted>
  <dcterms:created xsi:type="dcterms:W3CDTF">2005-10-27T21:20:30Z</dcterms:created>
  <dcterms:modified xsi:type="dcterms:W3CDTF">2005-11-14T18:06:10Z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882643101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1510496075</vt:i4>
  </property>
  <property fmtid="{D5CDD505-2E9C-101B-9397-08002B2CF9AE}" pid="7" name="_ReviewingToolsShownOnce">
    <vt:lpwstr/>
  </property>
</Properties>
</file>