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619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plan'!$A$1:$G$59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<sst xmlns="http://schemas.openxmlformats.org/spreadsheetml/2006/main" count="65" uniqueCount="61">
  <si>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</si>
  <si>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</si>
  <si>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</si>
  <si>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</si>
  <si>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</si>
  <si>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</si>
  <si>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</si>
  <si>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</si>
  <si>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</si>
  <si>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</si>
  <si>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</si>
  <si>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</si>
  <si>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</si>
  <si>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</si>
  <si>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</si>
  <si>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2010 Revised  </t>
  </si>
  <si>
    <t>2010 Estimated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</si>
  <si>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</si>
  <si>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t>Fund Number:  1451</t>
  </si>
  <si>
    <t>Prepared by:  Cristina Gonzalez</t>
  </si>
  <si>
    <t>*  SW 98th St. Corridor Maintenance</t>
  </si>
  <si>
    <t>*  Council Change - Restore King County Fair</t>
  </si>
  <si>
    <t xml:space="preserve">Date Prepared: May 17, 2010 </t>
  </si>
  <si>
    <t>Fund Name:  DNRP/Parks and Recreation Division Operating Fund</t>
  </si>
  <si>
    <r>
      <t xml:space="preserve">1 </t>
    </r>
    <r>
      <rPr>
        <sz val="11"/>
        <rFont val="Arial"/>
        <family val="2"/>
      </rPr>
      <t>Actuals are based on the 14th Month ARMS Reports.</t>
    </r>
  </si>
  <si>
    <r>
      <t>2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Levy Proceeds and Delinquent Levy Collections forecast by OEFA in March 2010.</t>
    </r>
  </si>
  <si>
    <r>
      <t>4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Business Revenues assume 5% annual growth as recommended by the Parks Futures Task Force. These categories are tracked by the Parks Division.  </t>
    </r>
  </si>
  <si>
    <r>
      <t>5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Expansion Levy Admin Fee receipts are aligned with OEFA revenue projections in the Open Space Trails and Zoo Levy Fund/Expansion Levy (Fund 1452).</t>
    </r>
  </si>
  <si>
    <t>*  Non-sale of Puget Sound Park</t>
  </si>
  <si>
    <t>Parks Division will not provide $100k to the City of Burien, as originally assumed in the 2010 budget.</t>
  </si>
  <si>
    <t>* BNSF Trail Maintenance Reserve</t>
  </si>
  <si>
    <t>The 2010 adopted budget assumed $500k revenue for the sale of PS Park. With that sale falling through, GF support will cover the $400k gap needed to keep UGA parks open in 2010.</t>
  </si>
  <si>
    <t>2010 Adopted</t>
  </si>
  <si>
    <r>
      <t xml:space="preserve">*  Levy Proceeds/Delinquent Levy Collections </t>
    </r>
    <r>
      <rPr>
        <vertAlign val="superscript"/>
        <sz val="12"/>
        <rFont val="Times New Roman"/>
        <family val="1"/>
      </rPr>
      <t>2</t>
    </r>
  </si>
  <si>
    <r>
      <t xml:space="preserve">*  Interest </t>
    </r>
    <r>
      <rPr>
        <vertAlign val="superscript"/>
        <sz val="12"/>
        <rFont val="Times New Roman"/>
        <family val="1"/>
      </rPr>
      <t>3</t>
    </r>
  </si>
  <si>
    <r>
      <t>3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Net Investment Income is calculated at 1.45% in 2010, with 12 basis point investment service fee deducted. </t>
    </r>
  </si>
  <si>
    <r>
      <t xml:space="preserve">*  Regional/Rural Business Revenues </t>
    </r>
    <r>
      <rPr>
        <vertAlign val="superscript"/>
        <sz val="12"/>
        <rFont val="Times New Roman"/>
        <family val="1"/>
      </rPr>
      <t>4</t>
    </r>
  </si>
  <si>
    <r>
      <t xml:space="preserve">*  Expansion Levy Admin Fee </t>
    </r>
    <r>
      <rPr>
        <vertAlign val="superscript"/>
        <sz val="12"/>
        <rFont val="Times New Roman"/>
        <family val="1"/>
      </rPr>
      <t>5</t>
    </r>
  </si>
  <si>
    <r>
      <t xml:space="preserve">*  UGA Business Revenues </t>
    </r>
    <r>
      <rPr>
        <vertAlign val="superscript"/>
        <sz val="12"/>
        <rFont val="Times New Roman"/>
        <family val="1"/>
      </rPr>
      <t>4</t>
    </r>
  </si>
  <si>
    <r>
      <t xml:space="preserve">*  GF Transfer for UGA </t>
    </r>
    <r>
      <rPr>
        <vertAlign val="superscript"/>
        <sz val="12"/>
        <rFont val="Times New Roman"/>
        <family val="1"/>
      </rPr>
      <t>6</t>
    </r>
  </si>
  <si>
    <r>
      <t>6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General Fund revenue from one-time reserves was provided for 2010. </t>
    </r>
  </si>
  <si>
    <r>
      <t xml:space="preserve">*  CIP </t>
    </r>
    <r>
      <rPr>
        <vertAlign val="superscript"/>
        <sz val="12"/>
        <rFont val="Times New Roman"/>
        <family val="1"/>
      </rPr>
      <t>7</t>
    </r>
  </si>
  <si>
    <r>
      <t>7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CIP Revenues include transfers from Parks CIP Funds 3160, 3490 and 3581 to support Capital &amp; Land Management/Business Planning. 2012 and 2013 assume 5% growth. Note: a portion of CIP/Land Management/Business Planning Expenditures is associated with UGA.</t>
    </r>
  </si>
  <si>
    <r>
      <t xml:space="preserve">*  Council Change - Support for UGA Parks &amp; Non-regional Pools </t>
    </r>
    <r>
      <rPr>
        <vertAlign val="superscript"/>
        <sz val="12"/>
        <rFont val="Times New Roman"/>
        <family val="1"/>
      </rPr>
      <t>6, 8</t>
    </r>
  </si>
  <si>
    <r>
      <t xml:space="preserve">8 </t>
    </r>
    <r>
      <rPr>
        <sz val="11"/>
        <rFont val="Arial"/>
        <family val="2"/>
      </rPr>
      <t>Council Change - Support for UGA Parks &amp; Non-regional Pools revenue adjustment includes: business revenue anticipated from the UGA parks ($129,180), proceeds from the sale of Puget Sound Park ($500,000), funds from Water and Land Resources for maintenance of the SW 98th Street corridor, and allocation of general fund ($188,120).</t>
    </r>
  </si>
  <si>
    <r>
      <t xml:space="preserve">*  CIP/Land Management Expenditures </t>
    </r>
    <r>
      <rPr>
        <vertAlign val="superscript"/>
        <sz val="12"/>
        <rFont val="Arial"/>
        <family val="2"/>
      </rPr>
      <t>7</t>
    </r>
  </si>
  <si>
    <r>
      <t xml:space="preserve">*  Urban Growth Area Expenditures  </t>
    </r>
    <r>
      <rPr>
        <vertAlign val="superscript"/>
        <sz val="12"/>
        <rFont val="Arial"/>
        <family val="2"/>
      </rPr>
      <t>10</t>
    </r>
  </si>
  <si>
    <r>
      <t xml:space="preserve">*  Regional/Rural Expenditures </t>
    </r>
    <r>
      <rPr>
        <vertAlign val="superscript"/>
        <sz val="12"/>
        <rFont val="Arial"/>
        <family val="2"/>
      </rPr>
      <t>9</t>
    </r>
  </si>
  <si>
    <r>
      <t xml:space="preserve">*  CPG Expenditures </t>
    </r>
    <r>
      <rPr>
        <vertAlign val="superscript"/>
        <sz val="12"/>
        <rFont val="Arial"/>
        <family val="2"/>
      </rPr>
      <t>11</t>
    </r>
  </si>
  <si>
    <r>
      <t xml:space="preserve">*  Council Change - UGA Parks &amp; Non-regional Pools </t>
    </r>
    <r>
      <rPr>
        <vertAlign val="superscript"/>
        <sz val="12"/>
        <rFont val="Arial"/>
        <family val="2"/>
      </rPr>
      <t>6, 12</t>
    </r>
  </si>
  <si>
    <r>
      <t>13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Estimated Underexpenditures equal 2% of Total Expenditures, including the 2% Underexpenditure required for GF Transfer.</t>
    </r>
  </si>
  <si>
    <r>
      <t>14</t>
    </r>
    <r>
      <rPr>
        <sz val="11"/>
        <rFont val="Arial"/>
        <family val="2"/>
      </rPr>
      <t xml:space="preserve"> Target Fund Balance reflects the level needed to ensure achieving a fund balance of 1/12th of Total Expenditures at the end of the levy in 2013. 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</si>
  <si>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13</t>
    </r>
  </si>
  <si>
    <r>
      <t>Target Fund Balance</t>
    </r>
    <r>
      <rPr>
        <b/>
        <vertAlign val="superscript"/>
        <sz val="12"/>
        <rFont val="Times New Roman"/>
        <family val="1"/>
      </rPr>
      <t>14</t>
    </r>
  </si>
  <si>
    <r>
      <t xml:space="preserve">9  </t>
    </r>
    <r>
      <rPr>
        <sz val="11"/>
        <rFont val="Arial"/>
        <family val="2"/>
      </rPr>
      <t>Regional/Rural Expenditures are inflated 5% annually in 2012 and 2013.  Expenditures also include: an increase in 2008 to allow for improvements in maintenance (to pre-2002 levels), an increase in 2009 to support Steve Cox Memorial Park ($334,959) and Juanita Woodlands ($20,379), which were recategorized from local urban parks to regional parks; and an annual increment ($150,000, inflated at 5% annually) to provide for maintenance of anticipated additions to the division's inventory of trails and passive natural area parks.</t>
    </r>
  </si>
  <si>
    <r>
      <t xml:space="preserve">10 </t>
    </r>
    <r>
      <rPr>
        <sz val="11"/>
        <rFont val="Arial"/>
        <family val="2"/>
      </rPr>
      <t xml:space="preserve">Projected UGA expenditures in 2012 &amp; 2013 include appropriation added by Council to restore UGA parks as part of adoption of the 2010 budget, and are inflated 5% annually. </t>
    </r>
  </si>
  <si>
    <r>
      <t xml:space="preserve">11 </t>
    </r>
    <r>
      <rPr>
        <sz val="11"/>
        <rFont val="Arial"/>
        <family val="2"/>
      </rPr>
      <t>Partial funding of the Community Partnerships and Grants (CPG) program. Additional funds are in Parks CIP.</t>
    </r>
  </si>
  <si>
    <r>
      <t xml:space="preserve">12 </t>
    </r>
    <r>
      <rPr>
        <sz val="11"/>
        <rFont val="Arial"/>
        <family val="2"/>
      </rPr>
      <t>Council Change - UGA Parks &amp; Non-regional Pools expenditure adjustment includes: appropriation to operate UGA parks ($592,300), transfer to the city of Burien of a portion of the proceeds from the sale of Puget Sound Park ($100,000), and funds for the transfer of non-regional pools ($125,000)</t>
    </r>
  </si>
  <si>
    <t>Estimated- Adopted Change</t>
  </si>
  <si>
    <t>* Panther Lake Annexation</t>
  </si>
  <si>
    <t xml:space="preserve"> The loss of fees earned in the four parks to be transferred in the annexation.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</si>
</sst>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0.0%"/>
  </numFmts>
  <fonts count="5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sz val="11"/>
      <name val="Arial"/>
      <family val="0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57" applyFont="1" applyBorder="1" applyAlignment="1">
      <alignment horizontal="centerContinuous" wrapText="1"/>
      <protection/>
    </xf>
    <xf numFmtId="37" fontId="2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37" fontId="7" fillId="0" borderId="0" xfId="57" applyFont="1" applyBorder="1" applyAlignment="1">
      <alignment horizontal="centerContinuous" wrapText="1"/>
      <protection/>
    </xf>
    <xf numFmtId="0" fontId="7" fillId="33" borderId="0" xfId="0" applyFont="1" applyFill="1" applyBorder="1" applyAlignment="1">
      <alignment horizontal="left"/>
    </xf>
    <xf numFmtId="37" fontId="6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7" fillId="0" borderId="0" xfId="57" applyFont="1" applyBorder="1" applyAlignment="1">
      <alignment horizontal="left" wrapText="1"/>
      <protection/>
    </xf>
    <xf numFmtId="37" fontId="5" fillId="0" borderId="0" xfId="57" applyFont="1" applyBorder="1" applyAlignment="1">
      <alignment horizontal="left"/>
      <protection/>
    </xf>
    <xf numFmtId="37" fontId="8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57" applyFont="1" applyBorder="1" applyAlignment="1">
      <alignment horizontal="centerContinuous" wrapText="1"/>
      <protection/>
    </xf>
    <xf numFmtId="164" fontId="5" fillId="0" borderId="1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/>
    </xf>
    <xf numFmtId="164" fontId="7" fillId="0" borderId="11" xfId="4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7" fillId="0" borderId="10" xfId="42" applyNumberFormat="1" applyFont="1" applyFill="1" applyBorder="1" applyAlignment="1" quotePrefix="1">
      <alignment/>
    </xf>
    <xf numFmtId="164" fontId="7" fillId="0" borderId="0" xfId="42" applyNumberFormat="1" applyFont="1" applyFill="1" applyBorder="1" applyAlignment="1">
      <alignment/>
    </xf>
    <xf numFmtId="164" fontId="7" fillId="0" borderId="13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2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64" fontId="7" fillId="34" borderId="10" xfId="42" applyNumberFormat="1" applyFont="1" applyFill="1" applyBorder="1" applyAlignment="1" quotePrefix="1">
      <alignment/>
    </xf>
    <xf numFmtId="164" fontId="7" fillId="0" borderId="11" xfId="42" applyNumberFormat="1" applyFont="1" applyFill="1" applyBorder="1" applyAlignment="1" quotePrefix="1">
      <alignment/>
    </xf>
    <xf numFmtId="164" fontId="5" fillId="0" borderId="10" xfId="42" applyNumberFormat="1" applyFont="1" applyFill="1" applyBorder="1" applyAlignment="1">
      <alignment/>
    </xf>
    <xf numFmtId="164" fontId="5" fillId="0" borderId="12" xfId="42" applyNumberFormat="1" applyFont="1" applyFill="1" applyBorder="1" applyAlignment="1">
      <alignment/>
    </xf>
    <xf numFmtId="37" fontId="5" fillId="0" borderId="0" xfId="57" applyFont="1" applyFill="1" applyBorder="1" applyAlignment="1" quotePrefix="1">
      <alignment horizontal="left"/>
      <protection/>
    </xf>
    <xf numFmtId="164" fontId="7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 horizontal="right"/>
    </xf>
    <xf numFmtId="171" fontId="14" fillId="0" borderId="10" xfId="44" applyNumberFormat="1" applyFont="1" applyFill="1" applyBorder="1" applyAlignment="1">
      <alignment/>
    </xf>
    <xf numFmtId="164" fontId="14" fillId="0" borderId="11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7" fillId="0" borderId="0" xfId="57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7" fontId="9" fillId="0" borderId="0" xfId="57" applyFont="1" applyFill="1" applyBorder="1" applyAlignment="1">
      <alignment horizontal="centerContinuous" wrapText="1"/>
      <protection/>
    </xf>
    <xf numFmtId="37" fontId="5" fillId="0" borderId="0" xfId="57" applyFont="1" applyFill="1" applyAlignment="1">
      <alignment horizontal="center" wrapText="1"/>
      <protection/>
    </xf>
    <xf numFmtId="0" fontId="7" fillId="0" borderId="0" xfId="0" applyFont="1" applyFill="1" applyAlignment="1">
      <alignment/>
    </xf>
    <xf numFmtId="164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164" fontId="7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7" fillId="0" borderId="0" xfId="42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14" fillId="0" borderId="0" xfId="61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7" fontId="4" fillId="0" borderId="0" xfId="57" applyFont="1" applyBorder="1" applyAlignment="1">
      <alignment horizontal="left" wrapText="1"/>
      <protection/>
    </xf>
    <xf numFmtId="37" fontId="18" fillId="0" borderId="15" xfId="58" applyFont="1" applyFill="1" applyBorder="1" applyAlignment="1">
      <alignment horizontal="left"/>
      <protection/>
    </xf>
    <xf numFmtId="37" fontId="18" fillId="0" borderId="15" xfId="58" applyFont="1" applyFill="1" applyBorder="1" applyAlignment="1">
      <alignment horizontal="left" wrapText="1"/>
      <protection/>
    </xf>
    <xf numFmtId="164" fontId="3" fillId="0" borderId="16" xfId="42" applyNumberFormat="1" applyFont="1" applyBorder="1" applyAlignment="1">
      <alignment/>
    </xf>
    <xf numFmtId="0" fontId="7" fillId="0" borderId="15" xfId="0" applyFont="1" applyBorder="1" applyAlignment="1">
      <alignment/>
    </xf>
    <xf numFmtId="164" fontId="3" fillId="0" borderId="16" xfId="42" applyNumberFormat="1" applyFont="1" applyBorder="1" applyAlignment="1">
      <alignment wrapText="1"/>
    </xf>
    <xf numFmtId="37" fontId="14" fillId="0" borderId="15" xfId="58" applyFont="1" applyFill="1" applyBorder="1" applyAlignment="1">
      <alignment horizontal="left"/>
      <protection/>
    </xf>
    <xf numFmtId="171" fontId="14" fillId="0" borderId="17" xfId="44" applyNumberFormat="1" applyFont="1" applyFill="1" applyBorder="1" applyAlignment="1">
      <alignment/>
    </xf>
    <xf numFmtId="164" fontId="7" fillId="0" borderId="10" xfId="42" applyNumberFormat="1" applyFont="1" applyBorder="1" applyAlignment="1">
      <alignment/>
    </xf>
    <xf numFmtId="37" fontId="5" fillId="33" borderId="18" xfId="57" applyFont="1" applyFill="1" applyBorder="1" applyAlignment="1">
      <alignment horizontal="center" wrapText="1"/>
      <protection/>
    </xf>
    <xf numFmtId="164" fontId="5" fillId="0" borderId="17" xfId="42" applyNumberFormat="1" applyFont="1" applyFill="1" applyBorder="1" applyAlignment="1">
      <alignment/>
    </xf>
    <xf numFmtId="37" fontId="5" fillId="33" borderId="19" xfId="57" applyFont="1" applyFill="1" applyBorder="1" applyAlignment="1" applyProtection="1">
      <alignment horizontal="left" wrapText="1"/>
      <protection/>
    </xf>
    <xf numFmtId="37" fontId="5" fillId="0" borderId="20" xfId="57" applyFont="1" applyFill="1" applyBorder="1" applyAlignment="1">
      <alignment horizontal="left"/>
      <protection/>
    </xf>
    <xf numFmtId="37" fontId="5" fillId="0" borderId="15" xfId="57" applyFont="1" applyFill="1" applyBorder="1" applyAlignment="1">
      <alignment horizontal="left"/>
      <protection/>
    </xf>
    <xf numFmtId="37" fontId="7" fillId="0" borderId="15" xfId="57" applyFont="1" applyFill="1" applyBorder="1" applyAlignment="1">
      <alignment horizontal="left"/>
      <protection/>
    </xf>
    <xf numFmtId="37" fontId="7" fillId="0" borderId="15" xfId="42" applyNumberFormat="1" applyFont="1" applyBorder="1" applyAlignment="1">
      <alignment wrapText="1"/>
    </xf>
    <xf numFmtId="0" fontId="7" fillId="0" borderId="15" xfId="42" applyNumberFormat="1" applyFont="1" applyBorder="1" applyAlignment="1">
      <alignment wrapText="1"/>
    </xf>
    <xf numFmtId="37" fontId="5" fillId="0" borderId="20" xfId="57" applyFont="1" applyFill="1" applyBorder="1" applyAlignment="1">
      <alignment horizontal="left"/>
      <protection/>
    </xf>
    <xf numFmtId="37" fontId="5" fillId="0" borderId="21" xfId="57" applyFont="1" applyFill="1" applyBorder="1" applyAlignment="1">
      <alignment horizontal="left"/>
      <protection/>
    </xf>
    <xf numFmtId="37" fontId="5" fillId="0" borderId="15" xfId="57" applyFont="1" applyFill="1" applyBorder="1" applyAlignment="1">
      <alignment horizontal="left"/>
      <protection/>
    </xf>
    <xf numFmtId="37" fontId="5" fillId="0" borderId="22" xfId="57" applyFont="1" applyFill="1" applyBorder="1" applyAlignment="1" quotePrefix="1">
      <alignment horizontal="left"/>
      <protection/>
    </xf>
    <xf numFmtId="37" fontId="5" fillId="33" borderId="23" xfId="57" applyFont="1" applyFill="1" applyBorder="1" applyAlignment="1">
      <alignment horizontal="center" wrapText="1"/>
      <protection/>
    </xf>
    <xf numFmtId="164" fontId="7" fillId="0" borderId="24" xfId="42" applyNumberFormat="1" applyFont="1" applyFill="1" applyBorder="1" applyAlignment="1">
      <alignment/>
    </xf>
    <xf numFmtId="164" fontId="7" fillId="0" borderId="24" xfId="42" applyNumberFormat="1" applyFont="1" applyFill="1" applyBorder="1" applyAlignment="1" quotePrefix="1">
      <alignment/>
    </xf>
    <xf numFmtId="164" fontId="5" fillId="0" borderId="24" xfId="42" applyNumberFormat="1" applyFont="1" applyFill="1" applyBorder="1" applyAlignment="1">
      <alignment/>
    </xf>
    <xf numFmtId="171" fontId="14" fillId="0" borderId="24" xfId="44" applyNumberFormat="1" applyFont="1" applyFill="1" applyBorder="1" applyAlignment="1">
      <alignment/>
    </xf>
    <xf numFmtId="164" fontId="5" fillId="0" borderId="24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5" fillId="0" borderId="14" xfId="42" applyNumberFormat="1" applyFont="1" applyFill="1" applyBorder="1" applyAlignment="1">
      <alignment/>
    </xf>
    <xf numFmtId="164" fontId="7" fillId="0" borderId="0" xfId="42" applyNumberFormat="1" applyFont="1" applyFill="1" applyBorder="1" applyAlignment="1" quotePrefix="1">
      <alignment/>
    </xf>
    <xf numFmtId="164" fontId="14" fillId="0" borderId="0" xfId="42" applyNumberFormat="1" applyFont="1" applyFill="1" applyBorder="1" applyAlignment="1">
      <alignment/>
    </xf>
    <xf numFmtId="171" fontId="14" fillId="0" borderId="25" xfId="44" applyNumberFormat="1" applyFont="1" applyFill="1" applyBorder="1" applyAlignment="1">
      <alignment/>
    </xf>
    <xf numFmtId="164" fontId="7" fillId="0" borderId="26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37" fontId="5" fillId="33" borderId="27" xfId="57" applyFont="1" applyFill="1" applyBorder="1" applyAlignment="1">
      <alignment horizontal="center" wrapText="1"/>
      <protection/>
    </xf>
    <xf numFmtId="164" fontId="4" fillId="0" borderId="28" xfId="42" applyNumberFormat="1" applyFont="1" applyBorder="1" applyAlignment="1">
      <alignment/>
    </xf>
    <xf numFmtId="164" fontId="10" fillId="0" borderId="29" xfId="42" applyNumberFormat="1" applyFont="1" applyBorder="1" applyAlignment="1">
      <alignment/>
    </xf>
    <xf numFmtId="164" fontId="10" fillId="0" borderId="16" xfId="42" applyNumberFormat="1" applyFont="1" applyBorder="1" applyAlignment="1">
      <alignment/>
    </xf>
    <xf numFmtId="164" fontId="7" fillId="0" borderId="16" xfId="42" applyNumberFormat="1" applyFont="1" applyBorder="1" applyAlignment="1">
      <alignment wrapText="1"/>
    </xf>
    <xf numFmtId="164" fontId="4" fillId="0" borderId="30" xfId="42" applyNumberFormat="1" applyFont="1" applyBorder="1" applyAlignment="1">
      <alignment/>
    </xf>
    <xf numFmtId="164" fontId="3" fillId="0" borderId="29" xfId="42" applyNumberFormat="1" applyFont="1" applyBorder="1" applyAlignment="1">
      <alignment/>
    </xf>
    <xf numFmtId="164" fontId="7" fillId="0" borderId="16" xfId="42" applyNumberFormat="1" applyFont="1" applyBorder="1" applyAlignment="1">
      <alignment/>
    </xf>
    <xf numFmtId="164" fontId="10" fillId="0" borderId="30" xfId="42" applyNumberFormat="1" applyFont="1" applyBorder="1" applyAlignment="1">
      <alignment/>
    </xf>
    <xf numFmtId="164" fontId="3" fillId="0" borderId="30" xfId="42" applyNumberFormat="1" applyFont="1" applyBorder="1" applyAlignment="1">
      <alignment/>
    </xf>
    <xf numFmtId="164" fontId="3" fillId="0" borderId="16" xfId="42" applyNumberFormat="1" applyFont="1" applyFill="1" applyBorder="1" applyAlignment="1">
      <alignment/>
    </xf>
    <xf numFmtId="164" fontId="4" fillId="0" borderId="16" xfId="42" applyNumberFormat="1" applyFont="1" applyFill="1" applyBorder="1" applyAlignment="1">
      <alignment/>
    </xf>
    <xf numFmtId="164" fontId="3" fillId="0" borderId="16" xfId="42" applyNumberFormat="1" applyFont="1" applyBorder="1" applyAlignment="1">
      <alignment/>
    </xf>
    <xf numFmtId="164" fontId="3" fillId="0" borderId="31" xfId="42" applyNumberFormat="1" applyFont="1" applyBorder="1" applyAlignment="1">
      <alignment horizontal="right"/>
    </xf>
    <xf numFmtId="164" fontId="7" fillId="0" borderId="10" xfId="42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17" fillId="0" borderId="16" xfId="42" applyNumberFormat="1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7" fontId="2" fillId="0" borderId="0" xfId="57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rmal_AIRPLAN.XLS_0640 ParksOperating 2011PSQ Fin Pl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6"/>
  <sheetViews>
    <sheetView tabSelected="1" zoomScale="75" zoomScaleNormal="75" zoomScalePageLayoutView="0" workbookViewId="0" topLeftCell="A1">
      <selection activeCell="A36" sqref="A36:IV36"/>
    </sheetView>
  </sheetViews>
  <sheetFormatPr defaultColWidth="9.140625" defaultRowHeight="12.75"/>
  <cols>
    <col min="1" max="1" width="52.28125" style="27" customWidth="1"/>
    <col min="2" max="2" width="17.57421875" style="4" bestFit="1" customWidth="1"/>
    <col min="3" max="3" width="18.00390625" style="12" bestFit="1" customWidth="1"/>
    <col min="4" max="5" width="18.00390625" style="4" bestFit="1" customWidth="1"/>
    <col min="6" max="6" width="18.7109375" style="4" customWidth="1"/>
    <col min="7" max="7" width="58.00390625" style="1" customWidth="1"/>
    <col min="8" max="8" width="8.8515625" style="43" customWidth="1"/>
    <col min="9" max="16384" width="9.140625" style="41" customWidth="1"/>
  </cols>
  <sheetData>
    <row r="1" spans="1:20" ht="20.25">
      <c r="A1" s="2"/>
      <c r="B1" s="3"/>
      <c r="C1" s="3"/>
      <c r="D1" s="3"/>
      <c r="E1" s="3"/>
      <c r="F1" s="3"/>
      <c r="G1" s="3"/>
      <c r="H1" s="38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</row>
    <row r="2" spans="1:8" s="43" customFormat="1" ht="19.5" customHeight="1">
      <c r="A2" s="117" t="s">
        <v>14</v>
      </c>
      <c r="B2" s="117"/>
      <c r="C2" s="117"/>
      <c r="D2" s="117"/>
      <c r="E2" s="117"/>
      <c r="F2" s="117"/>
      <c r="G2" s="117"/>
      <c r="H2" s="42"/>
    </row>
    <row r="3" spans="1:8" s="43" customFormat="1" ht="19.5" customHeight="1">
      <c r="A3" s="6" t="s">
        <v>23</v>
      </c>
      <c r="B3" s="7"/>
      <c r="C3" s="7"/>
      <c r="D3" s="7"/>
      <c r="E3" s="7"/>
      <c r="F3" s="7"/>
      <c r="G3" s="7"/>
      <c r="H3" s="42"/>
    </row>
    <row r="4" spans="1:20" ht="15.75">
      <c r="A4" s="6" t="s">
        <v>18</v>
      </c>
      <c r="B4" s="8"/>
      <c r="C4" s="8"/>
      <c r="D4" s="8"/>
      <c r="E4" s="8"/>
      <c r="F4" s="8"/>
      <c r="G4" s="9"/>
      <c r="H4" s="39"/>
      <c r="I4" s="44"/>
      <c r="J4" s="44"/>
      <c r="K4" s="44"/>
      <c r="L4" s="40"/>
      <c r="M4" s="40"/>
      <c r="N4" s="40"/>
      <c r="O4" s="40"/>
      <c r="P4" s="40"/>
      <c r="Q4" s="40"/>
      <c r="R4" s="40"/>
      <c r="S4" s="40"/>
      <c r="T4" s="40"/>
    </row>
    <row r="5" spans="1:20" ht="15.75">
      <c r="A5" s="6" t="s">
        <v>19</v>
      </c>
      <c r="B5" s="8"/>
      <c r="C5" s="8"/>
      <c r="D5" s="8"/>
      <c r="E5" s="8"/>
      <c r="F5" s="10"/>
      <c r="G5" s="9" t="s">
        <v>22</v>
      </c>
      <c r="H5" s="39"/>
      <c r="I5" s="44"/>
      <c r="J5" s="44"/>
      <c r="K5" s="44"/>
      <c r="L5" s="40"/>
      <c r="M5" s="40"/>
      <c r="N5" s="40"/>
      <c r="O5" s="40"/>
      <c r="P5" s="40"/>
      <c r="Q5" s="40"/>
      <c r="R5" s="40"/>
      <c r="S5" s="40"/>
      <c r="T5" s="40"/>
    </row>
    <row r="6" spans="1:8" ht="9" customHeight="1" thickBot="1">
      <c r="A6" s="62"/>
      <c r="B6" s="11"/>
      <c r="E6" s="5"/>
      <c r="F6" s="13"/>
      <c r="H6" s="45"/>
    </row>
    <row r="7" spans="1:8" s="47" customFormat="1" ht="33" customHeight="1">
      <c r="A7" s="73" t="s">
        <v>0</v>
      </c>
      <c r="B7" s="71" t="s">
        <v>17</v>
      </c>
      <c r="C7" s="83" t="s">
        <v>32</v>
      </c>
      <c r="D7" s="71" t="s">
        <v>15</v>
      </c>
      <c r="E7" s="83" t="s">
        <v>16</v>
      </c>
      <c r="F7" s="71" t="s">
        <v>58</v>
      </c>
      <c r="G7" s="96" t="s">
        <v>1</v>
      </c>
      <c r="H7" s="46"/>
    </row>
    <row r="8" spans="1:9" s="49" customFormat="1" ht="15.75">
      <c r="A8" s="74" t="s">
        <v>2</v>
      </c>
      <c r="B8" s="36">
        <v>7333701</v>
      </c>
      <c r="C8" s="87">
        <v>7780189</v>
      </c>
      <c r="D8" s="36">
        <f>B38</f>
        <v>9551379</v>
      </c>
      <c r="E8" s="87">
        <f>B38</f>
        <v>9551379</v>
      </c>
      <c r="F8" s="17"/>
      <c r="G8" s="97"/>
      <c r="H8" s="26"/>
      <c r="I8" s="48"/>
    </row>
    <row r="9" spans="1:9" s="47" customFormat="1" ht="15.75">
      <c r="A9" s="75" t="s">
        <v>3</v>
      </c>
      <c r="B9" s="15"/>
      <c r="C9" s="19"/>
      <c r="D9" s="15"/>
      <c r="E9" s="94"/>
      <c r="F9" s="16"/>
      <c r="G9" s="98"/>
      <c r="H9" s="21"/>
      <c r="I9" s="50"/>
    </row>
    <row r="10" spans="1:9" s="47" customFormat="1" ht="18.75">
      <c r="A10" s="76" t="s">
        <v>33</v>
      </c>
      <c r="B10" s="15">
        <v>18217524</v>
      </c>
      <c r="C10" s="19">
        <v>18409438</v>
      </c>
      <c r="D10" s="15">
        <f>C10</f>
        <v>18409438</v>
      </c>
      <c r="E10" s="19">
        <f>D10</f>
        <v>18409438</v>
      </c>
      <c r="F10" s="16">
        <f>+E10-C10</f>
        <v>0</v>
      </c>
      <c r="G10" s="99"/>
      <c r="H10" s="21"/>
      <c r="I10" s="50"/>
    </row>
    <row r="11" spans="1:9" s="47" customFormat="1" ht="18.75">
      <c r="A11" s="76" t="s">
        <v>34</v>
      </c>
      <c r="B11" s="15">
        <v>135098</v>
      </c>
      <c r="C11" s="19">
        <v>51991</v>
      </c>
      <c r="D11" s="15">
        <f aca="true" t="shared" si="0" ref="D11:E19">C11</f>
        <v>51991</v>
      </c>
      <c r="E11" s="19">
        <f t="shared" si="0"/>
        <v>51991</v>
      </c>
      <c r="F11" s="16">
        <f aca="true" t="shared" si="1" ref="F11:F16">+E11-C11</f>
        <v>0</v>
      </c>
      <c r="G11" s="99"/>
      <c r="H11" s="21"/>
      <c r="I11" s="50"/>
    </row>
    <row r="12" spans="1:9" s="47" customFormat="1" ht="18.75">
      <c r="A12" s="76" t="s">
        <v>36</v>
      </c>
      <c r="B12" s="15">
        <v>4770660</v>
      </c>
      <c r="C12" s="19">
        <v>4300154.058</v>
      </c>
      <c r="D12" s="15">
        <f t="shared" si="0"/>
        <v>4300154.058</v>
      </c>
      <c r="E12" s="19">
        <f t="shared" si="0"/>
        <v>4300154.058</v>
      </c>
      <c r="F12" s="16">
        <f t="shared" si="1"/>
        <v>0</v>
      </c>
      <c r="G12" s="99"/>
      <c r="H12" s="21"/>
      <c r="I12" s="50"/>
    </row>
    <row r="13" spans="1:9" s="47" customFormat="1" ht="18.75">
      <c r="A13" s="76" t="s">
        <v>37</v>
      </c>
      <c r="B13" s="15">
        <v>185741</v>
      </c>
      <c r="C13" s="19">
        <v>165684.942</v>
      </c>
      <c r="D13" s="15">
        <f t="shared" si="0"/>
        <v>165684.942</v>
      </c>
      <c r="E13" s="19">
        <f t="shared" si="0"/>
        <v>165684.942</v>
      </c>
      <c r="F13" s="16">
        <f t="shared" si="1"/>
        <v>0</v>
      </c>
      <c r="G13" s="99"/>
      <c r="H13" s="21"/>
      <c r="I13" s="50"/>
    </row>
    <row r="14" spans="1:9" s="47" customFormat="1" ht="18.75">
      <c r="A14" s="76" t="s">
        <v>38</v>
      </c>
      <c r="B14" s="15">
        <v>241133</v>
      </c>
      <c r="C14" s="19"/>
      <c r="D14" s="15">
        <f t="shared" si="0"/>
        <v>0</v>
      </c>
      <c r="E14" s="19">
        <f t="shared" si="0"/>
        <v>0</v>
      </c>
      <c r="F14" s="16">
        <f t="shared" si="1"/>
        <v>0</v>
      </c>
      <c r="G14" s="99"/>
      <c r="H14" s="21"/>
      <c r="I14" s="50"/>
    </row>
    <row r="15" spans="1:9" s="47" customFormat="1" ht="18.75">
      <c r="A15" s="76" t="s">
        <v>39</v>
      </c>
      <c r="B15" s="15">
        <v>2275587</v>
      </c>
      <c r="C15" s="19">
        <v>256191</v>
      </c>
      <c r="D15" s="15">
        <f t="shared" si="0"/>
        <v>256191</v>
      </c>
      <c r="E15" s="19">
        <f t="shared" si="0"/>
        <v>256191</v>
      </c>
      <c r="F15" s="16">
        <f t="shared" si="1"/>
        <v>0</v>
      </c>
      <c r="G15" s="99"/>
      <c r="H15" s="21"/>
      <c r="I15" s="50"/>
    </row>
    <row r="16" spans="1:9" s="47" customFormat="1" ht="18.75">
      <c r="A16" s="76" t="s">
        <v>41</v>
      </c>
      <c r="B16" s="15">
        <v>1924667</v>
      </c>
      <c r="C16" s="19">
        <v>2490579</v>
      </c>
      <c r="D16" s="15">
        <f t="shared" si="0"/>
        <v>2490579</v>
      </c>
      <c r="E16" s="19">
        <f t="shared" si="0"/>
        <v>2490579</v>
      </c>
      <c r="F16" s="16">
        <f t="shared" si="1"/>
        <v>0</v>
      </c>
      <c r="G16" s="99"/>
      <c r="H16" s="21"/>
      <c r="I16" s="50"/>
    </row>
    <row r="17" spans="1:9" s="47" customFormat="1" ht="15.75">
      <c r="A17" s="76" t="s">
        <v>20</v>
      </c>
      <c r="B17" s="15"/>
      <c r="C17" s="19"/>
      <c r="D17" s="15">
        <f t="shared" si="0"/>
        <v>0</v>
      </c>
      <c r="E17" s="19">
        <f t="shared" si="0"/>
        <v>0</v>
      </c>
      <c r="F17" s="16">
        <f>+E17-C17</f>
        <v>0</v>
      </c>
      <c r="G17" s="99"/>
      <c r="H17" s="21"/>
      <c r="I17" s="50"/>
    </row>
    <row r="18" spans="1:9" s="47" customFormat="1" ht="15.75">
      <c r="A18" s="76" t="s">
        <v>21</v>
      </c>
      <c r="B18" s="15">
        <v>38672</v>
      </c>
      <c r="C18" s="19"/>
      <c r="D18" s="15">
        <f t="shared" si="0"/>
        <v>0</v>
      </c>
      <c r="E18" s="19">
        <f t="shared" si="0"/>
        <v>0</v>
      </c>
      <c r="F18" s="16">
        <f>+E18-C18</f>
        <v>0</v>
      </c>
      <c r="G18" s="99"/>
      <c r="H18" s="21"/>
      <c r="I18" s="50"/>
    </row>
    <row r="19" spans="1:9" s="47" customFormat="1" ht="34.5">
      <c r="A19" s="77" t="s">
        <v>43</v>
      </c>
      <c r="B19" s="22"/>
      <c r="C19" s="19">
        <v>877300</v>
      </c>
      <c r="D19" s="15">
        <f t="shared" si="0"/>
        <v>877300</v>
      </c>
      <c r="E19" s="19">
        <f t="shared" si="0"/>
        <v>877300</v>
      </c>
      <c r="F19" s="16">
        <f>+E19-C19</f>
        <v>0</v>
      </c>
      <c r="G19" s="99"/>
      <c r="H19" s="21"/>
      <c r="I19" s="50"/>
    </row>
    <row r="20" spans="1:9" s="47" customFormat="1" ht="30">
      <c r="A20" s="77" t="s">
        <v>59</v>
      </c>
      <c r="B20" s="22"/>
      <c r="C20" s="19"/>
      <c r="D20" s="15"/>
      <c r="E20" s="19">
        <v>-5350</v>
      </c>
      <c r="F20" s="16">
        <f>+E20-C20</f>
        <v>-5350</v>
      </c>
      <c r="G20" s="112" t="s">
        <v>60</v>
      </c>
      <c r="H20" s="21"/>
      <c r="I20" s="50"/>
    </row>
    <row r="21" spans="1:9" s="47" customFormat="1" ht="62.25" customHeight="1">
      <c r="A21" s="78" t="s">
        <v>28</v>
      </c>
      <c r="B21" s="22"/>
      <c r="C21" s="19"/>
      <c r="D21" s="15"/>
      <c r="E21" s="19">
        <v>-100000</v>
      </c>
      <c r="F21" s="16">
        <f>+E21-C21</f>
        <v>-100000</v>
      </c>
      <c r="G21" s="100" t="s">
        <v>31</v>
      </c>
      <c r="H21" s="21"/>
      <c r="I21" s="50"/>
    </row>
    <row r="22" spans="1:9" s="49" customFormat="1" ht="15.75">
      <c r="A22" s="79" t="s">
        <v>4</v>
      </c>
      <c r="B22" s="31">
        <f>SUM(B9:B21)</f>
        <v>27789082</v>
      </c>
      <c r="C22" s="88">
        <f>SUM(C10:C21)</f>
        <v>26551338</v>
      </c>
      <c r="D22" s="31">
        <f>SUM(D10:D21)</f>
        <v>26551338</v>
      </c>
      <c r="E22" s="88">
        <f>SUM(E10:E21)</f>
        <v>26445988</v>
      </c>
      <c r="F22" s="14">
        <f>SUM(F10:F21)</f>
        <v>-105350</v>
      </c>
      <c r="G22" s="101"/>
      <c r="H22" s="26"/>
      <c r="I22" s="48"/>
    </row>
    <row r="23" spans="1:9" s="47" customFormat="1" ht="15.75">
      <c r="A23" s="75" t="s">
        <v>5</v>
      </c>
      <c r="B23" s="15"/>
      <c r="C23" s="19"/>
      <c r="D23" s="15"/>
      <c r="E23" s="95"/>
      <c r="F23" s="16"/>
      <c r="G23" s="102"/>
      <c r="H23" s="21"/>
      <c r="I23" s="50"/>
    </row>
    <row r="24" spans="1:9" s="47" customFormat="1" ht="18.75">
      <c r="A24" s="63" t="s">
        <v>47</v>
      </c>
      <c r="B24" s="59">
        <v>-20991345</v>
      </c>
      <c r="C24" s="89">
        <f>-27825262-SUM(C25:C32)</f>
        <v>-24155963.612244897</v>
      </c>
      <c r="D24" s="59">
        <f>C24</f>
        <v>-24155963.612244897</v>
      </c>
      <c r="E24" s="95">
        <f>D24</f>
        <v>-24155963.612244897</v>
      </c>
      <c r="F24" s="16">
        <f>+E24-C24</f>
        <v>0</v>
      </c>
      <c r="G24" s="103"/>
      <c r="H24" s="21"/>
      <c r="I24" s="50"/>
    </row>
    <row r="25" spans="1:9" s="47" customFormat="1" ht="18.75">
      <c r="A25" s="63" t="s">
        <v>46</v>
      </c>
      <c r="B25" s="59">
        <v>-2205517</v>
      </c>
      <c r="C25" s="89">
        <f>-C15/0.98</f>
        <v>-261419.38775510204</v>
      </c>
      <c r="D25" s="59">
        <f aca="true" t="shared" si="2" ref="D25:D32">C25</f>
        <v>-261419.38775510204</v>
      </c>
      <c r="E25" s="95">
        <f aca="true" t="shared" si="3" ref="E25:E30">D25</f>
        <v>-261419.38775510204</v>
      </c>
      <c r="F25" s="16"/>
      <c r="G25" s="103"/>
      <c r="H25" s="21"/>
      <c r="I25" s="50"/>
    </row>
    <row r="26" spans="1:9" s="47" customFormat="1" ht="18.75">
      <c r="A26" s="63" t="s">
        <v>45</v>
      </c>
      <c r="B26" s="59">
        <v>-1924667</v>
      </c>
      <c r="C26" s="89">
        <f>-C16</f>
        <v>-2490579</v>
      </c>
      <c r="D26" s="59">
        <f t="shared" si="2"/>
        <v>-2490579</v>
      </c>
      <c r="E26" s="95">
        <f t="shared" si="3"/>
        <v>-2490579</v>
      </c>
      <c r="F26" s="16"/>
      <c r="G26" s="103"/>
      <c r="H26" s="21"/>
      <c r="I26" s="50"/>
    </row>
    <row r="27" spans="1:9" s="47" customFormat="1" ht="18.75">
      <c r="A27" s="63" t="s">
        <v>48</v>
      </c>
      <c r="B27" s="59">
        <v>-100000</v>
      </c>
      <c r="C27" s="89">
        <v>-100000</v>
      </c>
      <c r="D27" s="59">
        <f t="shared" si="2"/>
        <v>-100000</v>
      </c>
      <c r="E27" s="95">
        <f t="shared" si="3"/>
        <v>-100000</v>
      </c>
      <c r="F27" s="16"/>
      <c r="G27" s="103"/>
      <c r="H27" s="21"/>
      <c r="I27" s="50"/>
    </row>
    <row r="28" spans="1:9" s="47" customFormat="1" ht="15.75">
      <c r="A28" s="63" t="s">
        <v>20</v>
      </c>
      <c r="B28" s="59">
        <v>0</v>
      </c>
      <c r="C28" s="89"/>
      <c r="D28" s="59">
        <f t="shared" si="2"/>
        <v>0</v>
      </c>
      <c r="E28" s="95">
        <f t="shared" si="3"/>
        <v>0</v>
      </c>
      <c r="F28" s="16"/>
      <c r="G28" s="103"/>
      <c r="H28" s="21"/>
      <c r="I28" s="50"/>
    </row>
    <row r="29" spans="1:9" s="47" customFormat="1" ht="15.75">
      <c r="A29" s="63" t="s">
        <v>21</v>
      </c>
      <c r="B29" s="59">
        <v>-349875</v>
      </c>
      <c r="C29" s="89"/>
      <c r="D29" s="59">
        <f t="shared" si="2"/>
        <v>0</v>
      </c>
      <c r="E29" s="95">
        <f t="shared" si="3"/>
        <v>0</v>
      </c>
      <c r="F29" s="16"/>
      <c r="G29" s="103"/>
      <c r="H29" s="21"/>
      <c r="I29" s="50"/>
    </row>
    <row r="30" spans="1:9" s="47" customFormat="1" ht="33.75">
      <c r="A30" s="64" t="s">
        <v>49</v>
      </c>
      <c r="B30" s="59"/>
      <c r="C30" s="89">
        <v>-817300</v>
      </c>
      <c r="D30" s="59">
        <f t="shared" si="2"/>
        <v>-817300</v>
      </c>
      <c r="E30" s="95">
        <f t="shared" si="3"/>
        <v>-817300</v>
      </c>
      <c r="F30" s="16"/>
      <c r="G30" s="103"/>
      <c r="H30" s="21"/>
      <c r="I30" s="50"/>
    </row>
    <row r="31" spans="1:9" s="47" customFormat="1" ht="15.75">
      <c r="A31" s="64" t="s">
        <v>59</v>
      </c>
      <c r="B31" s="59"/>
      <c r="C31" s="89"/>
      <c r="D31" s="59"/>
      <c r="E31" s="95">
        <v>48500</v>
      </c>
      <c r="F31" s="16">
        <v>48500</v>
      </c>
      <c r="G31" s="103"/>
      <c r="H31" s="21"/>
      <c r="I31" s="50"/>
    </row>
    <row r="32" spans="1:9" s="47" customFormat="1" ht="31.5">
      <c r="A32" s="64" t="s">
        <v>28</v>
      </c>
      <c r="B32" s="15"/>
      <c r="C32" s="19"/>
      <c r="D32" s="59">
        <f t="shared" si="2"/>
        <v>0</v>
      </c>
      <c r="E32" s="95">
        <v>100000</v>
      </c>
      <c r="F32" s="16">
        <v>100000</v>
      </c>
      <c r="G32" s="100" t="s">
        <v>29</v>
      </c>
      <c r="H32" s="21"/>
      <c r="I32" s="50"/>
    </row>
    <row r="33" spans="1:9" s="49" customFormat="1" ht="15.75">
      <c r="A33" s="80" t="s">
        <v>6</v>
      </c>
      <c r="B33" s="32">
        <f>SUM(B23:B32)</f>
        <v>-25571404</v>
      </c>
      <c r="C33" s="90">
        <f>SUM(C23:C32)</f>
        <v>-27825262</v>
      </c>
      <c r="D33" s="32">
        <f>SUM(D23:D32)</f>
        <v>-27825262</v>
      </c>
      <c r="E33" s="90">
        <f>SUM(E23:E32)</f>
        <v>-27676762</v>
      </c>
      <c r="F33" s="17">
        <f>SUM(F24:F32)</f>
        <v>148500</v>
      </c>
      <c r="G33" s="111"/>
      <c r="H33" s="26"/>
      <c r="I33" s="48"/>
    </row>
    <row r="34" spans="1:9" s="47" customFormat="1" ht="18.75">
      <c r="A34" s="79" t="s">
        <v>52</v>
      </c>
      <c r="B34" s="29"/>
      <c r="C34" s="84">
        <v>556505.24</v>
      </c>
      <c r="D34" s="110">
        <v>556505.24</v>
      </c>
      <c r="E34" s="84">
        <v>556505.24</v>
      </c>
      <c r="F34" s="70"/>
      <c r="G34" s="104"/>
      <c r="H34" s="21"/>
      <c r="I34" s="50"/>
    </row>
    <row r="35" spans="1:9" s="47" customFormat="1" ht="15.75">
      <c r="A35" s="75" t="s">
        <v>7</v>
      </c>
      <c r="B35" s="30"/>
      <c r="C35" s="19"/>
      <c r="D35" s="15"/>
      <c r="E35" s="19"/>
      <c r="F35" s="16"/>
      <c r="G35" s="65"/>
      <c r="H35" s="21"/>
      <c r="I35" s="50"/>
    </row>
    <row r="36" spans="1:9" s="47" customFormat="1" ht="15.75">
      <c r="A36" s="66"/>
      <c r="B36" s="22"/>
      <c r="C36" s="21"/>
      <c r="D36" s="22"/>
      <c r="E36" s="19"/>
      <c r="F36" s="16"/>
      <c r="G36" s="67"/>
      <c r="H36" s="21"/>
      <c r="I36" s="50"/>
    </row>
    <row r="37" spans="1:9" s="47" customFormat="1" ht="15.75">
      <c r="A37" s="75" t="s">
        <v>8</v>
      </c>
      <c r="B37" s="30">
        <f>SUM(B36:B36)</f>
        <v>0</v>
      </c>
      <c r="C37" s="91">
        <f>SUM(C36:C36)</f>
        <v>0</v>
      </c>
      <c r="D37" s="30">
        <f>SUM(D36:D36)</f>
        <v>0</v>
      </c>
      <c r="E37" s="91">
        <f>SUM(E36:E36)</f>
        <v>0</v>
      </c>
      <c r="F37" s="30">
        <f>SUM(F36:F36)</f>
        <v>0</v>
      </c>
      <c r="G37" s="65"/>
      <c r="H37" s="21"/>
      <c r="I37" s="50"/>
    </row>
    <row r="38" spans="1:102" s="52" customFormat="1" ht="15.75">
      <c r="A38" s="79" t="s">
        <v>9</v>
      </c>
      <c r="B38" s="18">
        <f>+B8+B22+B33+B37</f>
        <v>9551379</v>
      </c>
      <c r="C38" s="85">
        <f>+C8+C22+C33+C34+C37</f>
        <v>7062770.24</v>
      </c>
      <c r="D38" s="18">
        <f>+D8+D22+D33+D34+D37</f>
        <v>8833960.24</v>
      </c>
      <c r="E38" s="85">
        <f>+E8+E22+E33+E34+E37</f>
        <v>8877110.24</v>
      </c>
      <c r="F38" s="18"/>
      <c r="G38" s="105"/>
      <c r="H38" s="21"/>
      <c r="I38" s="2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spans="1:9" s="47" customFormat="1" ht="15.75">
      <c r="A39" s="81" t="s">
        <v>10</v>
      </c>
      <c r="B39" s="15"/>
      <c r="C39" s="19"/>
      <c r="D39" s="15"/>
      <c r="E39" s="19"/>
      <c r="F39" s="20"/>
      <c r="G39" s="106"/>
      <c r="H39" s="21"/>
      <c r="I39" s="50"/>
    </row>
    <row r="40" spans="1:9" s="47" customFormat="1" ht="15.75">
      <c r="A40" s="68" t="s">
        <v>30</v>
      </c>
      <c r="B40" s="37">
        <v>-177994</v>
      </c>
      <c r="C40" s="92">
        <v>-177994</v>
      </c>
      <c r="D40" s="37">
        <f>+C40</f>
        <v>-177994</v>
      </c>
      <c r="E40" s="92">
        <f>+D40</f>
        <v>-177994</v>
      </c>
      <c r="F40" s="22"/>
      <c r="G40" s="106"/>
      <c r="H40" s="21"/>
      <c r="I40" s="50"/>
    </row>
    <row r="41" spans="1:9" s="49" customFormat="1" ht="15.75">
      <c r="A41" s="81" t="s">
        <v>11</v>
      </c>
      <c r="B41" s="23">
        <f>SUM(B39:B40)</f>
        <v>-177994</v>
      </c>
      <c r="C41" s="24">
        <f>SUM(C39:C40)</f>
        <v>-177994</v>
      </c>
      <c r="D41" s="23">
        <f>SUM(D39:D40)</f>
        <v>-177994</v>
      </c>
      <c r="E41" s="24">
        <f>SUM(E39:E40)</f>
        <v>-177994</v>
      </c>
      <c r="F41" s="25"/>
      <c r="G41" s="107"/>
      <c r="H41" s="26"/>
      <c r="I41" s="48"/>
    </row>
    <row r="42" spans="1:9" s="49" customFormat="1" ht="15.75">
      <c r="A42" s="74" t="s">
        <v>12</v>
      </c>
      <c r="B42" s="14">
        <f>+B38+B41</f>
        <v>9373385</v>
      </c>
      <c r="C42" s="86">
        <f>+C38+C41</f>
        <v>6884776.24</v>
      </c>
      <c r="D42" s="14">
        <f>+D38+D41</f>
        <v>8655966.24</v>
      </c>
      <c r="E42" s="86">
        <f>+E38+E41</f>
        <v>8699116.24</v>
      </c>
      <c r="F42" s="14">
        <f>+F38+F41</f>
        <v>0</v>
      </c>
      <c r="G42" s="108"/>
      <c r="H42" s="26"/>
      <c r="I42" s="48"/>
    </row>
    <row r="43" spans="1:9" s="47" customFormat="1" ht="19.5" thickBot="1">
      <c r="A43" s="82" t="s">
        <v>53</v>
      </c>
      <c r="B43" s="69">
        <v>8391142</v>
      </c>
      <c r="C43" s="93">
        <v>8114773.966509469</v>
      </c>
      <c r="D43" s="69">
        <f>C43</f>
        <v>8114773.966509469</v>
      </c>
      <c r="E43" s="93">
        <f>D43</f>
        <v>8114773.966509469</v>
      </c>
      <c r="F43" s="72">
        <f>+F39+F42</f>
        <v>0</v>
      </c>
      <c r="G43" s="109"/>
      <c r="H43" s="53"/>
      <c r="I43" s="50"/>
    </row>
    <row r="44" spans="1:9" s="47" customFormat="1" ht="15.75">
      <c r="A44" s="33"/>
      <c r="B44" s="19"/>
      <c r="C44" s="19"/>
      <c r="D44" s="19"/>
      <c r="E44" s="19"/>
      <c r="F44" s="34"/>
      <c r="G44" s="35"/>
      <c r="H44" s="53"/>
      <c r="I44" s="50"/>
    </row>
    <row r="45" spans="1:11" s="47" customFormat="1" ht="15.75">
      <c r="A45" s="54" t="s">
        <v>13</v>
      </c>
      <c r="B45" s="55"/>
      <c r="C45" s="55"/>
      <c r="D45" s="55"/>
      <c r="E45" s="56"/>
      <c r="F45" s="56"/>
      <c r="G45" s="55"/>
      <c r="H45" s="57"/>
      <c r="I45" s="57"/>
      <c r="J45" s="57"/>
      <c r="K45" s="57"/>
    </row>
    <row r="46" spans="1:11" ht="13.5" customHeight="1">
      <c r="A46" s="113" t="s">
        <v>24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58"/>
    </row>
    <row r="47" spans="1:11" ht="16.5">
      <c r="A47" s="113" t="s">
        <v>25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58"/>
    </row>
    <row r="48" spans="1:11" ht="16.5">
      <c r="A48" s="115" t="s">
        <v>35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6.5">
      <c r="A49" s="113" t="s">
        <v>26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1:11" ht="16.5">
      <c r="A50" s="113" t="s">
        <v>27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1:11" ht="16.5">
      <c r="A51" s="113" t="s">
        <v>40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1" ht="33.75" customHeight="1">
      <c r="A52" s="115" t="s">
        <v>42</v>
      </c>
      <c r="B52" s="115"/>
      <c r="C52" s="115"/>
      <c r="D52" s="115"/>
      <c r="E52" s="115"/>
      <c r="F52" s="115"/>
      <c r="G52" s="115"/>
      <c r="H52" s="60"/>
      <c r="I52" s="60"/>
      <c r="J52" s="60"/>
      <c r="K52" s="61"/>
    </row>
    <row r="53" spans="1:11" ht="34.5" customHeight="1">
      <c r="A53" s="115" t="s">
        <v>44</v>
      </c>
      <c r="B53" s="115"/>
      <c r="C53" s="115"/>
      <c r="D53" s="115"/>
      <c r="E53" s="115"/>
      <c r="F53" s="115"/>
      <c r="G53" s="115"/>
      <c r="H53" s="60"/>
      <c r="I53" s="60"/>
      <c r="J53" s="60"/>
      <c r="K53" s="60"/>
    </row>
    <row r="54" spans="1:11" ht="51.75" customHeight="1">
      <c r="A54" s="115" t="s">
        <v>54</v>
      </c>
      <c r="B54" s="115"/>
      <c r="C54" s="115"/>
      <c r="D54" s="115"/>
      <c r="E54" s="115"/>
      <c r="F54" s="115"/>
      <c r="G54" s="115"/>
      <c r="H54" s="60"/>
      <c r="I54" s="60"/>
      <c r="J54" s="60"/>
      <c r="K54" s="60"/>
    </row>
    <row r="55" spans="1:11" ht="16.5">
      <c r="A55" s="115" t="s">
        <v>55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6.5">
      <c r="A56" s="115" t="s">
        <v>56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6"/>
    </row>
    <row r="57" spans="1:11" ht="32.25" customHeight="1">
      <c r="A57" s="115" t="s">
        <v>57</v>
      </c>
      <c r="B57" s="115"/>
      <c r="C57" s="115"/>
      <c r="D57" s="115"/>
      <c r="E57" s="115"/>
      <c r="F57" s="115"/>
      <c r="G57" s="115"/>
      <c r="H57" s="60"/>
      <c r="I57" s="60"/>
      <c r="J57" s="60"/>
      <c r="K57" s="60"/>
    </row>
    <row r="58" spans="1:11" ht="16.5">
      <c r="A58" s="113" t="s">
        <v>50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58"/>
    </row>
    <row r="59" spans="1:11" ht="16.5">
      <c r="A59" s="113" t="s">
        <v>51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4"/>
    </row>
    <row r="60" ht="12.75">
      <c r="G60" s="28"/>
    </row>
    <row r="61" ht="12.75">
      <c r="G61" s="28"/>
    </row>
    <row r="62" ht="12.75">
      <c r="G62" s="28"/>
    </row>
    <row r="63" ht="12.75">
      <c r="G63" s="28"/>
    </row>
    <row r="64" ht="12.75">
      <c r="G64" s="28"/>
    </row>
    <row r="65" ht="12.75">
      <c r="G65" s="28"/>
    </row>
    <row r="66" ht="12.75">
      <c r="G66" s="28"/>
    </row>
    <row r="67" ht="12.75">
      <c r="G67" s="28"/>
    </row>
    <row r="68" ht="12.75">
      <c r="G68" s="28"/>
    </row>
    <row r="69" ht="12.75">
      <c r="G69" s="28"/>
    </row>
    <row r="70" ht="12.75">
      <c r="G70" s="28"/>
    </row>
    <row r="71" ht="12.75">
      <c r="G71" s="28"/>
    </row>
    <row r="72" ht="12.75">
      <c r="G72" s="28"/>
    </row>
    <row r="73" ht="12.75">
      <c r="G73" s="28"/>
    </row>
    <row r="74" ht="12.75">
      <c r="G74" s="28"/>
    </row>
    <row r="75" ht="12.75">
      <c r="G75" s="28"/>
    </row>
    <row r="76" ht="12.75">
      <c r="G76" s="28"/>
    </row>
    <row r="77" ht="12.75">
      <c r="G77" s="28"/>
    </row>
    <row r="78" ht="12.75">
      <c r="G78" s="28"/>
    </row>
    <row r="79" ht="12.75">
      <c r="G79" s="28"/>
    </row>
    <row r="80" ht="12.75">
      <c r="G80" s="28"/>
    </row>
    <row r="81" ht="12.75">
      <c r="G81" s="28"/>
    </row>
    <row r="82" ht="12.75">
      <c r="G82" s="28"/>
    </row>
    <row r="83" ht="12.75">
      <c r="G83" s="28"/>
    </row>
    <row r="84" ht="12.75">
      <c r="G84" s="28"/>
    </row>
    <row r="85" ht="12.75">
      <c r="G85" s="28"/>
    </row>
    <row r="86" ht="12.75">
      <c r="G86" s="28"/>
    </row>
    <row r="87" ht="12.75">
      <c r="G87" s="28"/>
    </row>
    <row r="88" ht="12.75">
      <c r="G88" s="28"/>
    </row>
    <row r="89" ht="12.75">
      <c r="G89" s="28"/>
    </row>
    <row r="90" ht="12.75">
      <c r="G90" s="28"/>
    </row>
    <row r="91" ht="12.75">
      <c r="G91" s="28"/>
    </row>
    <row r="92" ht="12.75">
      <c r="G92" s="28"/>
    </row>
    <row r="93" ht="12.75">
      <c r="G93" s="28"/>
    </row>
    <row r="94" ht="12.75">
      <c r="G94" s="28"/>
    </row>
    <row r="95" ht="12.75">
      <c r="G95" s="28"/>
    </row>
    <row r="96" ht="12.75">
      <c r="G96" s="28"/>
    </row>
    <row r="97" ht="12.75">
      <c r="G97" s="28"/>
    </row>
    <row r="98" ht="12.75">
      <c r="G98" s="28"/>
    </row>
    <row r="99" ht="12.75">
      <c r="G99" s="28"/>
    </row>
    <row r="100" ht="12.75">
      <c r="G100" s="28"/>
    </row>
    <row r="101" ht="12.75">
      <c r="G101" s="28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</sheetData>
  <sheetProtection/>
  <mergeCells count="15">
    <mergeCell ref="A2:G2"/>
    <mergeCell ref="A50:K50"/>
    <mergeCell ref="A51:K51"/>
    <mergeCell ref="A46:J46"/>
    <mergeCell ref="A47:J47"/>
    <mergeCell ref="A48:K48"/>
    <mergeCell ref="A49:K49"/>
    <mergeCell ref="A59:K59"/>
    <mergeCell ref="A58:J58"/>
    <mergeCell ref="A52:G52"/>
    <mergeCell ref="A53:G53"/>
    <mergeCell ref="A54:G54"/>
    <mergeCell ref="A57:G57"/>
    <mergeCell ref="A55:K55"/>
    <mergeCell ref="A56:K56"/>
  </mergeCells>
  <printOptions/>
  <pageMargins left="0.5" right="0.48" top="0.25" bottom="0.25" header="0.17" footer="0.18"/>
  <pageSetup fitToHeight="2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Masuo, Janet</cp:lastModifiedBy>
  <cp:lastPrinted>2010-05-25T23:32:27Z</cp:lastPrinted>
  <dcterms:created xsi:type="dcterms:W3CDTF">2006-04-10T21:55:54Z</dcterms:created>
  <dcterms:modified xsi:type="dcterms:W3CDTF">2010-07-22T17:03:30Z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