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5480" windowHeight="11250" activeTab="0"/>
  </bookViews>
  <sheets>
    <sheet name="Attachment C" sheetId="1" r:id="rId1"/>
  </sheets>
  <externalReferences>
    <externalReference r:id="rId4"/>
    <externalReference r:id="rId5"/>
    <externalReference r:id="rId6"/>
    <externalReference r:id="rId7"/>
  </externalReferences>
  <definedNames>
    <definedName name="Amount_of_Reduction">'[3]CXBook'!#REF!</definedName>
    <definedName name="CX_98_proposed">'[3]CXBook'!#REF!</definedName>
    <definedName name="mbase695">'[4]QryMbase695'!$A$2:$E$84</definedName>
    <definedName name="Percent_of_CX">'[3]CXBook'!#REF!</definedName>
    <definedName name="_xlnm.Print_Area" localSheetId="0">'Attachment C'!$A$1:$U$110</definedName>
    <definedName name="_xlnm.Print_Titles" localSheetId="0">'Attachment C'!$1:$1</definedName>
    <definedName name="test">'[1]Allotment Plan'!#REF!</definedName>
  </definedNames>
  <calcPr fullCalcOnLoad="1"/>
</workbook>
</file>

<file path=xl/sharedStrings.xml><?xml version="1.0" encoding="utf-8"?>
<sst xmlns="http://schemas.openxmlformats.org/spreadsheetml/2006/main" count="249" uniqueCount="89">
  <si>
    <t>Jan</t>
  </si>
  <si>
    <t>Feb</t>
  </si>
  <si>
    <t>Mar</t>
  </si>
  <si>
    <t>Apr</t>
  </si>
  <si>
    <t>May</t>
  </si>
  <si>
    <t>Jun</t>
  </si>
  <si>
    <t>Jul</t>
  </si>
  <si>
    <t>Aug</t>
  </si>
  <si>
    <t>Sep</t>
  </si>
  <si>
    <t>Oct</t>
  </si>
  <si>
    <t>Nov</t>
  </si>
  <si>
    <t>YTD Adjusted plus OH Allocation</t>
  </si>
  <si>
    <t>Avg of Actual Exp</t>
  </si>
  <si>
    <t>Remaining Year Forecast</t>
  </si>
  <si>
    <t>2005 Estimate</t>
  </si>
  <si>
    <t>I. Fund Financial Measures</t>
  </si>
  <si>
    <t>Revenue</t>
  </si>
  <si>
    <t>Expense</t>
  </si>
  <si>
    <t>Net Income</t>
  </si>
  <si>
    <t>End-of-period cash balance</t>
  </si>
  <si>
    <t>Fund balance</t>
  </si>
  <si>
    <t>Total borrowing</t>
  </si>
  <si>
    <t>Interest expense</t>
  </si>
  <si>
    <t>II. Line-of-Business Measures</t>
  </si>
  <si>
    <t>For County Agencies</t>
  </si>
  <si>
    <t>Print Shop/Copy Center</t>
  </si>
  <si>
    <t>Number of work orders</t>
  </si>
  <si>
    <t>N/A</t>
  </si>
  <si>
    <t>Single-sided copies</t>
  </si>
  <si>
    <t>n/a</t>
  </si>
  <si>
    <t>Two-sided copies</t>
  </si>
  <si>
    <t>Color copies</t>
  </si>
  <si>
    <t>Total # of copies (excludes vol. in boxes)</t>
  </si>
  <si>
    <t>Revenue from agencies</t>
  </si>
  <si>
    <t>Graphics</t>
  </si>
  <si>
    <t>Utilization</t>
  </si>
  <si>
    <t>Net Income (15% markup)</t>
  </si>
  <si>
    <t>Overhead</t>
  </si>
  <si>
    <t>Interest Income</t>
  </si>
  <si>
    <t>Accounts Receivable</t>
  </si>
  <si>
    <t>0 - 30 days</t>
  </si>
  <si>
    <t>30 - 60 days</t>
  </si>
  <si>
    <t>60 - 90 days</t>
  </si>
  <si>
    <t>For City of Seattle Agencies (Org 3219)</t>
  </si>
  <si>
    <t>Print Shop</t>
  </si>
  <si>
    <t>Number of Jobs</t>
  </si>
  <si>
    <t>Copy Center</t>
  </si>
  <si>
    <t>Number of jobs by department</t>
  </si>
  <si>
    <t>Revenue by department</t>
  </si>
  <si>
    <t>Jobs by department</t>
  </si>
  <si>
    <t>Photography</t>
  </si>
  <si>
    <t>Videography</t>
  </si>
  <si>
    <t>Pass-Through</t>
  </si>
  <si>
    <t>$ Volume by department</t>
  </si>
  <si>
    <t>Receivables</t>
  </si>
  <si>
    <t>Data is based on the IBIS reports.  The adjusted column includes allocation of deferred expenditures (see calculation below).  There were recording delays in January and February due to the accounting system conversion.  The problems were resolved in Marc</t>
  </si>
  <si>
    <t>The adjusted pass-though revenue is calculated by the incurred costs * 115%.  The offset was from Printshop / Copy revenue.  The adjustment is to recognize revenue from jobs that required combination of internal and outside vendor work</t>
  </si>
  <si>
    <t xml:space="preserve">Overhead cost was subtracted by the 15% admin cost charged to pass-thru customers.  The net overhead cost was allocated to Printshop, Graphics, and SMT based on expenditure amount.   </t>
  </si>
  <si>
    <t>Photography and Videography were assumed at 100% recovery of its direct cost only.</t>
  </si>
  <si>
    <t xml:space="preserve">Average utilization is calculated based on YTD June labor utilization. </t>
  </si>
  <si>
    <t>YTD June Expenditure Adjustment Calculations</t>
  </si>
  <si>
    <t>Total 06 Charges</t>
  </si>
  <si>
    <t>YTD June Allotment</t>
  </si>
  <si>
    <t>Paid in 1st Quarter</t>
  </si>
  <si>
    <t>Paid in April/May</t>
  </si>
  <si>
    <t>June adjustment</t>
  </si>
  <si>
    <t>Adjustment to YTD June actual (deferred until December)</t>
  </si>
  <si>
    <t>Remaining Deferred Expenses to be paid in December</t>
  </si>
  <si>
    <t>Finance Central Rates</t>
  </si>
  <si>
    <t>ITS administrative charges</t>
  </si>
  <si>
    <t>Graybar Lease through FMD</t>
  </si>
  <si>
    <t>SMT space and equipment lease</t>
  </si>
  <si>
    <t>OH Total</t>
  </si>
  <si>
    <t>Total</t>
  </si>
  <si>
    <t>YTD June expenditure is adjusted based on the past due outstanding invoices (368,875.79) that are and will be cleared by the end of July.</t>
  </si>
  <si>
    <t>Estimated Past Due Outstanding Invoices that will be cleared in July</t>
  </si>
  <si>
    <t>Payment due in</t>
  </si>
  <si>
    <t>January</t>
  </si>
  <si>
    <t>February</t>
  </si>
  <si>
    <t>March</t>
  </si>
  <si>
    <t>April</t>
  </si>
  <si>
    <t>June</t>
  </si>
  <si>
    <r>
      <t xml:space="preserve">DEC </t>
    </r>
    <r>
      <rPr>
        <b/>
        <vertAlign val="superscript"/>
        <sz val="9"/>
        <rFont val="Verdana"/>
        <family val="2"/>
      </rPr>
      <t>4</t>
    </r>
  </si>
  <si>
    <r>
      <t>YTD Actual Total</t>
    </r>
    <r>
      <rPr>
        <b/>
        <vertAlign val="superscript"/>
        <sz val="9"/>
        <rFont val="Verdana"/>
        <family val="2"/>
      </rPr>
      <t>5</t>
    </r>
  </si>
  <si>
    <r>
      <t xml:space="preserve">Adjusted YTD Total </t>
    </r>
    <r>
      <rPr>
        <b/>
        <vertAlign val="superscript"/>
        <sz val="9"/>
        <rFont val="Verdana"/>
        <family val="2"/>
      </rPr>
      <t>1</t>
    </r>
  </si>
  <si>
    <r>
      <t xml:space="preserve">OH Allocation </t>
    </r>
    <r>
      <rPr>
        <b/>
        <vertAlign val="superscript"/>
        <sz val="9"/>
        <rFont val="Verdana"/>
        <family val="2"/>
      </rPr>
      <t>3</t>
    </r>
  </si>
  <si>
    <r>
      <t>Photography</t>
    </r>
    <r>
      <rPr>
        <vertAlign val="superscript"/>
        <sz val="9"/>
        <rFont val="Verdana"/>
        <family val="2"/>
      </rPr>
      <t xml:space="preserve"> 4</t>
    </r>
  </si>
  <si>
    <r>
      <t xml:space="preserve">Videography </t>
    </r>
    <r>
      <rPr>
        <vertAlign val="superscript"/>
        <sz val="9"/>
        <rFont val="Verdana"/>
        <family val="2"/>
      </rPr>
      <t>4</t>
    </r>
  </si>
  <si>
    <r>
      <t xml:space="preserve">Pass-Through </t>
    </r>
    <r>
      <rPr>
        <vertAlign val="superscript"/>
        <sz val="9"/>
        <rFont val="Verdana"/>
        <family val="2"/>
      </rPr>
      <t>2</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</si>
</sst>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Red]\(0\)"/>
    <numFmt numFmtId="166" formatCode="&quot;$&quot;#,##0.0_);\(&quot;$&quot;#,##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0000000_);[Red]\(#,##0.0000000000\)"/>
    <numFmt numFmtId="173" formatCode="_(* #,##0.0000_);_(* \(#,##0.0000\);_(* &quot;-&quot;????_);_(@_)"/>
    <numFmt numFmtId="174" formatCode="0.000"/>
    <numFmt numFmtId="175" formatCode="0.0"/>
    <numFmt numFmtId="176" formatCode="_(* #,##0.0_);_(* \(#,##0.0\);_(* &quot;-&quot;?_);_(@_)"/>
    <numFmt numFmtId="177" formatCode="_(* #,##0.000_);_(* \(#,##0.000\);_(* &quot;-&quot;??_);_(@_)"/>
    <numFmt numFmtId="178" formatCode="&quot;$&quot;#,##0"/>
    <numFmt numFmtId="179" formatCode="&quot;$&quot;#,##0.000_);[Red]\(&quot;$&quot;#,##0.000\)"/>
    <numFmt numFmtId="180" formatCode="_(&quot;$&quot;* #,##0.0_);_(&quot;$&quot;* \(#,##0.0\);_(&quot;$&quot;* &quot;-&quot;??_);_(@_)"/>
    <numFmt numFmtId="181" formatCode="_(&quot;$&quot;* #,##0_);_(&quot;$&quot;* \(#,##0\);_(&quot;$&quot;* &quot;-&quot;??_);_(@_)"/>
    <numFmt numFmtId="182" formatCode="0.0%"/>
    <numFmt numFmtId="183" formatCode="0.000000000000000%"/>
    <numFmt numFmtId="184" formatCode="m/d/yyyy&quot;  &quot;h\:mm\:ss\ AM/PM"/>
    <numFmt numFmtId="185" formatCode="General_)"/>
    <numFmt numFmtId="186" formatCode="#,##0.0_);[Red]\(#,##0.0\)"/>
    <numFmt numFmtId="187" formatCode="_(* #,##0.0000_);_(* \(#,##0.0000\);_(* &quot;-&quot;??_);_(@_)"/>
    <numFmt numFmtId="188" formatCode="_(* #,##0.00000_);_(* \(#,##0.00000\);_(* &quot;-&quot;??_);_(@_)"/>
    <numFmt numFmtId="189" formatCode="_(* #,##0.000000_);_(* \(#,##0.000000\);_(* &quot;-&quot;??_);_(@_)"/>
    <numFmt numFmtId="190" formatCode="#,##0;[Red]\(#,##0\);0"/>
    <numFmt numFmtId="191" formatCode="0;[Red]0"/>
    <numFmt numFmtId="192" formatCode="_(* #,##0.000_);_(* \(#,##0.000\);_(* &quot;-&quot;???_);_(@_)"/>
  </numFmts>
  <fonts count="19">
    <font>
      <sz val="10"/>
      <name val="Arial"/>
      <family val="0"/>
    </font>
    <font>
      <sz val="10"/>
      <color indexed="8"/>
      <name val="ARIAL"/>
      <family val="0"/>
    </font>
    <font>
      <u val="single"/>
      <sz val="10"/>
      <color indexed="36"/>
      <name val="Arial"/>
      <family val="0"/>
    </font>
    <font>
      <u val="single"/>
      <sz val="10"/>
      <color indexed="12"/>
      <name val="Arial"/>
      <family val="0"/>
    </font>
    <font>
      <sz val="8"/>
      <name val="Arial"/>
      <family val="0"/>
    </font>
    <font>
      <b/>
      <sz val="9"/>
      <name val="Verdana"/>
      <family val="2"/>
    </font>
    <font>
      <b/>
      <sz val="8"/>
      <name val="Verdana"/>
      <family val="2"/>
    </font>
    <font>
      <b/>
      <vertAlign val="superscript"/>
      <sz val="9"/>
      <name val="Verdana"/>
      <family val="2"/>
    </font>
    <font>
      <sz val="9"/>
      <name val="Verdana"/>
      <family val="2"/>
    </font>
    <font>
      <sz val="10"/>
      <name val="Verdana"/>
      <family val="2"/>
    </font>
    <font>
      <sz val="8"/>
      <name val="Verdana"/>
      <family val="2"/>
    </font>
    <font>
      <vertAlign val="superscript"/>
      <sz val="9"/>
      <name val="Verdana"/>
      <family val="2"/>
    </font>
    <font>
      <sz val="9"/>
      <color indexed="10"/>
      <name val="Verdana"/>
      <family val="2"/>
    </font>
    <font>
      <b/>
      <sz val="9"/>
      <color indexed="9"/>
      <name val="Verdana"/>
      <family val="2"/>
    </font>
    <font>
      <sz val="9"/>
      <color indexed="9"/>
      <name val="Verdana"/>
      <family val="2"/>
    </font>
    <font>
      <sz val="10"/>
      <color indexed="9"/>
      <name val="Verdana"/>
      <family val="2"/>
    </font>
    <font>
      <b/>
      <sz val="10"/>
      <color indexed="9"/>
      <name val="Verdana"/>
      <family val="2"/>
    </font>
    <font>
      <b/>
      <sz val="8"/>
      <color indexed="9"/>
      <name val="Verdana"/>
      <family val="2"/>
    </font>
    <font>
      <sz val="8"/>
      <color indexed="9"/>
      <name val="Verdana"/>
      <family val="2"/>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color indexed="63"/>
      </right>
      <top>
        <color indexed="63"/>
      </top>
      <bottom style="thin"/>
    </border>
    <border>
      <left style="thin"/>
      <right style="thin"/>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164" fontId="5" fillId="0" borderId="0" xfId="15" applyNumberFormat="1" applyFont="1" applyAlignment="1">
      <alignment horizontal="center" vertical="center" wrapText="1"/>
    </xf>
    <xf numFmtId="16" fontId="5" fillId="0" borderId="0" xfId="0" applyNumberFormat="1" applyFont="1" applyAlignment="1" quotePrefix="1">
      <alignment horizontal="center" vertical="center" wrapText="1"/>
    </xf>
    <xf numFmtId="0" fontId="5" fillId="0" borderId="0" xfId="0" applyFont="1" applyBorder="1" applyAlignment="1">
      <alignment horizontal="center" vertical="center" wrapText="1"/>
    </xf>
    <xf numFmtId="0" fontId="5" fillId="0" borderId="0" xfId="0" applyFont="1" applyAlignment="1">
      <alignment/>
    </xf>
    <xf numFmtId="0" fontId="8" fillId="0" borderId="0" xfId="0" applyFont="1" applyAlignment="1">
      <alignment/>
    </xf>
    <xf numFmtId="0" fontId="9" fillId="0" borderId="0" xfId="0" applyFont="1" applyAlignment="1">
      <alignment/>
    </xf>
    <xf numFmtId="164" fontId="8" fillId="0" borderId="0" xfId="15" applyNumberFormat="1" applyFont="1" applyAlignment="1">
      <alignment/>
    </xf>
    <xf numFmtId="0" fontId="8" fillId="0" borderId="0" xfId="0" applyFont="1" applyBorder="1" applyAlignment="1">
      <alignment/>
    </xf>
    <xf numFmtId="164" fontId="8" fillId="0" borderId="1" xfId="15" applyNumberFormat="1" applyFont="1" applyBorder="1" applyAlignment="1">
      <alignment/>
    </xf>
    <xf numFmtId="164" fontId="8" fillId="0" borderId="1" xfId="0" applyNumberFormat="1" applyFont="1" applyBorder="1" applyAlignment="1">
      <alignment/>
    </xf>
    <xf numFmtId="164" fontId="5" fillId="0" borderId="1" xfId="15" applyNumberFormat="1" applyFont="1" applyBorder="1" applyAlignment="1">
      <alignment/>
    </xf>
    <xf numFmtId="164" fontId="9" fillId="2" borderId="1" xfId="15" applyNumberFormat="1" applyFont="1" applyFill="1" applyBorder="1" applyAlignment="1">
      <alignment/>
    </xf>
    <xf numFmtId="43" fontId="9" fillId="0" borderId="0" xfId="0" applyNumberFormat="1" applyFont="1" applyAlignment="1">
      <alignment/>
    </xf>
    <xf numFmtId="43" fontId="9" fillId="0" borderId="2" xfId="0" applyNumberFormat="1" applyFont="1" applyBorder="1" applyAlignment="1">
      <alignment/>
    </xf>
    <xf numFmtId="164" fontId="9" fillId="0" borderId="0" xfId="0" applyNumberFormat="1" applyFont="1" applyAlignment="1">
      <alignment/>
    </xf>
    <xf numFmtId="164" fontId="8" fillId="2" borderId="1" xfId="15" applyNumberFormat="1" applyFont="1" applyFill="1" applyBorder="1" applyAlignment="1">
      <alignment/>
    </xf>
    <xf numFmtId="164" fontId="5" fillId="0" borderId="1" xfId="0" applyNumberFormat="1" applyFont="1" applyBorder="1" applyAlignment="1">
      <alignment/>
    </xf>
    <xf numFmtId="164" fontId="5" fillId="0" borderId="1" xfId="15" applyNumberFormat="1" applyFont="1" applyBorder="1" applyAlignment="1">
      <alignment horizontal="center"/>
    </xf>
    <xf numFmtId="164" fontId="8" fillId="0" borderId="1" xfId="15" applyNumberFormat="1" applyFont="1" applyBorder="1" applyAlignment="1">
      <alignment horizont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8" fillId="0" borderId="1" xfId="0" applyFont="1" applyBorder="1" applyAlignment="1">
      <alignment horizontal="center"/>
    </xf>
    <xf numFmtId="164" fontId="5" fillId="0" borderId="1" xfId="0" applyNumberFormat="1" applyFont="1" applyBorder="1" applyAlignment="1">
      <alignment horizontal="center"/>
    </xf>
    <xf numFmtId="0" fontId="8" fillId="0" borderId="1" xfId="0" applyFont="1" applyBorder="1" applyAlignment="1">
      <alignment/>
    </xf>
    <xf numFmtId="164" fontId="8" fillId="0" borderId="3" xfId="15" applyNumberFormat="1" applyFont="1" applyBorder="1" applyAlignment="1">
      <alignment/>
    </xf>
    <xf numFmtId="164" fontId="8" fillId="0" borderId="3" xfId="0" applyNumberFormat="1" applyFont="1" applyBorder="1" applyAlignment="1">
      <alignment/>
    </xf>
    <xf numFmtId="164" fontId="5" fillId="0" borderId="3" xfId="0" applyNumberFormat="1" applyFont="1" applyBorder="1" applyAlignment="1">
      <alignment/>
    </xf>
    <xf numFmtId="164" fontId="8" fillId="0" borderId="4" xfId="15" applyNumberFormat="1" applyFont="1" applyBorder="1" applyAlignment="1">
      <alignment/>
    </xf>
    <xf numFmtId="164" fontId="8" fillId="0" borderId="4" xfId="0" applyNumberFormat="1" applyFont="1" applyBorder="1" applyAlignment="1">
      <alignment/>
    </xf>
    <xf numFmtId="164" fontId="5" fillId="0" borderId="4" xfId="0" applyNumberFormat="1" applyFont="1" applyBorder="1" applyAlignment="1">
      <alignment/>
    </xf>
    <xf numFmtId="9" fontId="8" fillId="0" borderId="1" xfId="21" applyFont="1" applyBorder="1" applyAlignment="1">
      <alignment/>
    </xf>
    <xf numFmtId="9" fontId="8" fillId="0" borderId="1" xfId="21" applyFont="1" applyBorder="1" applyAlignment="1">
      <alignment horizontal="right"/>
    </xf>
    <xf numFmtId="9" fontId="5" fillId="0" borderId="1" xfId="21" applyFont="1" applyBorder="1" applyAlignment="1">
      <alignment/>
    </xf>
    <xf numFmtId="9" fontId="8" fillId="0" borderId="1" xfId="21" applyFont="1" applyBorder="1" applyAlignment="1">
      <alignment horizontal="center"/>
    </xf>
    <xf numFmtId="164" fontId="8" fillId="0" borderId="0" xfId="15" applyNumberFormat="1" applyFont="1" applyBorder="1" applyAlignment="1">
      <alignment/>
    </xf>
    <xf numFmtId="0" fontId="5" fillId="0" borderId="0" xfId="0" applyFont="1" applyBorder="1" applyAlignment="1">
      <alignment/>
    </xf>
    <xf numFmtId="164" fontId="12" fillId="0" borderId="0" xfId="15" applyNumberFormat="1" applyFont="1" applyBorder="1" applyAlignment="1">
      <alignment/>
    </xf>
    <xf numFmtId="43" fontId="8" fillId="0" borderId="1" xfId="15" applyFont="1" applyBorder="1" applyAlignment="1">
      <alignment/>
    </xf>
    <xf numFmtId="0" fontId="8" fillId="0" borderId="4" xfId="0" applyFont="1" applyBorder="1" applyAlignment="1">
      <alignment/>
    </xf>
    <xf numFmtId="0" fontId="5" fillId="0" borderId="4" xfId="0" applyFont="1" applyBorder="1" applyAlignment="1">
      <alignment/>
    </xf>
    <xf numFmtId="164" fontId="8" fillId="0" borderId="1" xfId="15" applyNumberFormat="1" applyFont="1" applyBorder="1" applyAlignment="1">
      <alignment horizontal="left"/>
    </xf>
    <xf numFmtId="0" fontId="5" fillId="0" borderId="1" xfId="0" applyFont="1" applyBorder="1" applyAlignment="1">
      <alignment/>
    </xf>
    <xf numFmtId="0" fontId="8" fillId="0" borderId="5" xfId="0" applyFont="1" applyBorder="1" applyAlignment="1">
      <alignment/>
    </xf>
    <xf numFmtId="0" fontId="8" fillId="0" borderId="6" xfId="0" applyFont="1" applyBorder="1" applyAlignment="1">
      <alignment/>
    </xf>
    <xf numFmtId="0" fontId="5" fillId="0" borderId="6" xfId="0" applyFont="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1" fillId="0" borderId="0" xfId="0" applyFont="1" applyAlignment="1">
      <alignment/>
    </xf>
    <xf numFmtId="164" fontId="16" fillId="0" borderId="0" xfId="0" applyNumberFormat="1" applyFont="1" applyAlignment="1">
      <alignment/>
    </xf>
    <xf numFmtId="164" fontId="15" fillId="0" borderId="0" xfId="0" applyNumberFormat="1" applyFont="1" applyAlignment="1">
      <alignment/>
    </xf>
    <xf numFmtId="164" fontId="16" fillId="0" borderId="0" xfId="15" applyNumberFormat="1" applyFont="1" applyAlignment="1">
      <alignment/>
    </xf>
    <xf numFmtId="10" fontId="15" fillId="0" borderId="0" xfId="21" applyNumberFormat="1" applyFont="1" applyAlignment="1">
      <alignment/>
    </xf>
    <xf numFmtId="43" fontId="15" fillId="0" borderId="0" xfId="0" applyNumberFormat="1" applyFont="1" applyAlignment="1">
      <alignment/>
    </xf>
    <xf numFmtId="164" fontId="13" fillId="0" borderId="0" xfId="15" applyNumberFormat="1" applyFont="1" applyAlignment="1">
      <alignment/>
    </xf>
    <xf numFmtId="38" fontId="6" fillId="0" borderId="0" xfId="0" applyNumberFormat="1" applyFont="1" applyAlignment="1">
      <alignment/>
    </xf>
    <xf numFmtId="38" fontId="10" fillId="0" borderId="0" xfId="0" applyNumberFormat="1" applyFont="1" applyAlignment="1">
      <alignment/>
    </xf>
    <xf numFmtId="38" fontId="10" fillId="0" borderId="0" xfId="15" applyNumberFormat="1" applyFont="1" applyAlignment="1">
      <alignment/>
    </xf>
    <xf numFmtId="164" fontId="10" fillId="0" borderId="0" xfId="15" applyNumberFormat="1" applyFont="1" applyAlignment="1">
      <alignment wrapText="1"/>
    </xf>
    <xf numFmtId="0" fontId="10" fillId="0" borderId="0" xfId="0" applyFont="1" applyAlignment="1">
      <alignment wrapText="1"/>
    </xf>
    <xf numFmtId="0" fontId="6" fillId="0" borderId="0" xfId="0" applyFont="1" applyAlignment="1">
      <alignment wrapText="1"/>
    </xf>
    <xf numFmtId="38" fontId="10" fillId="0" borderId="0" xfId="0" applyNumberFormat="1" applyFont="1" applyAlignment="1">
      <alignment horizontal="left" indent="1"/>
    </xf>
    <xf numFmtId="164" fontId="10" fillId="0" borderId="0" xfId="15" applyNumberFormat="1" applyFont="1" applyAlignment="1">
      <alignment/>
    </xf>
    <xf numFmtId="0" fontId="10" fillId="0" borderId="0" xfId="0" applyFont="1" applyAlignment="1">
      <alignment/>
    </xf>
    <xf numFmtId="0" fontId="10" fillId="0" borderId="0" xfId="0" applyFont="1" applyBorder="1" applyAlignment="1">
      <alignment/>
    </xf>
    <xf numFmtId="164" fontId="10" fillId="0" borderId="0" xfId="0" applyNumberFormat="1" applyFont="1" applyAlignment="1">
      <alignment/>
    </xf>
    <xf numFmtId="164" fontId="6" fillId="0" borderId="0" xfId="0" applyNumberFormat="1" applyFont="1" applyAlignment="1">
      <alignment/>
    </xf>
    <xf numFmtId="164" fontId="13" fillId="0" borderId="0" xfId="15" applyNumberFormat="1" applyFont="1" applyBorder="1" applyAlignment="1">
      <alignment/>
    </xf>
    <xf numFmtId="164" fontId="13" fillId="0" borderId="0" xfId="0" applyNumberFormat="1" applyFont="1" applyAlignment="1">
      <alignment/>
    </xf>
    <xf numFmtId="10" fontId="14" fillId="0" borderId="0" xfId="0" applyNumberFormat="1" applyFont="1" applyAlignment="1">
      <alignment/>
    </xf>
    <xf numFmtId="43" fontId="14" fillId="0" borderId="0" xfId="0" applyNumberFormat="1" applyFont="1" applyAlignment="1">
      <alignment/>
    </xf>
    <xf numFmtId="164" fontId="14" fillId="0" borderId="0" xfId="0" applyNumberFormat="1" applyFont="1" applyAlignment="1">
      <alignment/>
    </xf>
    <xf numFmtId="38" fontId="10" fillId="0" borderId="7" xfId="0" applyNumberFormat="1" applyFont="1" applyBorder="1" applyAlignment="1">
      <alignment horizontal="left" indent="1"/>
    </xf>
    <xf numFmtId="38" fontId="10" fillId="0" borderId="7" xfId="0" applyNumberFormat="1" applyFont="1" applyBorder="1" applyAlignment="1">
      <alignment/>
    </xf>
    <xf numFmtId="38" fontId="10" fillId="0" borderId="7" xfId="15" applyNumberFormat="1" applyFont="1" applyBorder="1" applyAlignment="1">
      <alignment/>
    </xf>
    <xf numFmtId="0" fontId="14" fillId="0" borderId="0" xfId="0" applyFont="1" applyAlignment="1">
      <alignment horizontal="right"/>
    </xf>
    <xf numFmtId="38" fontId="6" fillId="0" borderId="7" xfId="0" applyNumberFormat="1" applyFont="1" applyBorder="1" applyAlignment="1">
      <alignment horizontal="right"/>
    </xf>
    <xf numFmtId="38" fontId="6" fillId="0" borderId="7" xfId="0" applyNumberFormat="1" applyFont="1" applyBorder="1" applyAlignment="1">
      <alignment/>
    </xf>
    <xf numFmtId="38" fontId="6" fillId="0" borderId="7" xfId="15" applyNumberFormat="1" applyFont="1" applyBorder="1" applyAlignment="1">
      <alignment/>
    </xf>
    <xf numFmtId="164" fontId="6" fillId="0" borderId="8" xfId="15" applyNumberFormat="1" applyFont="1" applyBorder="1" applyAlignment="1">
      <alignment/>
    </xf>
    <xf numFmtId="164" fontId="6" fillId="0" borderId="8" xfId="0" applyNumberFormat="1" applyFont="1" applyBorder="1" applyAlignment="1">
      <alignment/>
    </xf>
    <xf numFmtId="0" fontId="6" fillId="0" borderId="0" xfId="0" applyFont="1" applyAlignment="1">
      <alignment/>
    </xf>
    <xf numFmtId="0" fontId="10" fillId="0" borderId="7" xfId="0" applyFont="1" applyBorder="1" applyAlignment="1">
      <alignment horizontal="center" wrapText="1"/>
    </xf>
    <xf numFmtId="0" fontId="10" fillId="0" borderId="7" xfId="0" applyFont="1" applyBorder="1" applyAlignment="1">
      <alignment/>
    </xf>
    <xf numFmtId="0" fontId="10" fillId="0" borderId="7" xfId="0" applyFont="1" applyBorder="1" applyAlignment="1">
      <alignment horizontal="center"/>
    </xf>
    <xf numFmtId="0" fontId="17" fillId="0" borderId="0" xfId="0" applyFont="1" applyAlignment="1">
      <alignment/>
    </xf>
    <xf numFmtId="10" fontId="18" fillId="0" borderId="0" xfId="0" applyNumberFormat="1" applyFont="1" applyAlignment="1">
      <alignment/>
    </xf>
    <xf numFmtId="43" fontId="18" fillId="0" borderId="0" xfId="0" applyNumberFormat="1" applyFont="1" applyAlignment="1">
      <alignment/>
    </xf>
    <xf numFmtId="0" fontId="18" fillId="0" borderId="0" xfId="0" applyFont="1" applyAlignment="1">
      <alignment/>
    </xf>
    <xf numFmtId="0" fontId="10" fillId="0" borderId="0" xfId="0" applyFont="1" applyFill="1" applyBorder="1" applyAlignment="1" quotePrefix="1">
      <alignment/>
    </xf>
    <xf numFmtId="43" fontId="10" fillId="0" borderId="0" xfId="15" applyFont="1" applyFill="1" applyBorder="1" applyAlignment="1">
      <alignment/>
    </xf>
    <xf numFmtId="0" fontId="10" fillId="0" borderId="7" xfId="0" applyFont="1" applyFill="1" applyBorder="1" applyAlignment="1" quotePrefix="1">
      <alignment/>
    </xf>
    <xf numFmtId="43" fontId="10" fillId="0" borderId="7" xfId="15" applyFont="1" applyFill="1" applyBorder="1" applyAlignment="1">
      <alignment/>
    </xf>
    <xf numFmtId="43" fontId="10" fillId="0" borderId="0" xfId="15" applyFont="1" applyAlignment="1">
      <alignment/>
    </xf>
    <xf numFmtId="0" fontId="5" fillId="0" borderId="0" xfId="0" applyFont="1" applyAlignment="1">
      <alignment horizontal="left" vertical="center" wrapText="1"/>
    </xf>
    <xf numFmtId="0" fontId="0" fillId="0" borderId="0" xfId="0" applyAlignment="1">
      <alignment vertical="center" wrapText="1"/>
    </xf>
    <xf numFmtId="0" fontId="8" fillId="0" borderId="0" xfId="0" applyFont="1" applyAlignment="1">
      <alignment horizontal="left" wrapText="1"/>
    </xf>
    <xf numFmtId="0" fontId="0" fillId="0" borderId="0" xfId="0" applyAlignment="1">
      <alignment wrapText="1"/>
    </xf>
    <xf numFmtId="0" fontId="8" fillId="0" borderId="0" xfId="0" applyFont="1" applyAlignment="1">
      <alignment wrapText="1"/>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mp;GA%20Business%20Study\2006\June\June%20PGA%20Performance%20Report%20incl.%20outstanding%20pm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eesej.KC\Local%20Settings\Temporary%20Internet%20Files\OLK16\PG&amp;A%20MAR%20MMR%20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PER\TABLES\LOTUS\Prop99\EXPTB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PER\Budget2000\I-695%20Budget\I695inde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achment A"/>
      <sheetName val="Attachment B"/>
      <sheetName val="OH Allocation"/>
      <sheetName val="Attachment C"/>
      <sheetName val="Perfomance Details"/>
      <sheetName val="Allotment Plan"/>
      <sheetName val="Attachment D2"/>
      <sheetName val="Correction entries"/>
      <sheetName val="Attachment D"/>
    </sheetNames>
    <sheetDataSet>
      <sheetData sheetId="1">
        <row r="7">
          <cell r="E7">
            <v>-448684.94333333336</v>
          </cell>
          <cell r="F7">
            <v>-511397.3633333333</v>
          </cell>
          <cell r="G7">
            <v>-776032.0483333333</v>
          </cell>
          <cell r="H7">
            <v>-698862.0783333334</v>
          </cell>
          <cell r="I7">
            <v>-858895.6073333333</v>
          </cell>
          <cell r="J7">
            <v>-810048.0823333333</v>
          </cell>
        </row>
        <row r="8">
          <cell r="E8">
            <v>-612001.6433333337</v>
          </cell>
          <cell r="F8">
            <v>-729033.4733333336</v>
          </cell>
          <cell r="G8">
            <v>-807229.3633333336</v>
          </cell>
          <cell r="H8">
            <v>-831075.1433333335</v>
          </cell>
          <cell r="I8">
            <v>-931762.6173333336</v>
          </cell>
          <cell r="J8">
            <v>-948944.8573333336</v>
          </cell>
        </row>
      </sheetData>
      <sheetData sheetId="2">
        <row r="5">
          <cell r="C5">
            <v>-217431.97294993146</v>
          </cell>
          <cell r="D5">
            <v>-7511.893903312345</v>
          </cell>
        </row>
        <row r="6">
          <cell r="C6">
            <v>-58445.22695661241</v>
          </cell>
          <cell r="D6">
            <v>-2019.1802433498615</v>
          </cell>
        </row>
        <row r="9">
          <cell r="C9">
            <v>-22944.602993456232</v>
          </cell>
          <cell r="D9">
            <v>-792.6958533377941</v>
          </cell>
        </row>
      </sheetData>
      <sheetData sheetId="4">
        <row r="8">
          <cell r="F8">
            <v>4089.5</v>
          </cell>
          <cell r="G8">
            <v>145992.41999999998</v>
          </cell>
          <cell r="H8">
            <v>-10951.11</v>
          </cell>
        </row>
        <row r="9">
          <cell r="F9">
            <v>73240.31</v>
          </cell>
          <cell r="G9">
            <v>78180.75</v>
          </cell>
          <cell r="H9">
            <v>95488.92</v>
          </cell>
        </row>
        <row r="10">
          <cell r="F10">
            <v>16718.25</v>
          </cell>
          <cell r="G10">
            <v>7967.1</v>
          </cell>
          <cell r="H10">
            <v>29504.11</v>
          </cell>
        </row>
        <row r="11">
          <cell r="F11">
            <v>45959.64000000001</v>
          </cell>
          <cell r="G11">
            <v>61218.21000000001</v>
          </cell>
          <cell r="H11">
            <v>21169.92</v>
          </cell>
        </row>
        <row r="12">
          <cell r="F12">
            <v>7756</v>
          </cell>
          <cell r="G12">
            <v>147.83</v>
          </cell>
          <cell r="H12">
            <v>11895.18</v>
          </cell>
        </row>
        <row r="13">
          <cell r="F13">
            <v>2905.32</v>
          </cell>
          <cell r="G13">
            <v>5642.28</v>
          </cell>
          <cell r="H13">
            <v>11251.45</v>
          </cell>
        </row>
        <row r="14">
          <cell r="F14">
            <v>89757.34</v>
          </cell>
          <cell r="G14">
            <v>57892.53</v>
          </cell>
          <cell r="H14">
            <v>71334.09</v>
          </cell>
        </row>
        <row r="15">
          <cell r="F15">
            <v>-2077.35</v>
          </cell>
          <cell r="H15">
            <v>-4710.97</v>
          </cell>
        </row>
        <row r="23">
          <cell r="C23">
            <v>65382.76000000001</v>
          </cell>
          <cell r="D23">
            <v>93439.18000000001</v>
          </cell>
          <cell r="E23">
            <v>261040.31999999998</v>
          </cell>
          <cell r="F23">
            <v>173993.50999999998</v>
          </cell>
          <cell r="G23">
            <v>270723.72000000003</v>
          </cell>
          <cell r="H23">
            <v>115702.68000000001</v>
          </cell>
        </row>
        <row r="24">
          <cell r="F24">
            <v>4489.95</v>
          </cell>
          <cell r="G24">
            <v>4489.95</v>
          </cell>
          <cell r="H24">
            <v>4489.95</v>
          </cell>
        </row>
        <row r="25">
          <cell r="F25">
            <v>31108.740000000005</v>
          </cell>
          <cell r="G25">
            <v>40139.21</v>
          </cell>
          <cell r="H25">
            <v>34151.130000000005</v>
          </cell>
        </row>
        <row r="26">
          <cell r="F26">
            <v>6956.25</v>
          </cell>
          <cell r="G26">
            <v>6956.25</v>
          </cell>
          <cell r="H26">
            <v>6956.25</v>
          </cell>
        </row>
        <row r="27">
          <cell r="F27">
            <v>8012.74</v>
          </cell>
          <cell r="G27">
            <v>8012.74</v>
          </cell>
          <cell r="H27">
            <v>8012.74</v>
          </cell>
        </row>
        <row r="28">
          <cell r="C28">
            <v>18161.73</v>
          </cell>
          <cell r="D28">
            <v>30711.25</v>
          </cell>
          <cell r="E28">
            <v>167773.32</v>
          </cell>
          <cell r="F28">
            <v>19590.79</v>
          </cell>
          <cell r="G28">
            <v>83040.434</v>
          </cell>
          <cell r="H28">
            <v>60953.79</v>
          </cell>
        </row>
        <row r="29">
          <cell r="F29">
            <v>18042.81</v>
          </cell>
          <cell r="G29">
            <v>44366.29</v>
          </cell>
          <cell r="H29">
            <v>11897.29</v>
          </cell>
        </row>
      </sheetData>
      <sheetData sheetId="6">
        <row r="11">
          <cell r="E11">
            <v>0.7409822361546499</v>
          </cell>
          <cell r="F11">
            <v>0.01407904761904762</v>
          </cell>
          <cell r="N11">
            <v>0.9039163601562297</v>
          </cell>
        </row>
        <row r="22">
          <cell r="E22">
            <v>0.3952816326530612</v>
          </cell>
          <cell r="F22">
            <v>0.565642105263158</v>
          </cell>
          <cell r="N22">
            <v>0.6188696237381461</v>
          </cell>
        </row>
        <row r="33">
          <cell r="E33">
            <v>1.170154338226519</v>
          </cell>
          <cell r="F33">
            <v>1.4329476409918809</v>
          </cell>
          <cell r="N33">
            <v>0.8362591177164425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P"/>
      <sheetName val="Financial 2"/>
      <sheetName val="Financial 1"/>
      <sheetName val="Summary-Att.A"/>
      <sheetName val="FInancial-Att.B"/>
      <sheetName val="Fin History"/>
      <sheetName val="Utilization-Att.C"/>
    </sheetNames>
    <sheetDataSet>
      <sheetData sheetId="4">
        <row r="8">
          <cell r="D8">
            <v>3397.7999999999956</v>
          </cell>
          <cell r="E8">
            <v>231917.06</v>
          </cell>
        </row>
        <row r="9">
          <cell r="D9">
            <v>-0.01999999999679858</v>
          </cell>
          <cell r="E9">
            <v>87984.67</v>
          </cell>
        </row>
        <row r="10">
          <cell r="C10">
            <v>1040.73</v>
          </cell>
          <cell r="E10">
            <v>33968.520000000004</v>
          </cell>
        </row>
        <row r="11">
          <cell r="C11">
            <v>26343.02</v>
          </cell>
          <cell r="D11">
            <v>36171.56</v>
          </cell>
          <cell r="E11">
            <v>2999.5</v>
          </cell>
        </row>
        <row r="12">
          <cell r="C12">
            <v>2309.28</v>
          </cell>
          <cell r="D12">
            <v>17519.89</v>
          </cell>
          <cell r="E12">
            <v>14975.43</v>
          </cell>
        </row>
        <row r="13">
          <cell r="C13">
            <v>8275.15</v>
          </cell>
          <cell r="D13">
            <v>4314.07</v>
          </cell>
          <cell r="E13">
            <v>5544.57</v>
          </cell>
        </row>
        <row r="14">
          <cell r="C14">
            <v>36649.94</v>
          </cell>
          <cell r="D14">
            <v>7742.82</v>
          </cell>
          <cell r="E14">
            <v>64883.01</v>
          </cell>
        </row>
        <row r="15">
          <cell r="D15">
            <v>-1643.2</v>
          </cell>
          <cell r="E15">
            <v>-1892.25</v>
          </cell>
        </row>
        <row r="23">
          <cell r="C23">
            <v>4489.95</v>
          </cell>
          <cell r="D23">
            <v>4489.95</v>
          </cell>
          <cell r="E23">
            <v>4489.95</v>
          </cell>
        </row>
        <row r="24">
          <cell r="C24">
            <v>77993.75</v>
          </cell>
          <cell r="D24">
            <v>28960.1</v>
          </cell>
          <cell r="E24">
            <v>51144.72000000001</v>
          </cell>
        </row>
        <row r="25">
          <cell r="C25">
            <v>6956.25</v>
          </cell>
          <cell r="D25">
            <v>6956.25</v>
          </cell>
          <cell r="E25">
            <v>7342.2</v>
          </cell>
        </row>
        <row r="26">
          <cell r="C26">
            <v>8012.74</v>
          </cell>
          <cell r="D26">
            <v>8012.74</v>
          </cell>
          <cell r="E26">
            <v>8012.74</v>
          </cell>
        </row>
        <row r="28">
          <cell r="C28">
            <v>11292.18</v>
          </cell>
          <cell r="D28">
            <v>11965.28</v>
          </cell>
          <cell r="E28">
            <v>18773.15</v>
          </cell>
        </row>
      </sheetData>
      <sheetData sheetId="6">
        <row r="11">
          <cell r="B11">
            <v>0.2172162257495591</v>
          </cell>
          <cell r="C11">
            <v>1.8539566137566137</v>
          </cell>
          <cell r="D11">
            <v>1.296574025974026</v>
          </cell>
          <cell r="H11">
            <v>0</v>
          </cell>
          <cell r="I11">
            <v>0</v>
          </cell>
          <cell r="J11">
            <v>0</v>
          </cell>
          <cell r="K11">
            <v>0</v>
          </cell>
          <cell r="L11">
            <v>0</v>
          </cell>
        </row>
        <row r="22">
          <cell r="B22">
            <v>0.7980855937311633</v>
          </cell>
          <cell r="C22">
            <v>0.4324882205513784</v>
          </cell>
          <cell r="D22">
            <v>0.4591776397515528</v>
          </cell>
          <cell r="H22">
            <v>0</v>
          </cell>
          <cell r="I22">
            <v>0</v>
          </cell>
          <cell r="J22">
            <v>0</v>
          </cell>
          <cell r="K22">
            <v>0</v>
          </cell>
          <cell r="L22">
            <v>0</v>
          </cell>
        </row>
        <row r="33">
          <cell r="B33">
            <v>0.7067208584842388</v>
          </cell>
          <cell r="C33">
            <v>1.1023713523809524</v>
          </cell>
          <cell r="D33">
            <v>0.07733784545967287</v>
          </cell>
          <cell r="H33">
            <v>0</v>
          </cell>
          <cell r="I33">
            <v>0</v>
          </cell>
          <cell r="J33">
            <v>0</v>
          </cell>
          <cell r="K33">
            <v>0</v>
          </cell>
          <cell r="L3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XBoo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errata#1test"/>
      <sheetName val="QryMbase695"/>
      <sheetName val="Sheet3"/>
    </sheetNames>
    <sheetDataSet>
      <sheetData sheetId="2">
        <row r="2">
          <cell r="A2" t="str">
            <v>0010</v>
          </cell>
          <cell r="B2">
            <v>-29464</v>
          </cell>
          <cell r="C2">
            <v>0</v>
          </cell>
          <cell r="D2">
            <v>0</v>
          </cell>
          <cell r="E2">
            <v>0</v>
          </cell>
        </row>
        <row r="3">
          <cell r="A3" t="str">
            <v>0020</v>
          </cell>
          <cell r="B3">
            <v>-38732</v>
          </cell>
          <cell r="C3">
            <v>0</v>
          </cell>
          <cell r="D3">
            <v>0</v>
          </cell>
          <cell r="E3">
            <v>0</v>
          </cell>
        </row>
        <row r="4">
          <cell r="A4" t="str">
            <v>0030</v>
          </cell>
          <cell r="B4">
            <v>-11045</v>
          </cell>
          <cell r="C4">
            <v>0</v>
          </cell>
          <cell r="D4">
            <v>0</v>
          </cell>
          <cell r="E4">
            <v>0</v>
          </cell>
        </row>
        <row r="5">
          <cell r="A5" t="str">
            <v>0040</v>
          </cell>
          <cell r="B5">
            <v>-7972</v>
          </cell>
          <cell r="C5">
            <v>0</v>
          </cell>
          <cell r="D5">
            <v>0</v>
          </cell>
          <cell r="E5">
            <v>0</v>
          </cell>
        </row>
        <row r="6">
          <cell r="A6" t="str">
            <v>0050</v>
          </cell>
          <cell r="B6">
            <v>-4556</v>
          </cell>
          <cell r="C6">
            <v>0</v>
          </cell>
          <cell r="D6">
            <v>0</v>
          </cell>
          <cell r="E6">
            <v>0</v>
          </cell>
        </row>
        <row r="7">
          <cell r="A7" t="str">
            <v>0060</v>
          </cell>
          <cell r="B7">
            <v>-2526</v>
          </cell>
          <cell r="C7">
            <v>0</v>
          </cell>
          <cell r="D7">
            <v>0</v>
          </cell>
          <cell r="E7">
            <v>0</v>
          </cell>
        </row>
        <row r="8">
          <cell r="A8" t="str">
            <v>0070</v>
          </cell>
          <cell r="B8">
            <v>-10283</v>
          </cell>
          <cell r="C8">
            <v>0</v>
          </cell>
          <cell r="D8">
            <v>0</v>
          </cell>
          <cell r="E8">
            <v>0</v>
          </cell>
        </row>
        <row r="9">
          <cell r="A9" t="str">
            <v>0120</v>
          </cell>
          <cell r="B9">
            <v>-18270</v>
          </cell>
          <cell r="C9">
            <v>0</v>
          </cell>
          <cell r="D9">
            <v>0</v>
          </cell>
          <cell r="E9">
            <v>0</v>
          </cell>
        </row>
        <row r="10">
          <cell r="A10" t="str">
            <v>0130</v>
          </cell>
          <cell r="B10">
            <v>-262595</v>
          </cell>
          <cell r="C10">
            <v>30000</v>
          </cell>
          <cell r="D10">
            <v>-3.5</v>
          </cell>
          <cell r="E10">
            <v>0</v>
          </cell>
        </row>
        <row r="11">
          <cell r="A11" t="str">
            <v>0140</v>
          </cell>
          <cell r="B11">
            <v>-19385.99</v>
          </cell>
          <cell r="C11">
            <v>0</v>
          </cell>
          <cell r="D11">
            <v>0</v>
          </cell>
          <cell r="E11">
            <v>0</v>
          </cell>
        </row>
        <row r="12">
          <cell r="A12" t="str">
            <v>0154</v>
          </cell>
          <cell r="B12">
            <v>1636</v>
          </cell>
          <cell r="C12">
            <v>0</v>
          </cell>
          <cell r="D12">
            <v>0</v>
          </cell>
          <cell r="E12">
            <v>0</v>
          </cell>
        </row>
        <row r="13">
          <cell r="A13" t="str">
            <v>0180</v>
          </cell>
          <cell r="B13">
            <v>-22828.99</v>
          </cell>
          <cell r="C13">
            <v>0</v>
          </cell>
          <cell r="D13">
            <v>0</v>
          </cell>
          <cell r="E13">
            <v>0</v>
          </cell>
        </row>
        <row r="14">
          <cell r="A14" t="str">
            <v>0201</v>
          </cell>
          <cell r="B14">
            <v>-271054.99</v>
          </cell>
          <cell r="C14">
            <v>0</v>
          </cell>
          <cell r="D14">
            <v>0</v>
          </cell>
          <cell r="E14">
            <v>0</v>
          </cell>
        </row>
        <row r="15">
          <cell r="A15" t="str">
            <v>0208</v>
          </cell>
          <cell r="B15">
            <v>7599.01</v>
          </cell>
          <cell r="C15">
            <v>0</v>
          </cell>
          <cell r="D15">
            <v>0</v>
          </cell>
          <cell r="E15">
            <v>0</v>
          </cell>
        </row>
        <row r="16">
          <cell r="A16" t="str">
            <v>0213</v>
          </cell>
          <cell r="B16">
            <v>1923</v>
          </cell>
          <cell r="C16">
            <v>-22185</v>
          </cell>
          <cell r="D16">
            <v>0</v>
          </cell>
          <cell r="E16">
            <v>0</v>
          </cell>
        </row>
        <row r="17">
          <cell r="A17" t="str">
            <v>0301</v>
          </cell>
          <cell r="B17">
            <v>673.01</v>
          </cell>
          <cell r="C17">
            <v>0</v>
          </cell>
          <cell r="D17">
            <v>0</v>
          </cell>
          <cell r="E17">
            <v>0</v>
          </cell>
        </row>
        <row r="18">
          <cell r="A18" t="str">
            <v>0305</v>
          </cell>
          <cell r="B18">
            <v>-34025</v>
          </cell>
          <cell r="C18">
            <v>0</v>
          </cell>
          <cell r="D18">
            <v>0</v>
          </cell>
          <cell r="E18">
            <v>0</v>
          </cell>
        </row>
        <row r="19">
          <cell r="A19" t="str">
            <v>0325</v>
          </cell>
          <cell r="B19">
            <v>32511</v>
          </cell>
          <cell r="C19">
            <v>-61142</v>
          </cell>
          <cell r="D19">
            <v>0</v>
          </cell>
          <cell r="E19">
            <v>0</v>
          </cell>
        </row>
        <row r="20">
          <cell r="A20" t="str">
            <v>0339</v>
          </cell>
          <cell r="B20">
            <v>-260879</v>
          </cell>
          <cell r="C20">
            <v>0</v>
          </cell>
          <cell r="D20">
            <v>-2</v>
          </cell>
          <cell r="E20">
            <v>0</v>
          </cell>
        </row>
        <row r="21">
          <cell r="A21" t="str">
            <v>0351</v>
          </cell>
          <cell r="B21">
            <v>-11458</v>
          </cell>
          <cell r="C21">
            <v>0</v>
          </cell>
          <cell r="D21">
            <v>0</v>
          </cell>
          <cell r="E21">
            <v>0</v>
          </cell>
        </row>
        <row r="22">
          <cell r="A22" t="str">
            <v>0355</v>
          </cell>
          <cell r="B22">
            <v>96.01</v>
          </cell>
          <cell r="C22">
            <v>0</v>
          </cell>
          <cell r="D22">
            <v>0</v>
          </cell>
          <cell r="E22">
            <v>0</v>
          </cell>
        </row>
        <row r="23">
          <cell r="A23" t="str">
            <v>0356</v>
          </cell>
          <cell r="B23">
            <v>10670.01</v>
          </cell>
          <cell r="C23">
            <v>0</v>
          </cell>
          <cell r="D23">
            <v>0</v>
          </cell>
          <cell r="E23">
            <v>0</v>
          </cell>
        </row>
        <row r="24">
          <cell r="A24" t="str">
            <v>0381</v>
          </cell>
          <cell r="B24">
            <v>2606.01</v>
          </cell>
          <cell r="C24">
            <v>0</v>
          </cell>
          <cell r="D24">
            <v>0</v>
          </cell>
          <cell r="E24">
            <v>0</v>
          </cell>
        </row>
        <row r="25">
          <cell r="A25" t="str">
            <v>0383</v>
          </cell>
          <cell r="B25">
            <v>-78459.99</v>
          </cell>
          <cell r="C25">
            <v>-42600</v>
          </cell>
          <cell r="D25">
            <v>-1.07</v>
          </cell>
          <cell r="E25">
            <v>0</v>
          </cell>
        </row>
        <row r="26">
          <cell r="A26" t="str">
            <v>0384</v>
          </cell>
          <cell r="B26">
            <v>686.01</v>
          </cell>
          <cell r="C26">
            <v>0</v>
          </cell>
          <cell r="D26">
            <v>0</v>
          </cell>
          <cell r="E26">
            <v>0</v>
          </cell>
        </row>
        <row r="27">
          <cell r="A27" t="str">
            <v>0400</v>
          </cell>
          <cell r="B27">
            <v>-11000</v>
          </cell>
          <cell r="C27">
            <v>0</v>
          </cell>
          <cell r="D27">
            <v>-0.25</v>
          </cell>
          <cell r="E27">
            <v>0</v>
          </cell>
        </row>
        <row r="28">
          <cell r="A28" t="str">
            <v>0401</v>
          </cell>
          <cell r="B28">
            <v>-5115</v>
          </cell>
          <cell r="C28">
            <v>0</v>
          </cell>
          <cell r="D28">
            <v>0</v>
          </cell>
          <cell r="E28">
            <v>0</v>
          </cell>
        </row>
        <row r="29">
          <cell r="A29" t="str">
            <v>0410</v>
          </cell>
          <cell r="B29">
            <v>-129679</v>
          </cell>
          <cell r="C29">
            <v>-41257</v>
          </cell>
          <cell r="D29">
            <v>-3</v>
          </cell>
          <cell r="E29">
            <v>0</v>
          </cell>
        </row>
        <row r="30">
          <cell r="A30" t="str">
            <v>0415</v>
          </cell>
          <cell r="B30">
            <v>1684.01</v>
          </cell>
          <cell r="C30">
            <v>0</v>
          </cell>
          <cell r="D30">
            <v>0</v>
          </cell>
          <cell r="E30">
            <v>0</v>
          </cell>
        </row>
        <row r="31">
          <cell r="A31" t="str">
            <v>0420</v>
          </cell>
          <cell r="B31">
            <v>163271</v>
          </cell>
          <cell r="C31">
            <v>0</v>
          </cell>
          <cell r="D31">
            <v>-0.5</v>
          </cell>
          <cell r="E31">
            <v>3</v>
          </cell>
        </row>
        <row r="32">
          <cell r="A32" t="str">
            <v>0429</v>
          </cell>
          <cell r="B32">
            <v>2212</v>
          </cell>
          <cell r="C32">
            <v>0</v>
          </cell>
          <cell r="D32">
            <v>0</v>
          </cell>
          <cell r="E32">
            <v>0</v>
          </cell>
        </row>
        <row r="33">
          <cell r="A33" t="str">
            <v>0432</v>
          </cell>
          <cell r="B33">
            <v>-90775</v>
          </cell>
          <cell r="C33">
            <v>0</v>
          </cell>
          <cell r="D33">
            <v>-4</v>
          </cell>
          <cell r="E33">
            <v>-1</v>
          </cell>
        </row>
        <row r="34">
          <cell r="A34" t="str">
            <v>0433</v>
          </cell>
          <cell r="B34">
            <v>769.01</v>
          </cell>
          <cell r="C34">
            <v>0</v>
          </cell>
          <cell r="D34">
            <v>0</v>
          </cell>
          <cell r="E34">
            <v>0</v>
          </cell>
        </row>
        <row r="35">
          <cell r="A35" t="str">
            <v>0437</v>
          </cell>
          <cell r="B35">
            <v>-2499</v>
          </cell>
          <cell r="C35">
            <v>0</v>
          </cell>
          <cell r="D35">
            <v>0</v>
          </cell>
          <cell r="E35">
            <v>0</v>
          </cell>
        </row>
        <row r="36">
          <cell r="A36" t="str">
            <v>0450</v>
          </cell>
          <cell r="B36">
            <v>-1000.99</v>
          </cell>
          <cell r="C36">
            <v>0</v>
          </cell>
          <cell r="D36">
            <v>0</v>
          </cell>
          <cell r="E36">
            <v>0</v>
          </cell>
        </row>
        <row r="37">
          <cell r="A37" t="str">
            <v>0465</v>
          </cell>
          <cell r="B37">
            <v>-775941</v>
          </cell>
          <cell r="C37">
            <v>0</v>
          </cell>
          <cell r="D37">
            <v>0</v>
          </cell>
          <cell r="E37">
            <v>0</v>
          </cell>
        </row>
        <row r="38">
          <cell r="A38" t="str">
            <v>0470</v>
          </cell>
          <cell r="B38">
            <v>-94000</v>
          </cell>
          <cell r="C38">
            <v>-10340</v>
          </cell>
          <cell r="D38">
            <v>0</v>
          </cell>
          <cell r="E38">
            <v>0</v>
          </cell>
        </row>
        <row r="39">
          <cell r="A39" t="str">
            <v>0471</v>
          </cell>
          <cell r="B39">
            <v>529.01</v>
          </cell>
          <cell r="C39">
            <v>0</v>
          </cell>
          <cell r="D39">
            <v>0</v>
          </cell>
          <cell r="E39">
            <v>0</v>
          </cell>
        </row>
        <row r="40">
          <cell r="A40" t="str">
            <v>0480</v>
          </cell>
          <cell r="B40">
            <v>673.01</v>
          </cell>
          <cell r="C40">
            <v>0</v>
          </cell>
          <cell r="D40">
            <v>0</v>
          </cell>
          <cell r="E40">
            <v>0</v>
          </cell>
        </row>
        <row r="41">
          <cell r="A41" t="str">
            <v>0502</v>
          </cell>
          <cell r="B41">
            <v>-382226</v>
          </cell>
          <cell r="C41">
            <v>0</v>
          </cell>
          <cell r="D41">
            <v>-5</v>
          </cell>
          <cell r="E41">
            <v>0</v>
          </cell>
        </row>
        <row r="42">
          <cell r="A42" t="str">
            <v>0512</v>
          </cell>
          <cell r="B42">
            <v>-325784.99</v>
          </cell>
          <cell r="C42">
            <v>0</v>
          </cell>
          <cell r="D42">
            <v>0</v>
          </cell>
          <cell r="E42">
            <v>0</v>
          </cell>
        </row>
        <row r="43">
          <cell r="A43" t="str">
            <v>0532</v>
          </cell>
          <cell r="B43">
            <v>-241435.99</v>
          </cell>
          <cell r="C43">
            <v>0</v>
          </cell>
          <cell r="D43">
            <v>-8</v>
          </cell>
          <cell r="E43">
            <v>0</v>
          </cell>
        </row>
        <row r="44">
          <cell r="A44" t="str">
            <v>0542</v>
          </cell>
          <cell r="B44">
            <v>-96968.99</v>
          </cell>
          <cell r="C44">
            <v>0</v>
          </cell>
          <cell r="D44">
            <v>-3.5</v>
          </cell>
          <cell r="E44">
            <v>0</v>
          </cell>
        </row>
        <row r="45">
          <cell r="A45" t="str">
            <v>0572</v>
          </cell>
          <cell r="B45">
            <v>-299802</v>
          </cell>
          <cell r="C45">
            <v>0</v>
          </cell>
          <cell r="D45">
            <v>-5.5</v>
          </cell>
          <cell r="E45">
            <v>0</v>
          </cell>
        </row>
        <row r="46">
          <cell r="A46" t="str">
            <v>0601</v>
          </cell>
          <cell r="B46">
            <v>-120175.99</v>
          </cell>
          <cell r="C46">
            <v>0</v>
          </cell>
          <cell r="D46">
            <v>-3</v>
          </cell>
          <cell r="E46">
            <v>0</v>
          </cell>
        </row>
        <row r="47">
          <cell r="A47" t="str">
            <v>0630</v>
          </cell>
          <cell r="B47">
            <v>-4361</v>
          </cell>
          <cell r="C47">
            <v>0</v>
          </cell>
          <cell r="D47">
            <v>0</v>
          </cell>
          <cell r="E47">
            <v>0</v>
          </cell>
        </row>
        <row r="48">
          <cell r="A48" t="str">
            <v>0651</v>
          </cell>
          <cell r="B48">
            <v>3233600</v>
          </cell>
          <cell r="C48">
            <v>0</v>
          </cell>
          <cell r="D48">
            <v>0</v>
          </cell>
          <cell r="E48">
            <v>0</v>
          </cell>
        </row>
        <row r="49">
          <cell r="A49" t="str">
            <v>0656</v>
          </cell>
          <cell r="B49">
            <v>1017316</v>
          </cell>
          <cell r="C49">
            <v>645780</v>
          </cell>
          <cell r="D49">
            <v>0</v>
          </cell>
          <cell r="E49">
            <v>0</v>
          </cell>
        </row>
        <row r="50">
          <cell r="A50" t="str">
            <v>0666</v>
          </cell>
          <cell r="B50">
            <v>2357.01</v>
          </cell>
          <cell r="C50">
            <v>0</v>
          </cell>
          <cell r="D50">
            <v>0</v>
          </cell>
          <cell r="E50">
            <v>0</v>
          </cell>
        </row>
        <row r="51">
          <cell r="A51" t="str">
            <v>0670</v>
          </cell>
          <cell r="B51">
            <v>-219426</v>
          </cell>
          <cell r="C51">
            <v>0</v>
          </cell>
          <cell r="D51">
            <v>-6</v>
          </cell>
          <cell r="E51">
            <v>0</v>
          </cell>
        </row>
        <row r="52">
          <cell r="A52" t="str">
            <v>0693</v>
          </cell>
          <cell r="B52">
            <v>14105.01</v>
          </cell>
          <cell r="C52">
            <v>0</v>
          </cell>
          <cell r="D52">
            <v>0</v>
          </cell>
          <cell r="E52">
            <v>0</v>
          </cell>
        </row>
        <row r="53">
          <cell r="A53" t="str">
            <v>0706</v>
          </cell>
          <cell r="B53">
            <v>865.01</v>
          </cell>
          <cell r="C53">
            <v>0</v>
          </cell>
          <cell r="D53">
            <v>0</v>
          </cell>
          <cell r="E53">
            <v>0</v>
          </cell>
        </row>
        <row r="54">
          <cell r="A54" t="str">
            <v>0710</v>
          </cell>
          <cell r="B54">
            <v>4545.01</v>
          </cell>
          <cell r="C54">
            <v>0</v>
          </cell>
          <cell r="D54">
            <v>0</v>
          </cell>
          <cell r="E54">
            <v>0</v>
          </cell>
        </row>
        <row r="55">
          <cell r="A55" t="str">
            <v>0720</v>
          </cell>
          <cell r="B55">
            <v>37145.01</v>
          </cell>
          <cell r="C55">
            <v>0</v>
          </cell>
          <cell r="D55">
            <v>0</v>
          </cell>
          <cell r="E55">
            <v>0</v>
          </cell>
        </row>
        <row r="56">
          <cell r="A56" t="str">
            <v>0730</v>
          </cell>
          <cell r="B56">
            <v>-1240890</v>
          </cell>
          <cell r="C56">
            <v>-1300224</v>
          </cell>
          <cell r="D56">
            <v>0</v>
          </cell>
          <cell r="E56">
            <v>0</v>
          </cell>
        </row>
        <row r="57">
          <cell r="A57" t="str">
            <v>0734</v>
          </cell>
          <cell r="B57">
            <v>-71981</v>
          </cell>
          <cell r="C57">
            <v>-71981</v>
          </cell>
          <cell r="D57">
            <v>0</v>
          </cell>
          <cell r="E57">
            <v>0</v>
          </cell>
        </row>
        <row r="58">
          <cell r="A58" t="str">
            <v>0740</v>
          </cell>
          <cell r="B58">
            <v>-467422.99</v>
          </cell>
          <cell r="C58">
            <v>-469635</v>
          </cell>
          <cell r="D58">
            <v>0</v>
          </cell>
          <cell r="E58">
            <v>0</v>
          </cell>
        </row>
        <row r="59">
          <cell r="A59" t="str">
            <v>0741</v>
          </cell>
          <cell r="B59">
            <v>-3088839.99</v>
          </cell>
          <cell r="C59">
            <v>-3230000</v>
          </cell>
          <cell r="D59">
            <v>-14.44</v>
          </cell>
          <cell r="E59">
            <v>0</v>
          </cell>
        </row>
        <row r="60">
          <cell r="A60" t="str">
            <v>0750</v>
          </cell>
          <cell r="B60">
            <v>4185.01</v>
          </cell>
          <cell r="C60">
            <v>0</v>
          </cell>
          <cell r="D60">
            <v>0</v>
          </cell>
          <cell r="E60">
            <v>0</v>
          </cell>
        </row>
        <row r="61">
          <cell r="A61" t="str">
            <v>0780</v>
          </cell>
          <cell r="B61">
            <v>-89360</v>
          </cell>
          <cell r="C61">
            <v>-92246</v>
          </cell>
          <cell r="D61">
            <v>-1</v>
          </cell>
          <cell r="E61">
            <v>0</v>
          </cell>
        </row>
        <row r="62">
          <cell r="A62" t="str">
            <v>0800</v>
          </cell>
          <cell r="B62">
            <v>-6649343</v>
          </cell>
          <cell r="C62">
            <v>-211032</v>
          </cell>
          <cell r="D62">
            <v>0</v>
          </cell>
          <cell r="E62">
            <v>0</v>
          </cell>
        </row>
        <row r="63">
          <cell r="A63" t="str">
            <v>0830</v>
          </cell>
          <cell r="B63">
            <v>9043.01</v>
          </cell>
          <cell r="C63">
            <v>0</v>
          </cell>
          <cell r="D63">
            <v>0</v>
          </cell>
          <cell r="E63">
            <v>0</v>
          </cell>
        </row>
        <row r="64">
          <cell r="A64" t="str">
            <v>0910</v>
          </cell>
          <cell r="B64">
            <v>2553024.01</v>
          </cell>
          <cell r="C64">
            <v>1653834</v>
          </cell>
          <cell r="D64">
            <v>0</v>
          </cell>
          <cell r="E64">
            <v>0</v>
          </cell>
        </row>
        <row r="65">
          <cell r="A65" t="str">
            <v>0912</v>
          </cell>
          <cell r="B65">
            <v>-2215234.99</v>
          </cell>
          <cell r="C65">
            <v>0</v>
          </cell>
          <cell r="D65">
            <v>0</v>
          </cell>
          <cell r="E65">
            <v>0</v>
          </cell>
        </row>
        <row r="66">
          <cell r="A66" t="str">
            <v>0920</v>
          </cell>
          <cell r="B66">
            <v>-1340</v>
          </cell>
          <cell r="C66">
            <v>0</v>
          </cell>
          <cell r="D66">
            <v>0</v>
          </cell>
          <cell r="E66">
            <v>0</v>
          </cell>
        </row>
        <row r="67">
          <cell r="A67" t="str">
            <v>0924</v>
          </cell>
          <cell r="B67">
            <v>6661.01</v>
          </cell>
          <cell r="C67">
            <v>0</v>
          </cell>
          <cell r="D67">
            <v>0</v>
          </cell>
          <cell r="E67">
            <v>0</v>
          </cell>
        </row>
        <row r="68">
          <cell r="A68" t="str">
            <v>0932</v>
          </cell>
          <cell r="B68">
            <v>-78498</v>
          </cell>
          <cell r="C68">
            <v>0</v>
          </cell>
          <cell r="D68">
            <v>0</v>
          </cell>
          <cell r="E68">
            <v>0</v>
          </cell>
        </row>
        <row r="69">
          <cell r="A69" t="str">
            <v>0935</v>
          </cell>
          <cell r="B69">
            <v>2833.01</v>
          </cell>
          <cell r="C69">
            <v>0</v>
          </cell>
          <cell r="D69">
            <v>0</v>
          </cell>
          <cell r="E69">
            <v>0</v>
          </cell>
        </row>
        <row r="70">
          <cell r="A70" t="str">
            <v>0950</v>
          </cell>
          <cell r="B70">
            <v>-324416</v>
          </cell>
          <cell r="C70">
            <v>0</v>
          </cell>
          <cell r="D70">
            <v>0</v>
          </cell>
          <cell r="E70">
            <v>0</v>
          </cell>
        </row>
        <row r="71">
          <cell r="A71" t="str">
            <v>0960</v>
          </cell>
          <cell r="B71">
            <v>9811.01</v>
          </cell>
          <cell r="C71">
            <v>0</v>
          </cell>
          <cell r="D71">
            <v>0</v>
          </cell>
          <cell r="E71">
            <v>0</v>
          </cell>
        </row>
        <row r="72">
          <cell r="A72" t="str">
            <v>4000m</v>
          </cell>
          <cell r="B72">
            <v>57355.01</v>
          </cell>
          <cell r="C72">
            <v>0</v>
          </cell>
          <cell r="D72">
            <v>0</v>
          </cell>
          <cell r="E72">
            <v>0</v>
          </cell>
        </row>
        <row r="73">
          <cell r="A73" t="str">
            <v>5000m</v>
          </cell>
          <cell r="B73">
            <v>-33159179.99</v>
          </cell>
          <cell r="C73">
            <v>13345000</v>
          </cell>
          <cell r="D73">
            <v>0</v>
          </cell>
          <cell r="E73">
            <v>0</v>
          </cell>
        </row>
        <row r="74">
          <cell r="A74" t="str">
            <v>5010m</v>
          </cell>
          <cell r="B74">
            <v>-417979.99</v>
          </cell>
          <cell r="C74">
            <v>0</v>
          </cell>
          <cell r="D74">
            <v>-6</v>
          </cell>
          <cell r="E74">
            <v>0</v>
          </cell>
        </row>
        <row r="75">
          <cell r="A75" t="str">
            <v>5610m</v>
          </cell>
          <cell r="B75">
            <v>-724252</v>
          </cell>
          <cell r="C75">
            <v>-724252</v>
          </cell>
          <cell r="D75">
            <v>-2</v>
          </cell>
          <cell r="E75">
            <v>-4</v>
          </cell>
        </row>
        <row r="76">
          <cell r="A76" t="str">
            <v>9980</v>
          </cell>
          <cell r="B76">
            <v>-81019</v>
          </cell>
          <cell r="C76">
            <v>0</v>
          </cell>
          <cell r="D76">
            <v>0</v>
          </cell>
          <cell r="E76">
            <v>0</v>
          </cell>
        </row>
        <row r="77">
          <cell r="A77" t="str">
            <v>9981</v>
          </cell>
          <cell r="B77">
            <v>-130013</v>
          </cell>
          <cell r="C77">
            <v>0</v>
          </cell>
          <cell r="D77">
            <v>0</v>
          </cell>
          <cell r="E77">
            <v>0</v>
          </cell>
        </row>
        <row r="78">
          <cell r="A78" t="str">
            <v>9985</v>
          </cell>
          <cell r="B78">
            <v>-1066399.99</v>
          </cell>
          <cell r="C78">
            <v>0</v>
          </cell>
          <cell r="D78">
            <v>0</v>
          </cell>
          <cell r="E78">
            <v>0</v>
          </cell>
        </row>
        <row r="79">
          <cell r="A79" t="str">
            <v>9989</v>
          </cell>
          <cell r="B79">
            <v>-1430.99</v>
          </cell>
          <cell r="C79">
            <v>0</v>
          </cell>
          <cell r="D79">
            <v>0</v>
          </cell>
          <cell r="E79">
            <v>0</v>
          </cell>
        </row>
        <row r="80">
          <cell r="A80" t="str">
            <v>9990</v>
          </cell>
          <cell r="B80">
            <v>-61142</v>
          </cell>
          <cell r="C80">
            <v>0</v>
          </cell>
          <cell r="D80">
            <v>0</v>
          </cell>
          <cell r="E80">
            <v>0</v>
          </cell>
        </row>
        <row r="81">
          <cell r="A81" t="str">
            <v>9991</v>
          </cell>
          <cell r="B81">
            <v>-2639</v>
          </cell>
          <cell r="C81">
            <v>0</v>
          </cell>
          <cell r="D81">
            <v>0</v>
          </cell>
          <cell r="E81">
            <v>0</v>
          </cell>
        </row>
        <row r="82">
          <cell r="A82" t="str">
            <v>9995</v>
          </cell>
          <cell r="B82">
            <v>-11458</v>
          </cell>
          <cell r="C82">
            <v>0</v>
          </cell>
          <cell r="D82">
            <v>0</v>
          </cell>
          <cell r="E82">
            <v>0</v>
          </cell>
        </row>
        <row r="83">
          <cell r="A83" t="str">
            <v>9998</v>
          </cell>
          <cell r="B83">
            <v>5300000</v>
          </cell>
          <cell r="C83">
            <v>0</v>
          </cell>
          <cell r="D83">
            <v>0</v>
          </cell>
          <cell r="E83">
            <v>0</v>
          </cell>
        </row>
        <row r="84">
          <cell r="A84" t="str">
            <v>99999</v>
          </cell>
          <cell r="B84">
            <v>0</v>
          </cell>
          <cell r="C84">
            <v>0</v>
          </cell>
          <cell r="D84">
            <v>0</v>
          </cell>
          <cell r="E8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10"/>
  <sheetViews>
    <sheetView tabSelected="1" workbookViewId="0" topLeftCell="A1">
      <pane xSplit="3" topLeftCell="D1" activePane="topRight" state="frozen"/>
      <selection pane="topLeft" activeCell="A50" sqref="A50"/>
      <selection pane="topRight" activeCell="C1" sqref="C1"/>
    </sheetView>
  </sheetViews>
  <sheetFormatPr defaultColWidth="9.140625" defaultRowHeight="12.75" outlineLevelRow="1" outlineLevelCol="1"/>
  <cols>
    <col min="1" max="1" width="2.28125" style="6" customWidth="1"/>
    <col min="2" max="2" width="2.28125" style="7" customWidth="1"/>
    <col min="3" max="3" width="46.28125" style="7" customWidth="1"/>
    <col min="4" max="4" width="2.8515625" style="8" customWidth="1"/>
    <col min="5" max="5" width="13.421875" style="9" customWidth="1"/>
    <col min="6" max="6" width="12.140625" style="9" customWidth="1"/>
    <col min="7" max="7" width="11.7109375" style="9" customWidth="1"/>
    <col min="8" max="8" width="12.140625" style="9" customWidth="1"/>
    <col min="9" max="9" width="11.7109375" style="9" customWidth="1"/>
    <col min="10" max="10" width="10.8515625" style="9" customWidth="1"/>
    <col min="11" max="11" width="12.00390625" style="9" hidden="1" customWidth="1" outlineLevel="1"/>
    <col min="12" max="12" width="12.140625" style="7" hidden="1" customWidth="1" outlineLevel="1"/>
    <col min="13" max="13" width="12.421875" style="7" hidden="1" customWidth="1" outlineLevel="1"/>
    <col min="14" max="14" width="12.57421875" style="7" hidden="1" customWidth="1" outlineLevel="1"/>
    <col min="15" max="15" width="12.28125" style="7" hidden="1" customWidth="1" outlineLevel="1"/>
    <col min="16" max="16" width="16.00390625" style="7" hidden="1" customWidth="1" outlineLevel="1"/>
    <col min="17" max="17" width="2.28125" style="10" hidden="1" customWidth="1" outlineLevel="1"/>
    <col min="18" max="18" width="14.140625" style="7" customWidth="1" collapsed="1"/>
    <col min="19" max="19" width="15.421875" style="6" customWidth="1"/>
    <col min="20" max="20" width="16.421875" style="7" customWidth="1"/>
    <col min="21" max="21" width="14.140625" style="7" customWidth="1"/>
    <col min="22" max="22" width="15.28125" style="8" hidden="1" customWidth="1"/>
    <col min="23" max="23" width="15.7109375" style="8" hidden="1" customWidth="1"/>
    <col min="24" max="24" width="18.28125" style="8" hidden="1" customWidth="1"/>
    <col min="25" max="25" width="14.28125" style="8" hidden="1" customWidth="1"/>
    <col min="26" max="26" width="11.140625" style="8" bestFit="1" customWidth="1"/>
    <col min="27" max="16384" width="9.140625" style="8" customWidth="1"/>
  </cols>
  <sheetData>
    <row r="1" spans="1:24" s="2" customFormat="1" ht="45">
      <c r="A1" s="1"/>
      <c r="B1" s="1"/>
      <c r="C1" s="1"/>
      <c r="E1" s="3" t="s">
        <v>0</v>
      </c>
      <c r="F1" s="3" t="s">
        <v>1</v>
      </c>
      <c r="G1" s="3" t="s">
        <v>2</v>
      </c>
      <c r="H1" s="3" t="s">
        <v>3</v>
      </c>
      <c r="I1" s="3" t="s">
        <v>4</v>
      </c>
      <c r="J1" s="3" t="s">
        <v>5</v>
      </c>
      <c r="K1" s="3" t="s">
        <v>6</v>
      </c>
      <c r="L1" s="1" t="s">
        <v>7</v>
      </c>
      <c r="M1" s="1" t="s">
        <v>8</v>
      </c>
      <c r="N1" s="1" t="s">
        <v>9</v>
      </c>
      <c r="O1" s="1" t="s">
        <v>10</v>
      </c>
      <c r="P1" s="4" t="s">
        <v>82</v>
      </c>
      <c r="Q1" s="5"/>
      <c r="R1" s="1" t="s">
        <v>83</v>
      </c>
      <c r="S1" s="1" t="s">
        <v>84</v>
      </c>
      <c r="T1" s="1" t="s">
        <v>85</v>
      </c>
      <c r="U1" s="1" t="s">
        <v>11</v>
      </c>
      <c r="V1" s="2" t="s">
        <v>12</v>
      </c>
      <c r="W1" s="2" t="s">
        <v>13</v>
      </c>
      <c r="X1" s="2" t="s">
        <v>14</v>
      </c>
    </row>
    <row r="2" ht="12.75" collapsed="1">
      <c r="A2" s="6" t="s">
        <v>15</v>
      </c>
    </row>
    <row r="3" spans="2:25" ht="12.75">
      <c r="B3" s="7" t="s">
        <v>16</v>
      </c>
      <c r="E3" s="11">
        <f>E18+E24+E30+E36+E40+E55</f>
        <v>111808.12</v>
      </c>
      <c r="F3" s="11">
        <f>F18+F24+F30+F36+F40+F44</f>
        <v>67502.92</v>
      </c>
      <c r="G3" s="11">
        <f>G18+G24+G30+G36+G40+G44+G55</f>
        <v>440380.51</v>
      </c>
      <c r="H3" s="11">
        <f>H18+H24+H30+H36+H40+H44+H55</f>
        <v>238349.01</v>
      </c>
      <c r="I3" s="11">
        <f>I18+I24+I30+I36+I40+I44+I55</f>
        <v>357041.12</v>
      </c>
      <c r="J3" s="11">
        <f>J18+J24+J30+J36+J40+J55+J44</f>
        <v>224981.59</v>
      </c>
      <c r="K3" s="11">
        <f aca="true" t="shared" si="0" ref="K3:P3">K18+K24+K30+K36+K40+K55</f>
        <v>0</v>
      </c>
      <c r="L3" s="11">
        <f t="shared" si="0"/>
        <v>0</v>
      </c>
      <c r="M3" s="11">
        <f t="shared" si="0"/>
        <v>0</v>
      </c>
      <c r="N3" s="11">
        <f t="shared" si="0"/>
        <v>0</v>
      </c>
      <c r="O3" s="11">
        <f t="shared" si="0"/>
        <v>0</v>
      </c>
      <c r="P3" s="11">
        <f t="shared" si="0"/>
        <v>0</v>
      </c>
      <c r="R3" s="12">
        <f>SUM(E3:P3)</f>
        <v>1440063.2700000003</v>
      </c>
      <c r="S3" s="13">
        <f>S18+S24+S30+S36+S40+S55+S44</f>
        <v>1440063.27</v>
      </c>
      <c r="T3" s="11"/>
      <c r="U3" s="11">
        <f>U18+U24+U30+U36+U40+U55</f>
        <v>1440063.27</v>
      </c>
      <c r="V3" s="11">
        <f>V18+V24+V30+V36+V40+V55</f>
        <v>248539.87799999997</v>
      </c>
      <c r="W3" s="14" t="e">
        <f>X3-S3</f>
        <v>#REF!</v>
      </c>
      <c r="X3" s="14" t="e">
        <f>#REF!</f>
        <v>#REF!</v>
      </c>
      <c r="Y3" s="15"/>
    </row>
    <row r="4" spans="2:26" ht="12.75">
      <c r="B4" s="7" t="s">
        <v>17</v>
      </c>
      <c r="E4" s="11">
        <f aca="true" t="shared" si="1" ref="E4:P4">E19+E25+E31+E37+E45+E41+E56</f>
        <v>-192289.36000000002</v>
      </c>
      <c r="F4" s="11">
        <f t="shared" si="1"/>
        <v>-184534.75</v>
      </c>
      <c r="G4" s="11">
        <f t="shared" si="1"/>
        <v>-518576.4</v>
      </c>
      <c r="H4" s="11">
        <f t="shared" si="1"/>
        <v>-262194.79</v>
      </c>
      <c r="I4" s="11">
        <f t="shared" si="1"/>
        <v>-457728.59400000004</v>
      </c>
      <c r="J4" s="11">
        <f t="shared" si="1"/>
        <v>-242163.83000000002</v>
      </c>
      <c r="K4" s="11">
        <f t="shared" si="1"/>
        <v>0</v>
      </c>
      <c r="L4" s="11">
        <f t="shared" si="1"/>
        <v>0</v>
      </c>
      <c r="M4" s="11">
        <f t="shared" si="1"/>
        <v>0</v>
      </c>
      <c r="N4" s="11">
        <f t="shared" si="1"/>
        <v>0</v>
      </c>
      <c r="O4" s="11">
        <f t="shared" si="1"/>
        <v>0</v>
      </c>
      <c r="P4" s="11">
        <f t="shared" si="1"/>
        <v>0</v>
      </c>
      <c r="R4" s="12">
        <f>SUM(E4:P4)</f>
        <v>-1857487.7240000002</v>
      </c>
      <c r="S4" s="13">
        <f>S19+S25+S31+S37+S45+S41+S56</f>
        <v>-2173512.224</v>
      </c>
      <c r="T4" s="11">
        <f>S44-T18-T24-T55</f>
        <v>0</v>
      </c>
      <c r="U4" s="11">
        <f>U19+U25+U31+U37+U45+U41+U56</f>
        <v>-2173512.2240000004</v>
      </c>
      <c r="V4" s="11">
        <f>V19+V25+V31+V37+V45+V41+V56</f>
        <v>-318623.3184666667</v>
      </c>
      <c r="W4" s="14" t="e">
        <f>X4-S4</f>
        <v>#REF!</v>
      </c>
      <c r="X4" s="14" t="e">
        <f>#REF!</f>
        <v>#REF!</v>
      </c>
      <c r="Y4" s="16"/>
      <c r="Z4" s="17"/>
    </row>
    <row r="5" spans="2:25" ht="12.75">
      <c r="B5" s="7" t="s">
        <v>18</v>
      </c>
      <c r="E5" s="11">
        <f aca="true" t="shared" si="2" ref="E5:P5">E3+E4</f>
        <v>-80481.24000000002</v>
      </c>
      <c r="F5" s="11">
        <f t="shared" si="2"/>
        <v>-117031.83</v>
      </c>
      <c r="G5" s="11">
        <f t="shared" si="2"/>
        <v>-78195.89000000001</v>
      </c>
      <c r="H5" s="11">
        <f t="shared" si="2"/>
        <v>-23845.77999999997</v>
      </c>
      <c r="I5" s="11">
        <f t="shared" si="2"/>
        <v>-100687.47400000005</v>
      </c>
      <c r="J5" s="11">
        <f t="shared" si="2"/>
        <v>-17182.24000000002</v>
      </c>
      <c r="K5" s="11">
        <f t="shared" si="2"/>
        <v>0</v>
      </c>
      <c r="L5" s="11">
        <f t="shared" si="2"/>
        <v>0</v>
      </c>
      <c r="M5" s="11">
        <f t="shared" si="2"/>
        <v>0</v>
      </c>
      <c r="N5" s="11">
        <f t="shared" si="2"/>
        <v>0</v>
      </c>
      <c r="O5" s="11">
        <f t="shared" si="2"/>
        <v>0</v>
      </c>
      <c r="P5" s="11">
        <f t="shared" si="2"/>
        <v>0</v>
      </c>
      <c r="R5" s="12">
        <f>SUM(E5:P5)</f>
        <v>-417424.454</v>
      </c>
      <c r="S5" s="13">
        <f>S3+S4</f>
        <v>-733448.9539999999</v>
      </c>
      <c r="T5" s="11">
        <f>S45-T19-T25-T41-T56</f>
        <v>0</v>
      </c>
      <c r="U5" s="11">
        <f>U3+U4</f>
        <v>-733448.9540000004</v>
      </c>
      <c r="V5" s="11">
        <f>V3+V4</f>
        <v>-70083.44046666671</v>
      </c>
      <c r="W5" s="14" t="e">
        <f>W3+W4</f>
        <v>#REF!</v>
      </c>
      <c r="X5" s="18" t="e">
        <f>X3+X4</f>
        <v>#REF!</v>
      </c>
      <c r="Y5" s="15"/>
    </row>
    <row r="6" spans="2:24" ht="12.75">
      <c r="B6" s="7" t="s">
        <v>19</v>
      </c>
      <c r="E6" s="11">
        <f>'[1]Attachment B'!E7</f>
        <v>-448684.94333333336</v>
      </c>
      <c r="F6" s="11">
        <f>'[1]Attachment B'!F7</f>
        <v>-511397.3633333333</v>
      </c>
      <c r="G6" s="11">
        <f>'[1]Attachment B'!G7</f>
        <v>-776032.0483333333</v>
      </c>
      <c r="H6" s="11">
        <f>'[1]Attachment B'!H7</f>
        <v>-698862.0783333334</v>
      </c>
      <c r="I6" s="11">
        <f>'[1]Attachment B'!I7</f>
        <v>-858895.6073333333</v>
      </c>
      <c r="J6" s="11">
        <f>'[1]Attachment B'!J7</f>
        <v>-810048.0823333333</v>
      </c>
      <c r="K6" s="11"/>
      <c r="L6" s="11"/>
      <c r="M6" s="11"/>
      <c r="N6" s="11"/>
      <c r="O6" s="11"/>
      <c r="P6" s="11"/>
      <c r="R6" s="12">
        <f>J6</f>
        <v>-810048.0823333333</v>
      </c>
      <c r="S6" s="19">
        <f>R6</f>
        <v>-810048.0823333333</v>
      </c>
      <c r="T6" s="12"/>
      <c r="U6" s="12">
        <f>S6</f>
        <v>-810048.0823333333</v>
      </c>
      <c r="V6" s="12">
        <f>AVERAGE(E6:P6)</f>
        <v>-683986.6871666667</v>
      </c>
      <c r="W6" s="14"/>
      <c r="X6" s="14"/>
    </row>
    <row r="7" spans="2:24" ht="12.75">
      <c r="B7" s="7" t="s">
        <v>20</v>
      </c>
      <c r="E7" s="11">
        <f>'[1]Attachment B'!E8</f>
        <v>-612001.6433333337</v>
      </c>
      <c r="F7" s="11">
        <f>'[1]Attachment B'!F8</f>
        <v>-729033.4733333336</v>
      </c>
      <c r="G7" s="11">
        <f>'[1]Attachment B'!G8</f>
        <v>-807229.3633333336</v>
      </c>
      <c r="H7" s="11">
        <f>'[1]Attachment B'!H8</f>
        <v>-831075.1433333335</v>
      </c>
      <c r="I7" s="11">
        <f>'[1]Attachment B'!I8</f>
        <v>-931762.6173333336</v>
      </c>
      <c r="J7" s="11">
        <f>'[1]Attachment B'!J8</f>
        <v>-948944.8573333336</v>
      </c>
      <c r="K7" s="11">
        <v>0</v>
      </c>
      <c r="L7" s="11">
        <v>0</v>
      </c>
      <c r="M7" s="11">
        <v>0</v>
      </c>
      <c r="N7" s="11">
        <v>0</v>
      </c>
      <c r="O7" s="11">
        <v>0</v>
      </c>
      <c r="P7" s="11">
        <v>0</v>
      </c>
      <c r="R7" s="12">
        <f>J7</f>
        <v>-948944.8573333336</v>
      </c>
      <c r="S7" s="20">
        <f>R7</f>
        <v>-948944.8573333336</v>
      </c>
      <c r="T7" s="21"/>
      <c r="U7" s="21">
        <f>S7</f>
        <v>-948944.8573333336</v>
      </c>
      <c r="V7" s="21"/>
      <c r="W7" s="14"/>
      <c r="X7" s="14" t="e">
        <f>-343747+X5</f>
        <v>#REF!</v>
      </c>
    </row>
    <row r="8" spans="2:24" ht="12.75">
      <c r="B8" s="7" t="s">
        <v>21</v>
      </c>
      <c r="E8" s="11">
        <f aca="true" t="shared" si="3" ref="E8:J8">-E6</f>
        <v>448684.94333333336</v>
      </c>
      <c r="F8" s="11">
        <f t="shared" si="3"/>
        <v>511397.3633333333</v>
      </c>
      <c r="G8" s="11">
        <f t="shared" si="3"/>
        <v>776032.0483333333</v>
      </c>
      <c r="H8" s="11">
        <f t="shared" si="3"/>
        <v>698862.0783333334</v>
      </c>
      <c r="I8" s="11">
        <f t="shared" si="3"/>
        <v>858895.6073333333</v>
      </c>
      <c r="J8" s="11">
        <f t="shared" si="3"/>
        <v>810048.0823333333</v>
      </c>
      <c r="K8" s="11"/>
      <c r="L8" s="11"/>
      <c r="M8" s="11"/>
      <c r="N8" s="11"/>
      <c r="O8" s="11"/>
      <c r="P8" s="11"/>
      <c r="R8" s="12">
        <f>-R6</f>
        <v>810048.0823333333</v>
      </c>
      <c r="S8" s="19">
        <f>R8</f>
        <v>810048.0823333333</v>
      </c>
      <c r="T8" s="12"/>
      <c r="U8" s="12">
        <f>S8</f>
        <v>810048.0823333333</v>
      </c>
      <c r="V8" s="12">
        <f>AVERAGE(E8:P8)</f>
        <v>683986.6871666667</v>
      </c>
      <c r="W8" s="14"/>
      <c r="X8" s="14"/>
    </row>
    <row r="9" spans="2:24" ht="12.75">
      <c r="B9" s="7" t="s">
        <v>22</v>
      </c>
      <c r="E9" s="11">
        <v>0</v>
      </c>
      <c r="F9" s="11">
        <v>1643.2</v>
      </c>
      <c r="G9" s="11">
        <f>-'[2]FInancial-Att.B'!E15</f>
        <v>1892.25</v>
      </c>
      <c r="H9" s="11">
        <f>-'[1]Perfomance Details'!F15</f>
        <v>2077.35</v>
      </c>
      <c r="I9" s="11">
        <v>0</v>
      </c>
      <c r="J9" s="11">
        <f>-'[1]Perfomance Details'!H15</f>
        <v>4710.97</v>
      </c>
      <c r="K9" s="11"/>
      <c r="L9" s="11"/>
      <c r="M9" s="11"/>
      <c r="N9" s="11"/>
      <c r="O9" s="11"/>
      <c r="P9" s="11"/>
      <c r="R9" s="12">
        <f>SUM(E9:P9)</f>
        <v>10323.77</v>
      </c>
      <c r="S9" s="19">
        <f>R9</f>
        <v>10323.77</v>
      </c>
      <c r="T9" s="12"/>
      <c r="U9" s="12">
        <f>S9</f>
        <v>10323.77</v>
      </c>
      <c r="V9" s="12">
        <f>AVERAGE(E9:P9)</f>
        <v>1720.6283333333333</v>
      </c>
      <c r="W9" s="14"/>
      <c r="X9" s="14"/>
    </row>
    <row r="10" spans="1:24" s="2" customFormat="1" ht="8.25" customHeight="1">
      <c r="A10" s="97" t="s">
        <v>23</v>
      </c>
      <c r="B10" s="98"/>
      <c r="C10" s="98"/>
      <c r="E10" s="3"/>
      <c r="F10" s="3"/>
      <c r="G10" s="3"/>
      <c r="H10" s="3"/>
      <c r="I10" s="3"/>
      <c r="J10" s="3"/>
      <c r="K10" s="3"/>
      <c r="L10" s="1"/>
      <c r="M10" s="1"/>
      <c r="N10" s="1"/>
      <c r="O10" s="1"/>
      <c r="P10" s="1"/>
      <c r="Q10" s="5"/>
      <c r="R10" s="22"/>
      <c r="S10" s="1"/>
      <c r="T10" s="22"/>
      <c r="U10" s="22"/>
      <c r="V10" s="22"/>
      <c r="W10" s="23"/>
      <c r="X10" s="23"/>
    </row>
    <row r="11" spans="1:22" ht="12.75">
      <c r="A11" s="6" t="s">
        <v>24</v>
      </c>
      <c r="V11" s="7"/>
    </row>
    <row r="12" spans="2:22" ht="12.75">
      <c r="B12" s="7" t="s">
        <v>25</v>
      </c>
      <c r="V12" s="7"/>
    </row>
    <row r="13" spans="3:24" ht="12.75" hidden="1">
      <c r="C13" s="7" t="s">
        <v>26</v>
      </c>
      <c r="E13" s="24" t="s">
        <v>27</v>
      </c>
      <c r="F13" s="24" t="s">
        <v>27</v>
      </c>
      <c r="G13" s="24" t="s">
        <v>27</v>
      </c>
      <c r="H13" s="24" t="s">
        <v>27</v>
      </c>
      <c r="I13" s="24" t="s">
        <v>27</v>
      </c>
      <c r="J13" s="24" t="s">
        <v>27</v>
      </c>
      <c r="K13" s="24" t="s">
        <v>27</v>
      </c>
      <c r="L13" s="24" t="s">
        <v>27</v>
      </c>
      <c r="M13" s="24" t="s">
        <v>27</v>
      </c>
      <c r="N13" s="24" t="s">
        <v>27</v>
      </c>
      <c r="O13" s="24" t="s">
        <v>27</v>
      </c>
      <c r="P13" s="24" t="s">
        <v>27</v>
      </c>
      <c r="R13" s="24" t="s">
        <v>27</v>
      </c>
      <c r="S13" s="25" t="str">
        <f>R13</f>
        <v>N/A</v>
      </c>
      <c r="T13" s="12"/>
      <c r="U13" s="12"/>
      <c r="V13" s="12" t="e">
        <f>AVERAGE(E13:P13)</f>
        <v>#DIV/0!</v>
      </c>
      <c r="X13" s="17"/>
    </row>
    <row r="14" spans="3:22" ht="12.75" hidden="1">
      <c r="C14" s="7" t="s">
        <v>28</v>
      </c>
      <c r="E14" s="11"/>
      <c r="F14" s="21" t="s">
        <v>29</v>
      </c>
      <c r="G14" s="21" t="s">
        <v>29</v>
      </c>
      <c r="H14" s="21" t="s">
        <v>29</v>
      </c>
      <c r="I14" s="21" t="s">
        <v>29</v>
      </c>
      <c r="J14" s="11"/>
      <c r="K14" s="21"/>
      <c r="L14" s="26"/>
      <c r="M14" s="21"/>
      <c r="N14" s="26"/>
      <c r="O14" s="26"/>
      <c r="P14" s="26"/>
      <c r="R14" s="21" t="s">
        <v>29</v>
      </c>
      <c r="S14" s="20" t="s">
        <v>29</v>
      </c>
      <c r="T14" s="21"/>
      <c r="U14" s="21"/>
      <c r="V14" s="21"/>
    </row>
    <row r="15" spans="3:22" ht="12.75" hidden="1">
      <c r="C15" s="7" t="s">
        <v>30</v>
      </c>
      <c r="E15" s="11"/>
      <c r="F15" s="21" t="s">
        <v>29</v>
      </c>
      <c r="G15" s="21" t="s">
        <v>29</v>
      </c>
      <c r="H15" s="21" t="s">
        <v>29</v>
      </c>
      <c r="I15" s="21" t="s">
        <v>29</v>
      </c>
      <c r="J15" s="11"/>
      <c r="K15" s="21"/>
      <c r="L15" s="26"/>
      <c r="M15" s="21"/>
      <c r="N15" s="26"/>
      <c r="O15" s="26"/>
      <c r="P15" s="26"/>
      <c r="R15" s="21" t="s">
        <v>29</v>
      </c>
      <c r="S15" s="20" t="s">
        <v>29</v>
      </c>
      <c r="T15" s="21"/>
      <c r="U15" s="21"/>
      <c r="V15" s="21"/>
    </row>
    <row r="16" spans="3:22" ht="12.75" hidden="1">
      <c r="C16" s="7" t="s">
        <v>31</v>
      </c>
      <c r="E16" s="11"/>
      <c r="F16" s="21" t="s">
        <v>29</v>
      </c>
      <c r="G16" s="21" t="s">
        <v>29</v>
      </c>
      <c r="H16" s="21" t="s">
        <v>29</v>
      </c>
      <c r="I16" s="21" t="s">
        <v>29</v>
      </c>
      <c r="J16" s="11"/>
      <c r="K16" s="21"/>
      <c r="L16" s="26"/>
      <c r="M16" s="21"/>
      <c r="N16" s="26"/>
      <c r="O16" s="26"/>
      <c r="P16" s="26"/>
      <c r="R16" s="21" t="s">
        <v>29</v>
      </c>
      <c r="S16" s="20" t="s">
        <v>29</v>
      </c>
      <c r="T16" s="21"/>
      <c r="U16" s="21"/>
      <c r="V16" s="21"/>
    </row>
    <row r="17" spans="3:24" ht="12.75" hidden="1">
      <c r="C17" s="7" t="s">
        <v>32</v>
      </c>
      <c r="E17" s="24" t="s">
        <v>27</v>
      </c>
      <c r="F17" s="24" t="s">
        <v>27</v>
      </c>
      <c r="G17" s="24" t="s">
        <v>27</v>
      </c>
      <c r="H17" s="24" t="s">
        <v>27</v>
      </c>
      <c r="I17" s="24" t="s">
        <v>27</v>
      </c>
      <c r="J17" s="24" t="s">
        <v>27</v>
      </c>
      <c r="K17" s="24" t="s">
        <v>27</v>
      </c>
      <c r="L17" s="24" t="s">
        <v>27</v>
      </c>
      <c r="M17" s="24" t="s">
        <v>27</v>
      </c>
      <c r="N17" s="24" t="s">
        <v>27</v>
      </c>
      <c r="O17" s="24" t="s">
        <v>27</v>
      </c>
      <c r="P17" s="24" t="s">
        <v>27</v>
      </c>
      <c r="R17" s="24" t="s">
        <v>27</v>
      </c>
      <c r="S17" s="25" t="str">
        <f>R17</f>
        <v>N/A</v>
      </c>
      <c r="T17" s="12"/>
      <c r="U17" s="12"/>
      <c r="V17" s="12" t="e">
        <f>AVERAGE(E17:P17)</f>
        <v>#DIV/0!</v>
      </c>
      <c r="X17" s="15"/>
    </row>
    <row r="18" spans="3:23" ht="12.75">
      <c r="C18" s="7" t="s">
        <v>33</v>
      </c>
      <c r="E18" s="11">
        <v>37190</v>
      </c>
      <c r="F18" s="11">
        <f>'[2]FInancial-Att.B'!D8+'[2]FInancial-Att.B'!D9</f>
        <v>3397.779999999999</v>
      </c>
      <c r="G18" s="11">
        <f>'[2]FInancial-Att.B'!E8+'[2]FInancial-Att.B'!E9</f>
        <v>319901.73</v>
      </c>
      <c r="H18" s="11">
        <f>'[1]Perfomance Details'!F8+'[1]Perfomance Details'!F9</f>
        <v>77329.81</v>
      </c>
      <c r="I18" s="11">
        <f>'[1]Perfomance Details'!G8+'[1]Perfomance Details'!G9</f>
        <v>224173.16999999998</v>
      </c>
      <c r="J18" s="11">
        <f>'[1]Perfomance Details'!H8+'[1]Perfomance Details'!H9</f>
        <v>84537.81</v>
      </c>
      <c r="K18" s="11"/>
      <c r="L18" s="11"/>
      <c r="M18" s="11"/>
      <c r="N18" s="11"/>
      <c r="O18" s="11"/>
      <c r="P18" s="11"/>
      <c r="R18" s="12">
        <f>SUM(E18:P18)</f>
        <v>746530.3</v>
      </c>
      <c r="S18" s="19">
        <f>R18+R40-S40</f>
        <v>637524.0189000001</v>
      </c>
      <c r="T18" s="12">
        <f>'[1]OH Allocation'!D5</f>
        <v>-7511.893903312345</v>
      </c>
      <c r="U18" s="12">
        <f>S18+T18</f>
        <v>630012.1249966878</v>
      </c>
      <c r="V18" s="12">
        <f>AVERAGE(E18:P18)</f>
        <v>124421.71666666667</v>
      </c>
      <c r="W18" s="17"/>
    </row>
    <row r="19" spans="3:22" ht="13.5" thickBot="1">
      <c r="C19" s="7" t="s">
        <v>17</v>
      </c>
      <c r="E19" s="27">
        <f>-'[1]Perfomance Details'!C23</f>
        <v>-65382.76000000001</v>
      </c>
      <c r="F19" s="27">
        <f>-'[1]Perfomance Details'!D23</f>
        <v>-93439.18000000001</v>
      </c>
      <c r="G19" s="27">
        <f>-'[1]Perfomance Details'!E23</f>
        <v>-261040.31999999998</v>
      </c>
      <c r="H19" s="27">
        <f>-'[1]Perfomance Details'!F23</f>
        <v>-173993.50999999998</v>
      </c>
      <c r="I19" s="27">
        <f>-'[1]Perfomance Details'!G23</f>
        <v>-270723.72000000003</v>
      </c>
      <c r="J19" s="27">
        <f>-'[1]Perfomance Details'!H23</f>
        <v>-115702.68000000001</v>
      </c>
      <c r="K19" s="27"/>
      <c r="L19" s="27"/>
      <c r="M19" s="27"/>
      <c r="N19" s="27"/>
      <c r="O19" s="27"/>
      <c r="P19" s="27"/>
      <c r="R19" s="28">
        <f>SUM(E19:P19)</f>
        <v>-980282.17</v>
      </c>
      <c r="S19" s="29">
        <f>R19</f>
        <v>-980282.17</v>
      </c>
      <c r="T19" s="28">
        <f>'[1]OH Allocation'!C5</f>
        <v>-217431.97294993146</v>
      </c>
      <c r="U19" s="28">
        <f>S19+T19</f>
        <v>-1197714.1429499316</v>
      </c>
      <c r="V19" s="28">
        <f>AVERAGE(E19:P19)</f>
        <v>-163380.36166666666</v>
      </c>
    </row>
    <row r="20" spans="3:23" ht="13.5" thickTop="1">
      <c r="C20" s="7" t="s">
        <v>18</v>
      </c>
      <c r="E20" s="30">
        <f aca="true" t="shared" si="4" ref="E20:P20">SUM(E18:E19)</f>
        <v>-28192.76000000001</v>
      </c>
      <c r="F20" s="30">
        <f t="shared" si="4"/>
        <v>-90041.40000000001</v>
      </c>
      <c r="G20" s="30">
        <f t="shared" si="4"/>
        <v>58861.41</v>
      </c>
      <c r="H20" s="30">
        <f t="shared" si="4"/>
        <v>-96663.69999999998</v>
      </c>
      <c r="I20" s="30">
        <f t="shared" si="4"/>
        <v>-46550.55000000005</v>
      </c>
      <c r="J20" s="30">
        <f t="shared" si="4"/>
        <v>-31164.87000000001</v>
      </c>
      <c r="K20" s="30">
        <f t="shared" si="4"/>
        <v>0</v>
      </c>
      <c r="L20" s="30">
        <f t="shared" si="4"/>
        <v>0</v>
      </c>
      <c r="M20" s="30">
        <f t="shared" si="4"/>
        <v>0</v>
      </c>
      <c r="N20" s="30">
        <f t="shared" si="4"/>
        <v>0</v>
      </c>
      <c r="O20" s="30">
        <f t="shared" si="4"/>
        <v>0</v>
      </c>
      <c r="P20" s="30">
        <f t="shared" si="4"/>
        <v>0</v>
      </c>
      <c r="R20" s="31">
        <f>SUM(E20:P20)</f>
        <v>-233751.87000000005</v>
      </c>
      <c r="S20" s="32">
        <f>S18+S19</f>
        <v>-342758.1510999999</v>
      </c>
      <c r="T20" s="31">
        <f>SUM(T18:T19)</f>
        <v>-224943.8668532438</v>
      </c>
      <c r="U20" s="31">
        <f>U18+U19</f>
        <v>-567702.0179532438</v>
      </c>
      <c r="V20" s="31">
        <f>AVERAGE(E20:P20)</f>
        <v>-19479.322500000006</v>
      </c>
      <c r="W20" s="17"/>
    </row>
    <row r="21" spans="2:22" ht="12.75">
      <c r="B21" s="7" t="s">
        <v>34</v>
      </c>
      <c r="V21" s="7"/>
    </row>
    <row r="22" spans="3:22" ht="12.75" hidden="1">
      <c r="C22" s="7" t="s">
        <v>26</v>
      </c>
      <c r="E22" s="24" t="s">
        <v>27</v>
      </c>
      <c r="F22" s="24" t="s">
        <v>27</v>
      </c>
      <c r="G22" s="24" t="s">
        <v>27</v>
      </c>
      <c r="H22" s="24" t="s">
        <v>27</v>
      </c>
      <c r="I22" s="24" t="s">
        <v>27</v>
      </c>
      <c r="J22" s="24" t="s">
        <v>27</v>
      </c>
      <c r="K22" s="24" t="s">
        <v>27</v>
      </c>
      <c r="L22" s="24" t="s">
        <v>27</v>
      </c>
      <c r="M22" s="24" t="s">
        <v>27</v>
      </c>
      <c r="N22" s="24" t="s">
        <v>27</v>
      </c>
      <c r="O22" s="24" t="s">
        <v>27</v>
      </c>
      <c r="P22" s="24" t="s">
        <v>27</v>
      </c>
      <c r="R22" s="24" t="s">
        <v>27</v>
      </c>
      <c r="S22" s="25" t="str">
        <f>R22</f>
        <v>N/A</v>
      </c>
      <c r="T22" s="12"/>
      <c r="U22" s="12"/>
      <c r="V22" s="12" t="e">
        <f>AVERAGE(E22:P22)</f>
        <v>#DIV/0!</v>
      </c>
    </row>
    <row r="23" spans="3:22" ht="12.75">
      <c r="C23" s="7" t="s">
        <v>35</v>
      </c>
      <c r="E23" s="33">
        <f>'[2]Utilization-Att.C'!B33</f>
        <v>0.7067208584842388</v>
      </c>
      <c r="F23" s="33">
        <f>'[2]Utilization-Att.C'!C33</f>
        <v>1.1023713523809524</v>
      </c>
      <c r="G23" s="33">
        <f>'[2]Utilization-Att.C'!D33</f>
        <v>0.07733784545967287</v>
      </c>
      <c r="H23" s="33">
        <f>'[1]Attachment D2'!E33</f>
        <v>1.170154338226519</v>
      </c>
      <c r="I23" s="33">
        <f>'[1]Attachment D2'!F33</f>
        <v>1.4329476409918809</v>
      </c>
      <c r="J23" s="34">
        <f>'[1]Attachment D2'!N33</f>
        <v>0.8362591177164425</v>
      </c>
      <c r="K23" s="33">
        <f>'[2]Utilization-Att.C'!H33</f>
        <v>0</v>
      </c>
      <c r="L23" s="33">
        <f>'[2]Utilization-Att.C'!I33</f>
        <v>0</v>
      </c>
      <c r="M23" s="33">
        <f>'[2]Utilization-Att.C'!J33</f>
        <v>0</v>
      </c>
      <c r="N23" s="33">
        <f>'[2]Utilization-Att.C'!K33</f>
        <v>0</v>
      </c>
      <c r="O23" s="33">
        <f>'[2]Utilization-Att.C'!L33</f>
        <v>0</v>
      </c>
      <c r="P23" s="24" t="s">
        <v>27</v>
      </c>
      <c r="R23" s="33">
        <f>'[1]Attachment D2'!N33</f>
        <v>0.8362591177164425</v>
      </c>
      <c r="S23" s="35">
        <f>R23</f>
        <v>0.8362591177164425</v>
      </c>
      <c r="T23" s="33"/>
      <c r="U23" s="33"/>
      <c r="V23" s="36" t="s">
        <v>27</v>
      </c>
    </row>
    <row r="24" spans="3:22" ht="12.75">
      <c r="C24" s="7" t="s">
        <v>33</v>
      </c>
      <c r="E24" s="11">
        <f>'[2]FInancial-Att.B'!C11</f>
        <v>26343.02</v>
      </c>
      <c r="F24" s="11">
        <f>'[2]FInancial-Att.B'!D11</f>
        <v>36171.56</v>
      </c>
      <c r="G24" s="11">
        <f>'[2]FInancial-Att.B'!E11</f>
        <v>2999.5</v>
      </c>
      <c r="H24" s="11">
        <f>'[1]Perfomance Details'!F11</f>
        <v>45959.64000000001</v>
      </c>
      <c r="I24" s="11">
        <f>'[1]Perfomance Details'!G11</f>
        <v>61218.21000000001</v>
      </c>
      <c r="J24" s="11">
        <f>'[1]Perfomance Details'!H11</f>
        <v>21169.92</v>
      </c>
      <c r="K24" s="11"/>
      <c r="L24" s="11"/>
      <c r="M24" s="11"/>
      <c r="N24" s="11"/>
      <c r="O24" s="11"/>
      <c r="P24" s="11"/>
      <c r="R24" s="12">
        <f>SUM(E24:P24)</f>
        <v>193861.84999999998</v>
      </c>
      <c r="S24" s="19">
        <f>R24</f>
        <v>193861.84999999998</v>
      </c>
      <c r="T24" s="12">
        <f>'[1]OH Allocation'!D6</f>
        <v>-2019.1802433498615</v>
      </c>
      <c r="U24" s="12">
        <f>S24+T24</f>
        <v>191842.6697566501</v>
      </c>
      <c r="V24" s="12">
        <f>AVERAGE(E24:P24)</f>
        <v>32310.30833333333</v>
      </c>
    </row>
    <row r="25" spans="3:22" ht="13.5" thickBot="1">
      <c r="C25" s="7" t="s">
        <v>17</v>
      </c>
      <c r="E25" s="27">
        <f>-'[2]FInancial-Att.B'!C24</f>
        <v>-77993.75</v>
      </c>
      <c r="F25" s="27">
        <f>-'[2]FInancial-Att.B'!D24</f>
        <v>-28960.1</v>
      </c>
      <c r="G25" s="27">
        <f>-'[2]FInancial-Att.B'!E24</f>
        <v>-51144.72000000001</v>
      </c>
      <c r="H25" s="27">
        <f>-'[1]Perfomance Details'!F25</f>
        <v>-31108.740000000005</v>
      </c>
      <c r="I25" s="27">
        <f>-'[1]Perfomance Details'!G25</f>
        <v>-40139.21</v>
      </c>
      <c r="J25" s="27">
        <f>-'[1]Perfomance Details'!H25</f>
        <v>-34151.130000000005</v>
      </c>
      <c r="K25" s="27"/>
      <c r="L25" s="27"/>
      <c r="M25" s="27"/>
      <c r="N25" s="27"/>
      <c r="O25" s="27"/>
      <c r="P25" s="27"/>
      <c r="R25" s="28">
        <f>SUM(E25:P25)</f>
        <v>-263497.65</v>
      </c>
      <c r="S25" s="29">
        <f>R25</f>
        <v>-263497.65</v>
      </c>
      <c r="T25" s="28">
        <f>'[1]OH Allocation'!C6</f>
        <v>-58445.22695661241</v>
      </c>
      <c r="U25" s="28">
        <f>S25+T25</f>
        <v>-321942.87695661245</v>
      </c>
      <c r="V25" s="28">
        <f>AVERAGE(E25:P25)</f>
        <v>-43916.275</v>
      </c>
    </row>
    <row r="26" spans="3:23" ht="13.5" thickTop="1">
      <c r="C26" s="7" t="s">
        <v>18</v>
      </c>
      <c r="E26" s="30">
        <f aca="true" t="shared" si="5" ref="E26:P26">SUM(E24:E25)</f>
        <v>-51650.729999999996</v>
      </c>
      <c r="F26" s="30">
        <f t="shared" si="5"/>
        <v>7211.459999999999</v>
      </c>
      <c r="G26" s="30">
        <f t="shared" si="5"/>
        <v>-48145.22000000001</v>
      </c>
      <c r="H26" s="30">
        <f t="shared" si="5"/>
        <v>14850.900000000001</v>
      </c>
      <c r="I26" s="30">
        <f t="shared" si="5"/>
        <v>21079.000000000007</v>
      </c>
      <c r="J26" s="30">
        <f t="shared" si="5"/>
        <v>-12981.210000000006</v>
      </c>
      <c r="K26" s="30">
        <f t="shared" si="5"/>
        <v>0</v>
      </c>
      <c r="L26" s="30">
        <f t="shared" si="5"/>
        <v>0</v>
      </c>
      <c r="M26" s="30">
        <f t="shared" si="5"/>
        <v>0</v>
      </c>
      <c r="N26" s="30">
        <f t="shared" si="5"/>
        <v>0</v>
      </c>
      <c r="O26" s="30">
        <f t="shared" si="5"/>
        <v>0</v>
      </c>
      <c r="P26" s="30">
        <f t="shared" si="5"/>
        <v>0</v>
      </c>
      <c r="R26" s="31">
        <f>SUM(E26:P26)</f>
        <v>-69635.79999999999</v>
      </c>
      <c r="S26" s="32">
        <f>S24+S25</f>
        <v>-69635.80000000005</v>
      </c>
      <c r="T26" s="31">
        <f>SUM(T24:T25)</f>
        <v>-60464.40719996227</v>
      </c>
      <c r="U26" s="31">
        <f>U24+U25</f>
        <v>-130100.20719996234</v>
      </c>
      <c r="V26" s="31">
        <f>AVERAGE(E26:P26)</f>
        <v>-5802.983333333333</v>
      </c>
      <c r="W26" s="17"/>
    </row>
    <row r="27" spans="2:22" ht="13.5">
      <c r="B27" s="7" t="s">
        <v>86</v>
      </c>
      <c r="V27" s="7"/>
    </row>
    <row r="28" spans="3:22" ht="12.75" hidden="1">
      <c r="C28" s="7" t="s">
        <v>26</v>
      </c>
      <c r="E28" s="24" t="s">
        <v>27</v>
      </c>
      <c r="F28" s="24" t="s">
        <v>27</v>
      </c>
      <c r="G28" s="24" t="s">
        <v>27</v>
      </c>
      <c r="H28" s="24" t="s">
        <v>27</v>
      </c>
      <c r="I28" s="24" t="s">
        <v>27</v>
      </c>
      <c r="J28" s="24" t="s">
        <v>27</v>
      </c>
      <c r="K28" s="24" t="s">
        <v>27</v>
      </c>
      <c r="L28" s="24" t="s">
        <v>27</v>
      </c>
      <c r="M28" s="24" t="s">
        <v>27</v>
      </c>
      <c r="N28" s="24" t="s">
        <v>27</v>
      </c>
      <c r="O28" s="24" t="s">
        <v>27</v>
      </c>
      <c r="P28" s="24" t="s">
        <v>27</v>
      </c>
      <c r="R28" s="24" t="s">
        <v>27</v>
      </c>
      <c r="S28" s="25" t="str">
        <f>R28</f>
        <v>N/A</v>
      </c>
      <c r="T28" s="12"/>
      <c r="U28" s="12"/>
      <c r="V28" s="12" t="e">
        <f>AVERAGE(E28:P28)</f>
        <v>#DIV/0!</v>
      </c>
    </row>
    <row r="29" spans="3:22" ht="12.75">
      <c r="C29" s="7" t="s">
        <v>35</v>
      </c>
      <c r="E29" s="33">
        <f>'[2]Utilization-Att.C'!B11</f>
        <v>0.2172162257495591</v>
      </c>
      <c r="F29" s="33">
        <f>'[2]Utilization-Att.C'!C11</f>
        <v>1.8539566137566137</v>
      </c>
      <c r="G29" s="33">
        <f>'[2]Utilization-Att.C'!D11</f>
        <v>1.296574025974026</v>
      </c>
      <c r="H29" s="33">
        <f>'[1]Attachment D2'!E11</f>
        <v>0.7409822361546499</v>
      </c>
      <c r="I29" s="33">
        <f>'[1]Attachment D2'!F11</f>
        <v>0.01407904761904762</v>
      </c>
      <c r="J29" s="34">
        <f>'[1]Attachment D2'!N11</f>
        <v>0.9039163601562297</v>
      </c>
      <c r="K29" s="33">
        <f>'[2]Utilization-Att.C'!H11</f>
        <v>0</v>
      </c>
      <c r="L29" s="33">
        <f>'[2]Utilization-Att.C'!I11</f>
        <v>0</v>
      </c>
      <c r="M29" s="33">
        <f>'[2]Utilization-Att.C'!J11</f>
        <v>0</v>
      </c>
      <c r="N29" s="33">
        <f>'[2]Utilization-Att.C'!K11</f>
        <v>0</v>
      </c>
      <c r="O29" s="33">
        <f>'[2]Utilization-Att.C'!L11</f>
        <v>0</v>
      </c>
      <c r="P29" s="24" t="s">
        <v>27</v>
      </c>
      <c r="R29" s="33">
        <f>'[1]Attachment D2'!N11</f>
        <v>0.9039163601562297</v>
      </c>
      <c r="S29" s="35">
        <f>R29</f>
        <v>0.9039163601562297</v>
      </c>
      <c r="T29" s="33"/>
      <c r="U29" s="33"/>
      <c r="V29" s="36" t="s">
        <v>27</v>
      </c>
    </row>
    <row r="30" spans="3:22" ht="12.75">
      <c r="C30" s="7" t="s">
        <v>33</v>
      </c>
      <c r="E30" s="11">
        <f>'[2]FInancial-Att.B'!C12</f>
        <v>2309.28</v>
      </c>
      <c r="F30" s="11">
        <f>'[2]FInancial-Att.B'!D12</f>
        <v>17519.89</v>
      </c>
      <c r="G30" s="11">
        <f>'[2]FInancial-Att.B'!E12</f>
        <v>14975.43</v>
      </c>
      <c r="H30" s="11">
        <f>'[1]Perfomance Details'!F12</f>
        <v>7756</v>
      </c>
      <c r="I30" s="11">
        <f>'[1]Perfomance Details'!G12</f>
        <v>147.83</v>
      </c>
      <c r="J30" s="11">
        <f>'[1]Perfomance Details'!H12</f>
        <v>11895.18</v>
      </c>
      <c r="K30" s="11"/>
      <c r="L30" s="11"/>
      <c r="M30" s="11"/>
      <c r="N30" s="11"/>
      <c r="O30" s="11"/>
      <c r="P30" s="11"/>
      <c r="R30" s="12">
        <f>SUM(E30:P30)</f>
        <v>54603.61</v>
      </c>
      <c r="S30" s="19">
        <f>R30</f>
        <v>54603.61</v>
      </c>
      <c r="T30" s="12"/>
      <c r="U30" s="12">
        <f>S30+T30</f>
        <v>54603.61</v>
      </c>
      <c r="V30" s="12">
        <f>AVERAGE(E30:P30)</f>
        <v>9100.601666666667</v>
      </c>
    </row>
    <row r="31" spans="3:22" ht="13.5" thickBot="1">
      <c r="C31" s="7" t="s">
        <v>17</v>
      </c>
      <c r="E31" s="27">
        <f>-'[2]FInancial-Att.B'!C25</f>
        <v>-6956.25</v>
      </c>
      <c r="F31" s="27">
        <f>-'[2]FInancial-Att.B'!D25</f>
        <v>-6956.25</v>
      </c>
      <c r="G31" s="27">
        <f>-'[2]FInancial-Att.B'!E25</f>
        <v>-7342.2</v>
      </c>
      <c r="H31" s="27">
        <f>-'[1]Perfomance Details'!F26</f>
        <v>-6956.25</v>
      </c>
      <c r="I31" s="27">
        <f>-'[1]Perfomance Details'!G26</f>
        <v>-6956.25</v>
      </c>
      <c r="J31" s="27">
        <f>-'[1]Perfomance Details'!H26</f>
        <v>-6956.25</v>
      </c>
      <c r="K31" s="27"/>
      <c r="L31" s="27"/>
      <c r="M31" s="27"/>
      <c r="N31" s="27"/>
      <c r="O31" s="27"/>
      <c r="P31" s="27"/>
      <c r="R31" s="28">
        <f>SUM(E31:P31)</f>
        <v>-42123.45</v>
      </c>
      <c r="S31" s="29">
        <f>R31</f>
        <v>-42123.45</v>
      </c>
      <c r="T31" s="28"/>
      <c r="U31" s="28">
        <f>S31+T31</f>
        <v>-42123.45</v>
      </c>
      <c r="V31" s="28">
        <f>AVERAGE(E31:P31)</f>
        <v>-7020.575</v>
      </c>
    </row>
    <row r="32" spans="3:23" ht="13.5" thickTop="1">
      <c r="C32" s="7" t="s">
        <v>18</v>
      </c>
      <c r="E32" s="30">
        <f aca="true" t="shared" si="6" ref="E32:P32">SUM(E30:E31)</f>
        <v>-4646.969999999999</v>
      </c>
      <c r="F32" s="30">
        <f t="shared" si="6"/>
        <v>10563.64</v>
      </c>
      <c r="G32" s="30">
        <f t="shared" si="6"/>
        <v>7633.2300000000005</v>
      </c>
      <c r="H32" s="30">
        <f t="shared" si="6"/>
        <v>799.75</v>
      </c>
      <c r="I32" s="30">
        <f t="shared" si="6"/>
        <v>-6808.42</v>
      </c>
      <c r="J32" s="30">
        <f t="shared" si="6"/>
        <v>4938.93</v>
      </c>
      <c r="K32" s="30">
        <f t="shared" si="6"/>
        <v>0</v>
      </c>
      <c r="L32" s="30">
        <f t="shared" si="6"/>
        <v>0</v>
      </c>
      <c r="M32" s="30">
        <f t="shared" si="6"/>
        <v>0</v>
      </c>
      <c r="N32" s="30">
        <f t="shared" si="6"/>
        <v>0</v>
      </c>
      <c r="O32" s="30">
        <f t="shared" si="6"/>
        <v>0</v>
      </c>
      <c r="P32" s="30">
        <f t="shared" si="6"/>
        <v>0</v>
      </c>
      <c r="R32" s="31">
        <f>SUM(E32:P32)</f>
        <v>12480.160000000002</v>
      </c>
      <c r="S32" s="32">
        <f>S30+S31</f>
        <v>12480.160000000003</v>
      </c>
      <c r="T32" s="31"/>
      <c r="U32" s="31">
        <f>U30+U31</f>
        <v>12480.160000000003</v>
      </c>
      <c r="V32" s="31">
        <f>AVERAGE(E32:P32)</f>
        <v>1040.0133333333335</v>
      </c>
      <c r="W32" s="17"/>
    </row>
    <row r="33" spans="2:22" ht="13.5">
      <c r="B33" s="7" t="s">
        <v>87</v>
      </c>
      <c r="V33" s="7"/>
    </row>
    <row r="34" spans="3:22" ht="12.75" hidden="1">
      <c r="C34" s="7" t="s">
        <v>26</v>
      </c>
      <c r="E34" s="24" t="s">
        <v>27</v>
      </c>
      <c r="F34" s="24" t="s">
        <v>27</v>
      </c>
      <c r="G34" s="24" t="s">
        <v>27</v>
      </c>
      <c r="H34" s="24" t="s">
        <v>27</v>
      </c>
      <c r="I34" s="24" t="s">
        <v>27</v>
      </c>
      <c r="J34" s="24" t="s">
        <v>27</v>
      </c>
      <c r="K34" s="24" t="s">
        <v>27</v>
      </c>
      <c r="L34" s="24" t="s">
        <v>27</v>
      </c>
      <c r="M34" s="24" t="s">
        <v>27</v>
      </c>
      <c r="N34" s="24" t="s">
        <v>27</v>
      </c>
      <c r="O34" s="24" t="s">
        <v>27</v>
      </c>
      <c r="P34" s="24" t="s">
        <v>27</v>
      </c>
      <c r="R34" s="24" t="s">
        <v>27</v>
      </c>
      <c r="S34" s="25" t="str">
        <f>R34</f>
        <v>N/A</v>
      </c>
      <c r="T34" s="12"/>
      <c r="U34" s="12"/>
      <c r="V34" s="12" t="e">
        <f>AVERAGE(E34:P34)</f>
        <v>#DIV/0!</v>
      </c>
    </row>
    <row r="35" spans="3:22" ht="12.75">
      <c r="C35" s="7" t="s">
        <v>35</v>
      </c>
      <c r="E35" s="33">
        <f>'[2]Utilization-Att.C'!B22</f>
        <v>0.7980855937311633</v>
      </c>
      <c r="F35" s="33">
        <f>'[2]Utilization-Att.C'!C22</f>
        <v>0.4324882205513784</v>
      </c>
      <c r="G35" s="33">
        <f>'[2]Utilization-Att.C'!D22</f>
        <v>0.4591776397515528</v>
      </c>
      <c r="H35" s="33">
        <f>'[1]Attachment D2'!E22</f>
        <v>0.3952816326530612</v>
      </c>
      <c r="I35" s="33">
        <f>'[1]Attachment D2'!F22</f>
        <v>0.565642105263158</v>
      </c>
      <c r="J35" s="34">
        <f>'[1]Attachment D2'!N22</f>
        <v>0.6188696237381461</v>
      </c>
      <c r="K35" s="33">
        <f>'[2]Utilization-Att.C'!H22</f>
        <v>0</v>
      </c>
      <c r="L35" s="33">
        <f>'[2]Utilization-Att.C'!I22</f>
        <v>0</v>
      </c>
      <c r="M35" s="33">
        <f>'[2]Utilization-Att.C'!J22</f>
        <v>0</v>
      </c>
      <c r="N35" s="33">
        <f>'[2]Utilization-Att.C'!K22</f>
        <v>0</v>
      </c>
      <c r="O35" s="33">
        <f>'[2]Utilization-Att.C'!L22</f>
        <v>0</v>
      </c>
      <c r="P35" s="24" t="s">
        <v>27</v>
      </c>
      <c r="R35" s="33">
        <f>'[1]Attachment D2'!N22</f>
        <v>0.6188696237381461</v>
      </c>
      <c r="S35" s="35">
        <f>R35</f>
        <v>0.6188696237381461</v>
      </c>
      <c r="T35" s="33"/>
      <c r="U35" s="33"/>
      <c r="V35" s="36" t="s">
        <v>27</v>
      </c>
    </row>
    <row r="36" spans="3:22" ht="12.75">
      <c r="C36" s="7" t="s">
        <v>33</v>
      </c>
      <c r="E36" s="11">
        <f>'[2]FInancial-Att.B'!C13</f>
        <v>8275.15</v>
      </c>
      <c r="F36" s="11">
        <f>'[2]FInancial-Att.B'!D13</f>
        <v>4314.07</v>
      </c>
      <c r="G36" s="11">
        <f>'[2]FInancial-Att.B'!E13</f>
        <v>5544.57</v>
      </c>
      <c r="H36" s="11">
        <f>'[1]Perfomance Details'!F13</f>
        <v>2905.32</v>
      </c>
      <c r="I36" s="11">
        <f>'[1]Perfomance Details'!G13</f>
        <v>5642.28</v>
      </c>
      <c r="J36" s="11">
        <f>'[1]Perfomance Details'!H13</f>
        <v>11251.45</v>
      </c>
      <c r="K36" s="11"/>
      <c r="L36" s="11"/>
      <c r="M36" s="11"/>
      <c r="N36" s="11"/>
      <c r="O36" s="11"/>
      <c r="P36" s="11"/>
      <c r="R36" s="12">
        <f>SUM(E36:P36)</f>
        <v>37932.84</v>
      </c>
      <c r="S36" s="19">
        <f>R36</f>
        <v>37932.84</v>
      </c>
      <c r="T36" s="12"/>
      <c r="U36" s="12">
        <f>S36+T36</f>
        <v>37932.84</v>
      </c>
      <c r="V36" s="12">
        <f>AVERAGE(E36:P36)</f>
        <v>6322.139999999999</v>
      </c>
    </row>
    <row r="37" spans="3:22" ht="13.5" thickBot="1">
      <c r="C37" s="7" t="s">
        <v>17</v>
      </c>
      <c r="E37" s="27">
        <f>-'[2]FInancial-Att.B'!C26</f>
        <v>-8012.74</v>
      </c>
      <c r="F37" s="27">
        <f>-'[2]FInancial-Att.B'!D26</f>
        <v>-8012.74</v>
      </c>
      <c r="G37" s="27">
        <f>-'[2]FInancial-Att.B'!E26</f>
        <v>-8012.74</v>
      </c>
      <c r="H37" s="27">
        <f>-'[1]Perfomance Details'!F27</f>
        <v>-8012.74</v>
      </c>
      <c r="I37" s="27">
        <f>-'[1]Perfomance Details'!G27</f>
        <v>-8012.74</v>
      </c>
      <c r="J37" s="27">
        <f>-'[1]Perfomance Details'!H27</f>
        <v>-8012.74</v>
      </c>
      <c r="K37" s="27"/>
      <c r="L37" s="27"/>
      <c r="M37" s="27"/>
      <c r="N37" s="27"/>
      <c r="O37" s="27"/>
      <c r="P37" s="27"/>
      <c r="R37" s="28">
        <f>SUM(E37:P37)</f>
        <v>-48076.439999999995</v>
      </c>
      <c r="S37" s="29">
        <f>R37</f>
        <v>-48076.439999999995</v>
      </c>
      <c r="T37" s="28"/>
      <c r="U37" s="28">
        <f>S37+T37</f>
        <v>-48076.439999999995</v>
      </c>
      <c r="V37" s="28">
        <f>AVERAGE(E37:P37)</f>
        <v>-8012.739999999999</v>
      </c>
    </row>
    <row r="38" spans="3:23" ht="13.5" thickTop="1">
      <c r="C38" s="7" t="s">
        <v>18</v>
      </c>
      <c r="E38" s="30">
        <f aca="true" t="shared" si="7" ref="E38:P38">SUM(E36:E37)</f>
        <v>262.40999999999985</v>
      </c>
      <c r="F38" s="30">
        <f t="shared" si="7"/>
        <v>-3698.67</v>
      </c>
      <c r="G38" s="30">
        <f t="shared" si="7"/>
        <v>-2468.17</v>
      </c>
      <c r="H38" s="30">
        <f t="shared" si="7"/>
        <v>-5107.42</v>
      </c>
      <c r="I38" s="30">
        <f t="shared" si="7"/>
        <v>-2370.46</v>
      </c>
      <c r="J38" s="30">
        <f t="shared" si="7"/>
        <v>3238.710000000001</v>
      </c>
      <c r="K38" s="30">
        <f t="shared" si="7"/>
        <v>0</v>
      </c>
      <c r="L38" s="30">
        <f t="shared" si="7"/>
        <v>0</v>
      </c>
      <c r="M38" s="30">
        <f t="shared" si="7"/>
        <v>0</v>
      </c>
      <c r="N38" s="30">
        <f t="shared" si="7"/>
        <v>0</v>
      </c>
      <c r="O38" s="30">
        <f t="shared" si="7"/>
        <v>0</v>
      </c>
      <c r="P38" s="30">
        <f t="shared" si="7"/>
        <v>0</v>
      </c>
      <c r="R38" s="31">
        <f>SUM(E38:P38)</f>
        <v>-10143.6</v>
      </c>
      <c r="S38" s="32">
        <f>S36+S37</f>
        <v>-10143.599999999999</v>
      </c>
      <c r="T38" s="31"/>
      <c r="U38" s="31">
        <f>U36+U37</f>
        <v>-10143.599999999999</v>
      </c>
      <c r="V38" s="31">
        <f>AVERAGE(E38:P38)</f>
        <v>-845.3000000000001</v>
      </c>
      <c r="W38" s="17"/>
    </row>
    <row r="39" spans="2:22" ht="13.5">
      <c r="B39" s="7" t="s">
        <v>88</v>
      </c>
      <c r="V39" s="7"/>
    </row>
    <row r="40" spans="3:22" ht="12.75">
      <c r="C40" s="7" t="s">
        <v>33</v>
      </c>
      <c r="E40" s="11">
        <f>'[2]FInancial-Att.B'!C14</f>
        <v>36649.94</v>
      </c>
      <c r="F40" s="11">
        <f>'[2]FInancial-Att.B'!D14</f>
        <v>7742.82</v>
      </c>
      <c r="G40" s="11">
        <f>'[2]FInancial-Att.B'!E14</f>
        <v>64883.01</v>
      </c>
      <c r="H40" s="11">
        <f>'[1]Perfomance Details'!F14</f>
        <v>89757.34</v>
      </c>
      <c r="I40" s="11">
        <f>'[1]Perfomance Details'!G14</f>
        <v>57892.53</v>
      </c>
      <c r="J40" s="11">
        <f>'[1]Perfomance Details'!H14</f>
        <v>71334.09</v>
      </c>
      <c r="K40" s="11"/>
      <c r="L40" s="11"/>
      <c r="M40" s="11"/>
      <c r="N40" s="11"/>
      <c r="O40" s="11"/>
      <c r="P40" s="11"/>
      <c r="R40" s="12">
        <f>SUM(E40:P40)</f>
        <v>328259.73</v>
      </c>
      <c r="S40" s="19">
        <f>R40+(R41*-1*1.15-R40)</f>
        <v>437266.0110999999</v>
      </c>
      <c r="T40" s="12"/>
      <c r="U40" s="12">
        <f>S40+T40</f>
        <v>437266.0110999999</v>
      </c>
      <c r="V40" s="12">
        <f>AVERAGE(F40:P40)</f>
        <v>58321.958</v>
      </c>
    </row>
    <row r="41" spans="3:23" ht="13.5" thickBot="1">
      <c r="C41" s="7" t="s">
        <v>17</v>
      </c>
      <c r="E41" s="27">
        <f>-'[1]Perfomance Details'!C28</f>
        <v>-18161.73</v>
      </c>
      <c r="F41" s="27">
        <f>-'[1]Perfomance Details'!D28</f>
        <v>-30711.25</v>
      </c>
      <c r="G41" s="27">
        <f>-'[1]Perfomance Details'!E28</f>
        <v>-167773.32</v>
      </c>
      <c r="H41" s="27">
        <f>-'[1]Perfomance Details'!F28</f>
        <v>-19590.79</v>
      </c>
      <c r="I41" s="27">
        <f>-'[1]Perfomance Details'!G28</f>
        <v>-83040.434</v>
      </c>
      <c r="J41" s="27">
        <f>-'[1]Perfomance Details'!H28</f>
        <v>-60953.79</v>
      </c>
      <c r="K41" s="27"/>
      <c r="L41" s="27"/>
      <c r="M41" s="27"/>
      <c r="N41" s="27"/>
      <c r="O41" s="27"/>
      <c r="P41" s="27"/>
      <c r="R41" s="28">
        <f>SUM(E41:P41)</f>
        <v>-380231.31399999995</v>
      </c>
      <c r="S41" s="29">
        <f>R41</f>
        <v>-380231.31399999995</v>
      </c>
      <c r="T41" s="28">
        <f>-S42</f>
        <v>-57034.69709999993</v>
      </c>
      <c r="U41" s="28">
        <f>S41+T41</f>
        <v>-437266.0110999999</v>
      </c>
      <c r="V41" s="28">
        <f>AVERAGE(F41:P41)</f>
        <v>-72413.91679999999</v>
      </c>
      <c r="W41" s="17"/>
    </row>
    <row r="42" spans="3:23" ht="13.5" thickTop="1">
      <c r="C42" s="7" t="s">
        <v>36</v>
      </c>
      <c r="E42" s="30">
        <f>E40</f>
        <v>36649.94</v>
      </c>
      <c r="F42" s="30">
        <f aca="true" t="shared" si="8" ref="F42:P42">SUM(F40:F41)</f>
        <v>-22968.43</v>
      </c>
      <c r="G42" s="30">
        <f t="shared" si="8"/>
        <v>-102890.31</v>
      </c>
      <c r="H42" s="30">
        <f t="shared" si="8"/>
        <v>70166.54999999999</v>
      </c>
      <c r="I42" s="30">
        <f t="shared" si="8"/>
        <v>-25147.903999999995</v>
      </c>
      <c r="J42" s="30">
        <f t="shared" si="8"/>
        <v>10380.299999999996</v>
      </c>
      <c r="K42" s="30">
        <f t="shared" si="8"/>
        <v>0</v>
      </c>
      <c r="L42" s="30">
        <f t="shared" si="8"/>
        <v>0</v>
      </c>
      <c r="M42" s="30">
        <f t="shared" si="8"/>
        <v>0</v>
      </c>
      <c r="N42" s="30">
        <f t="shared" si="8"/>
        <v>0</v>
      </c>
      <c r="O42" s="30">
        <f t="shared" si="8"/>
        <v>0</v>
      </c>
      <c r="P42" s="30">
        <f t="shared" si="8"/>
        <v>0</v>
      </c>
      <c r="R42" s="31">
        <f>SUM(E42:P42)</f>
        <v>-33809.854</v>
      </c>
      <c r="S42" s="32">
        <f>S40+S41</f>
        <v>57034.69709999993</v>
      </c>
      <c r="T42" s="31">
        <f>SUM(T41)</f>
        <v>-57034.69709999993</v>
      </c>
      <c r="U42" s="31">
        <f>U40+U41</f>
        <v>0</v>
      </c>
      <c r="V42" s="31">
        <f>AVERAGE(F42:P42)</f>
        <v>-6405.435818181818</v>
      </c>
      <c r="W42" s="17"/>
    </row>
    <row r="43" spans="2:22" ht="12.75">
      <c r="B43" s="7" t="s">
        <v>37</v>
      </c>
      <c r="E43" s="37"/>
      <c r="F43" s="37"/>
      <c r="G43" s="37"/>
      <c r="H43" s="37"/>
      <c r="I43" s="37"/>
      <c r="J43" s="37"/>
      <c r="K43" s="37"/>
      <c r="L43" s="10"/>
      <c r="M43" s="10"/>
      <c r="N43" s="10"/>
      <c r="O43" s="10"/>
      <c r="P43" s="10"/>
      <c r="R43" s="10"/>
      <c r="S43" s="38"/>
      <c r="T43" s="39"/>
      <c r="U43" s="10"/>
      <c r="V43" s="10"/>
    </row>
    <row r="44" spans="3:22" ht="12.75">
      <c r="C44" s="7" t="s">
        <v>38</v>
      </c>
      <c r="E44" s="11"/>
      <c r="F44" s="11">
        <f>'[2]FInancial-Att.B'!D15</f>
        <v>-1643.2</v>
      </c>
      <c r="G44" s="11">
        <f>'[2]FInancial-Att.B'!E15</f>
        <v>-1892.25</v>
      </c>
      <c r="H44" s="11">
        <f>'[1]Perfomance Details'!F15</f>
        <v>-2077.35</v>
      </c>
      <c r="I44" s="11">
        <f>'[1]Perfomance Details'!G15</f>
        <v>0</v>
      </c>
      <c r="J44" s="11">
        <f>'[1]Perfomance Details'!H15</f>
        <v>-4710.97</v>
      </c>
      <c r="K44" s="11"/>
      <c r="L44" s="26"/>
      <c r="M44" s="26"/>
      <c r="N44" s="26"/>
      <c r="O44" s="26"/>
      <c r="P44" s="40">
        <v>0</v>
      </c>
      <c r="R44" s="12">
        <f>SUM(E44:P44)</f>
        <v>-10323.77</v>
      </c>
      <c r="S44" s="19">
        <f>R44</f>
        <v>-10323.77</v>
      </c>
      <c r="T44" s="12">
        <f>-S44</f>
        <v>10323.77</v>
      </c>
      <c r="U44" s="26"/>
      <c r="V44" s="26"/>
    </row>
    <row r="45" spans="3:22" ht="13.5" thickBot="1">
      <c r="C45" s="7" t="s">
        <v>17</v>
      </c>
      <c r="E45" s="27">
        <f>-'[2]FInancial-Att.B'!C28</f>
        <v>-11292.18</v>
      </c>
      <c r="F45" s="27">
        <f>-'[2]FInancial-Att.B'!D28</f>
        <v>-11965.28</v>
      </c>
      <c r="G45" s="27">
        <f>-'[2]FInancial-Att.B'!E28</f>
        <v>-18773.15</v>
      </c>
      <c r="H45" s="27">
        <f>-'[1]Perfomance Details'!F29</f>
        <v>-18042.81</v>
      </c>
      <c r="I45" s="27">
        <f>-'[1]Perfomance Details'!G29</f>
        <v>-44366.29</v>
      </c>
      <c r="J45" s="27">
        <f>-'[1]Perfomance Details'!H29</f>
        <v>-11897.29</v>
      </c>
      <c r="K45" s="27"/>
      <c r="L45" s="27"/>
      <c r="M45" s="27"/>
      <c r="N45" s="27"/>
      <c r="O45" s="27"/>
      <c r="P45" s="27"/>
      <c r="R45" s="28">
        <f>SUM(E45:P45)</f>
        <v>-116337</v>
      </c>
      <c r="S45" s="29">
        <f>R45-((228028/12*6)-31262)-(288199/12*6)-R95</f>
        <v>-355856.5</v>
      </c>
      <c r="T45" s="28">
        <f>-S45</f>
        <v>355856.5</v>
      </c>
      <c r="U45" s="28">
        <f>SUM(S45:T45)</f>
        <v>0</v>
      </c>
      <c r="V45" s="28">
        <f>AVERAGE(E45:P45)</f>
        <v>-19389.5</v>
      </c>
    </row>
    <row r="46" spans="2:22" ht="13.5" hidden="1" outlineLevel="1" thickTop="1">
      <c r="B46" s="7" t="s">
        <v>39</v>
      </c>
      <c r="E46" s="30"/>
      <c r="F46" s="30"/>
      <c r="G46" s="30"/>
      <c r="H46" s="30"/>
      <c r="I46" s="30"/>
      <c r="J46" s="30"/>
      <c r="K46" s="30"/>
      <c r="L46" s="41"/>
      <c r="M46" s="41"/>
      <c r="N46" s="41"/>
      <c r="O46" s="41"/>
      <c r="P46" s="41"/>
      <c r="R46" s="41"/>
      <c r="S46" s="42"/>
      <c r="T46" s="41"/>
      <c r="U46" s="41"/>
      <c r="V46" s="41"/>
    </row>
    <row r="47" spans="3:22" ht="13.5" hidden="1" outlineLevel="1" thickTop="1">
      <c r="C47" s="7" t="s">
        <v>40</v>
      </c>
      <c r="E47" s="43">
        <v>0</v>
      </c>
      <c r="F47" s="43">
        <v>0</v>
      </c>
      <c r="G47" s="43">
        <v>0</v>
      </c>
      <c r="H47" s="43">
        <v>0</v>
      </c>
      <c r="I47" s="11"/>
      <c r="J47" s="11"/>
      <c r="K47" s="11"/>
      <c r="L47" s="26"/>
      <c r="M47" s="26"/>
      <c r="N47" s="26"/>
      <c r="O47" s="26"/>
      <c r="P47" s="26"/>
      <c r="R47" s="26"/>
      <c r="S47" s="44"/>
      <c r="T47" s="26"/>
      <c r="U47" s="26"/>
      <c r="V47" s="26"/>
    </row>
    <row r="48" spans="3:22" ht="13.5" hidden="1" outlineLevel="1" thickTop="1">
      <c r="C48" s="7" t="s">
        <v>41</v>
      </c>
      <c r="E48" s="43">
        <v>0</v>
      </c>
      <c r="F48" s="43">
        <v>0</v>
      </c>
      <c r="G48" s="43">
        <v>0</v>
      </c>
      <c r="H48" s="43">
        <v>0</v>
      </c>
      <c r="I48" s="11"/>
      <c r="J48" s="11"/>
      <c r="K48" s="11"/>
      <c r="L48" s="26"/>
      <c r="M48" s="26"/>
      <c r="N48" s="26"/>
      <c r="O48" s="26"/>
      <c r="P48" s="26"/>
      <c r="R48" s="26"/>
      <c r="S48" s="44"/>
      <c r="T48" s="26"/>
      <c r="U48" s="26"/>
      <c r="V48" s="26"/>
    </row>
    <row r="49" spans="3:22" ht="13.5" hidden="1" outlineLevel="1" thickTop="1">
      <c r="C49" s="7" t="s">
        <v>42</v>
      </c>
      <c r="E49" s="43">
        <v>0</v>
      </c>
      <c r="F49" s="43">
        <v>0</v>
      </c>
      <c r="G49" s="43">
        <v>0</v>
      </c>
      <c r="H49" s="43">
        <v>0</v>
      </c>
      <c r="I49" s="11"/>
      <c r="J49" s="11"/>
      <c r="K49" s="11"/>
      <c r="L49" s="26"/>
      <c r="M49" s="26"/>
      <c r="N49" s="26"/>
      <c r="O49" s="26"/>
      <c r="P49" s="26"/>
      <c r="R49" s="26"/>
      <c r="S49" s="44"/>
      <c r="T49" s="26"/>
      <c r="U49" s="26"/>
      <c r="V49" s="26"/>
    </row>
    <row r="50" spans="3:23" ht="13.5" outlineLevel="1" thickTop="1">
      <c r="C50" s="7" t="s">
        <v>18</v>
      </c>
      <c r="E50" s="43">
        <f aca="true" t="shared" si="9" ref="E50:P50">SUM(E44:E45)</f>
        <v>-11292.18</v>
      </c>
      <c r="F50" s="43">
        <f t="shared" si="9"/>
        <v>-13608.480000000001</v>
      </c>
      <c r="G50" s="43">
        <f t="shared" si="9"/>
        <v>-20665.4</v>
      </c>
      <c r="H50" s="43">
        <f t="shared" si="9"/>
        <v>-20120.16</v>
      </c>
      <c r="I50" s="43">
        <f t="shared" si="9"/>
        <v>-44366.29</v>
      </c>
      <c r="J50" s="43">
        <f t="shared" si="9"/>
        <v>-16608.260000000002</v>
      </c>
      <c r="K50" s="43">
        <f t="shared" si="9"/>
        <v>0</v>
      </c>
      <c r="L50" s="43">
        <f t="shared" si="9"/>
        <v>0</v>
      </c>
      <c r="M50" s="43">
        <f t="shared" si="9"/>
        <v>0</v>
      </c>
      <c r="N50" s="43">
        <f t="shared" si="9"/>
        <v>0</v>
      </c>
      <c r="O50" s="43">
        <f t="shared" si="9"/>
        <v>0</v>
      </c>
      <c r="P50" s="43">
        <f t="shared" si="9"/>
        <v>0</v>
      </c>
      <c r="R50" s="11">
        <f>SUM(R44:R45)</f>
        <v>-126660.77</v>
      </c>
      <c r="S50" s="13">
        <f>SUM(S44:S45)</f>
        <v>-366180.27</v>
      </c>
      <c r="T50" s="11">
        <f>SUM(T44:T45)</f>
        <v>366180.27</v>
      </c>
      <c r="U50" s="11">
        <f>SUM(S50:T50)</f>
        <v>0</v>
      </c>
      <c r="V50" s="11">
        <f>AVERAGE(E50:P50)</f>
        <v>-10555.064166666669</v>
      </c>
      <c r="W50" s="17"/>
    </row>
    <row r="51" spans="1:22" ht="12.75">
      <c r="A51" s="6" t="s">
        <v>43</v>
      </c>
      <c r="V51" s="7"/>
    </row>
    <row r="52" spans="2:22" ht="12.75">
      <c r="B52" s="7" t="s">
        <v>44</v>
      </c>
      <c r="V52" s="7"/>
    </row>
    <row r="53" spans="3:22" ht="12.75" hidden="1">
      <c r="C53" s="7" t="s">
        <v>45</v>
      </c>
      <c r="E53" s="24" t="s">
        <v>27</v>
      </c>
      <c r="F53" s="24" t="s">
        <v>27</v>
      </c>
      <c r="G53" s="24" t="s">
        <v>27</v>
      </c>
      <c r="H53" s="24" t="s">
        <v>27</v>
      </c>
      <c r="I53" s="24" t="s">
        <v>27</v>
      </c>
      <c r="J53" s="24" t="s">
        <v>27</v>
      </c>
      <c r="K53" s="24" t="s">
        <v>27</v>
      </c>
      <c r="L53" s="24" t="s">
        <v>27</v>
      </c>
      <c r="M53" s="24" t="s">
        <v>27</v>
      </c>
      <c r="N53" s="24" t="s">
        <v>27</v>
      </c>
      <c r="O53" s="24" t="s">
        <v>27</v>
      </c>
      <c r="P53" s="24" t="s">
        <v>27</v>
      </c>
      <c r="R53" s="24" t="s">
        <v>27</v>
      </c>
      <c r="S53" s="20" t="str">
        <f>R53</f>
        <v>N/A</v>
      </c>
      <c r="T53" s="21"/>
      <c r="U53" s="21"/>
      <c r="V53" s="21" t="e">
        <f>AVERAGE(J53:P53)</f>
        <v>#DIV/0!</v>
      </c>
    </row>
    <row r="54" spans="3:24" ht="12.75" hidden="1">
      <c r="C54" s="7" t="s">
        <v>32</v>
      </c>
      <c r="E54" s="24" t="s">
        <v>27</v>
      </c>
      <c r="F54" s="24" t="s">
        <v>27</v>
      </c>
      <c r="G54" s="24" t="s">
        <v>27</v>
      </c>
      <c r="H54" s="24" t="s">
        <v>27</v>
      </c>
      <c r="I54" s="24" t="s">
        <v>27</v>
      </c>
      <c r="J54" s="24" t="s">
        <v>27</v>
      </c>
      <c r="K54" s="24" t="s">
        <v>27</v>
      </c>
      <c r="L54" s="24" t="s">
        <v>27</v>
      </c>
      <c r="M54" s="24" t="s">
        <v>27</v>
      </c>
      <c r="N54" s="24" t="s">
        <v>27</v>
      </c>
      <c r="O54" s="24" t="s">
        <v>27</v>
      </c>
      <c r="P54" s="24" t="s">
        <v>27</v>
      </c>
      <c r="R54" s="24" t="s">
        <v>27</v>
      </c>
      <c r="S54" s="25" t="str">
        <f>R54</f>
        <v>N/A</v>
      </c>
      <c r="T54" s="12"/>
      <c r="U54" s="12"/>
      <c r="V54" s="12" t="e">
        <f>AVERAGE(J54:P54)</f>
        <v>#DIV/0!</v>
      </c>
      <c r="X54" s="15"/>
    </row>
    <row r="55" spans="3:22" ht="12.75">
      <c r="C55" s="7" t="s">
        <v>16</v>
      </c>
      <c r="E55" s="11">
        <f>'[2]FInancial-Att.B'!C10</f>
        <v>1040.73</v>
      </c>
      <c r="F55" s="11">
        <v>0</v>
      </c>
      <c r="G55" s="11">
        <f>'[2]FInancial-Att.B'!E10</f>
        <v>33968.520000000004</v>
      </c>
      <c r="H55" s="11">
        <f>'[1]Perfomance Details'!F10</f>
        <v>16718.25</v>
      </c>
      <c r="I55" s="11">
        <f>'[1]Perfomance Details'!G10</f>
        <v>7967.1</v>
      </c>
      <c r="J55" s="11">
        <f>'[1]Perfomance Details'!H10</f>
        <v>29504.11</v>
      </c>
      <c r="K55" s="11"/>
      <c r="L55" s="11"/>
      <c r="M55" s="11"/>
      <c r="N55" s="11"/>
      <c r="O55" s="11"/>
      <c r="P55" s="11"/>
      <c r="R55" s="12">
        <f>SUM(E55:P55)</f>
        <v>89198.71</v>
      </c>
      <c r="S55" s="19">
        <f>R55</f>
        <v>89198.71</v>
      </c>
      <c r="T55" s="12">
        <f>'[1]OH Allocation'!D9</f>
        <v>-792.6958533377941</v>
      </c>
      <c r="U55" s="12">
        <f>S55+T55</f>
        <v>88406.01414666222</v>
      </c>
      <c r="V55" s="12">
        <f>AVERAGE(H55:P55)</f>
        <v>18063.153333333332</v>
      </c>
    </row>
    <row r="56" spans="3:22" ht="13.5" thickBot="1">
      <c r="C56" s="7" t="s">
        <v>17</v>
      </c>
      <c r="E56" s="27">
        <f>-'[2]FInancial-Att.B'!C23</f>
        <v>-4489.95</v>
      </c>
      <c r="F56" s="27">
        <f>-'[2]FInancial-Att.B'!D23</f>
        <v>-4489.95</v>
      </c>
      <c r="G56" s="27">
        <f>-'[2]FInancial-Att.B'!E23</f>
        <v>-4489.95</v>
      </c>
      <c r="H56" s="27">
        <f>-'[1]Perfomance Details'!F24</f>
        <v>-4489.95</v>
      </c>
      <c r="I56" s="27">
        <f>-'[1]Perfomance Details'!G24</f>
        <v>-4489.95</v>
      </c>
      <c r="J56" s="27">
        <f>-'[1]Perfomance Details'!H24</f>
        <v>-4489.95</v>
      </c>
      <c r="K56" s="27"/>
      <c r="L56" s="27"/>
      <c r="M56" s="27"/>
      <c r="N56" s="27"/>
      <c r="O56" s="27"/>
      <c r="P56" s="27"/>
      <c r="R56" s="28">
        <f>SUM(E56:P56)</f>
        <v>-26939.7</v>
      </c>
      <c r="S56" s="29">
        <f>R56-(153010/12*6)</f>
        <v>-103444.7</v>
      </c>
      <c r="T56" s="28">
        <f>'[1]OH Allocation'!C9</f>
        <v>-22944.602993456232</v>
      </c>
      <c r="U56" s="28">
        <f>S56+T56</f>
        <v>-126389.30299345622</v>
      </c>
      <c r="V56" s="28">
        <f>AVERAGE(H56:P56)</f>
        <v>-4489.95</v>
      </c>
    </row>
    <row r="57" spans="3:23" ht="13.5" thickTop="1">
      <c r="C57" s="7" t="s">
        <v>18</v>
      </c>
      <c r="E57" s="30">
        <f aca="true" t="shared" si="10" ref="E57:P57">E55+E56</f>
        <v>-3449.22</v>
      </c>
      <c r="F57" s="30">
        <f t="shared" si="10"/>
        <v>-4489.95</v>
      </c>
      <c r="G57" s="30">
        <f t="shared" si="10"/>
        <v>29478.570000000003</v>
      </c>
      <c r="H57" s="30">
        <f t="shared" si="10"/>
        <v>12228.3</v>
      </c>
      <c r="I57" s="30">
        <f t="shared" si="10"/>
        <v>3477.1500000000005</v>
      </c>
      <c r="J57" s="30">
        <f t="shared" si="10"/>
        <v>25014.16</v>
      </c>
      <c r="K57" s="30">
        <f t="shared" si="10"/>
        <v>0</v>
      </c>
      <c r="L57" s="30">
        <f t="shared" si="10"/>
        <v>0</v>
      </c>
      <c r="M57" s="30">
        <f t="shared" si="10"/>
        <v>0</v>
      </c>
      <c r="N57" s="30">
        <f t="shared" si="10"/>
        <v>0</v>
      </c>
      <c r="O57" s="30">
        <f t="shared" si="10"/>
        <v>0</v>
      </c>
      <c r="P57" s="30">
        <f t="shared" si="10"/>
        <v>0</v>
      </c>
      <c r="R57" s="31">
        <f>SUM(E57:P57)</f>
        <v>62259.009999999995</v>
      </c>
      <c r="S57" s="32">
        <f>S55+S56</f>
        <v>-14245.98999999999</v>
      </c>
      <c r="T57" s="31">
        <f>SUM(T55:T56)</f>
        <v>-23737.298846794027</v>
      </c>
      <c r="U57" s="31">
        <f>U55+U56</f>
        <v>-37983.28884679401</v>
      </c>
      <c r="V57" s="31">
        <f>AVERAGE(E57:P57)</f>
        <v>5188.250833333333</v>
      </c>
      <c r="W57" s="17"/>
    </row>
    <row r="58" ht="12.75" hidden="1" outlineLevel="1">
      <c r="B58" s="7" t="s">
        <v>46</v>
      </c>
    </row>
    <row r="59" spans="3:21" ht="12.75" hidden="1" outlineLevel="1">
      <c r="C59" s="7" t="s">
        <v>47</v>
      </c>
      <c r="E59" s="11"/>
      <c r="F59" s="11"/>
      <c r="G59" s="11"/>
      <c r="H59" s="11"/>
      <c r="I59" s="11"/>
      <c r="J59" s="11"/>
      <c r="K59" s="11"/>
      <c r="L59" s="26"/>
      <c r="M59" s="26"/>
      <c r="N59" s="26"/>
      <c r="O59" s="26"/>
      <c r="P59" s="45"/>
      <c r="R59" s="46"/>
      <c r="S59" s="47"/>
      <c r="T59" s="10"/>
      <c r="U59" s="10"/>
    </row>
    <row r="60" spans="3:21" ht="12.75" hidden="1" outlineLevel="1">
      <c r="C60" s="7" t="s">
        <v>28</v>
      </c>
      <c r="E60" s="11"/>
      <c r="F60" s="11"/>
      <c r="G60" s="11"/>
      <c r="H60" s="11"/>
      <c r="I60" s="11"/>
      <c r="J60" s="11"/>
      <c r="K60" s="11"/>
      <c r="L60" s="26"/>
      <c r="M60" s="26"/>
      <c r="N60" s="26"/>
      <c r="O60" s="26"/>
      <c r="P60" s="45"/>
      <c r="R60" s="46"/>
      <c r="S60" s="47"/>
      <c r="T60" s="10"/>
      <c r="U60" s="10"/>
    </row>
    <row r="61" spans="3:21" ht="12.75" hidden="1" outlineLevel="1">
      <c r="C61" s="7" t="s">
        <v>30</v>
      </c>
      <c r="E61" s="11"/>
      <c r="F61" s="11"/>
      <c r="G61" s="11"/>
      <c r="H61" s="11"/>
      <c r="I61" s="11"/>
      <c r="J61" s="11"/>
      <c r="K61" s="11"/>
      <c r="L61" s="26"/>
      <c r="M61" s="26"/>
      <c r="N61" s="26"/>
      <c r="O61" s="26"/>
      <c r="P61" s="45"/>
      <c r="R61" s="46"/>
      <c r="S61" s="47"/>
      <c r="T61" s="10"/>
      <c r="U61" s="10"/>
    </row>
    <row r="62" spans="3:21" ht="12.75" hidden="1" outlineLevel="1">
      <c r="C62" s="7" t="s">
        <v>31</v>
      </c>
      <c r="E62" s="11"/>
      <c r="F62" s="11"/>
      <c r="G62" s="11"/>
      <c r="H62" s="11"/>
      <c r="I62" s="11"/>
      <c r="J62" s="11"/>
      <c r="K62" s="11"/>
      <c r="L62" s="26"/>
      <c r="M62" s="26"/>
      <c r="N62" s="26"/>
      <c r="O62" s="26"/>
      <c r="P62" s="45"/>
      <c r="R62" s="46"/>
      <c r="S62" s="47"/>
      <c r="T62" s="10"/>
      <c r="U62" s="10"/>
    </row>
    <row r="63" spans="3:21" ht="12.75" hidden="1" outlineLevel="1">
      <c r="C63" s="7" t="s">
        <v>48</v>
      </c>
      <c r="E63" s="11"/>
      <c r="F63" s="11"/>
      <c r="G63" s="11"/>
      <c r="H63" s="11"/>
      <c r="I63" s="11"/>
      <c r="J63" s="11"/>
      <c r="K63" s="11"/>
      <c r="L63" s="26"/>
      <c r="M63" s="26"/>
      <c r="N63" s="26"/>
      <c r="O63" s="26"/>
      <c r="P63" s="45"/>
      <c r="R63" s="46"/>
      <c r="S63" s="47"/>
      <c r="T63" s="10"/>
      <c r="U63" s="10"/>
    </row>
    <row r="64" spans="3:21" ht="12.75" hidden="1" outlineLevel="1">
      <c r="C64" s="7" t="s">
        <v>17</v>
      </c>
      <c r="E64" s="11"/>
      <c r="F64" s="11"/>
      <c r="G64" s="11"/>
      <c r="H64" s="11"/>
      <c r="I64" s="11"/>
      <c r="J64" s="11"/>
      <c r="K64" s="11"/>
      <c r="L64" s="26"/>
      <c r="M64" s="26"/>
      <c r="N64" s="26"/>
      <c r="O64" s="26"/>
      <c r="P64" s="45"/>
      <c r="R64" s="46"/>
      <c r="S64" s="47"/>
      <c r="T64" s="10"/>
      <c r="U64" s="10"/>
    </row>
    <row r="65" spans="3:21" ht="12.75" hidden="1" outlineLevel="1">
      <c r="C65" s="7" t="s">
        <v>18</v>
      </c>
      <c r="E65" s="11"/>
      <c r="F65" s="11"/>
      <c r="G65" s="11"/>
      <c r="H65" s="11"/>
      <c r="I65" s="11"/>
      <c r="J65" s="11"/>
      <c r="K65" s="11"/>
      <c r="L65" s="26"/>
      <c r="M65" s="26"/>
      <c r="N65" s="26"/>
      <c r="O65" s="26"/>
      <c r="P65" s="45"/>
      <c r="R65" s="46"/>
      <c r="S65" s="47"/>
      <c r="T65" s="10"/>
      <c r="U65" s="10"/>
    </row>
    <row r="66" ht="12.75" hidden="1" outlineLevel="1">
      <c r="B66" s="7" t="s">
        <v>34</v>
      </c>
    </row>
    <row r="67" spans="3:21" ht="12.75" hidden="1" outlineLevel="1">
      <c r="C67" s="7" t="s">
        <v>49</v>
      </c>
      <c r="E67" s="11"/>
      <c r="F67" s="11"/>
      <c r="G67" s="11"/>
      <c r="H67" s="11"/>
      <c r="I67" s="11"/>
      <c r="J67" s="11"/>
      <c r="K67" s="11"/>
      <c r="L67" s="26"/>
      <c r="M67" s="26"/>
      <c r="N67" s="26"/>
      <c r="O67" s="26"/>
      <c r="P67" s="45"/>
      <c r="R67" s="46"/>
      <c r="S67" s="47"/>
      <c r="T67" s="10"/>
      <c r="U67" s="10"/>
    </row>
    <row r="68" spans="3:21" ht="12.75" hidden="1" outlineLevel="1">
      <c r="C68" s="7" t="s">
        <v>35</v>
      </c>
      <c r="E68" s="11"/>
      <c r="F68" s="11"/>
      <c r="G68" s="11"/>
      <c r="H68" s="11"/>
      <c r="I68" s="11"/>
      <c r="J68" s="11"/>
      <c r="K68" s="11"/>
      <c r="L68" s="26"/>
      <c r="M68" s="26"/>
      <c r="N68" s="26"/>
      <c r="O68" s="26"/>
      <c r="P68" s="45"/>
      <c r="R68" s="46"/>
      <c r="S68" s="47"/>
      <c r="T68" s="10"/>
      <c r="U68" s="10"/>
    </row>
    <row r="69" spans="3:21" ht="12.75" hidden="1" outlineLevel="1">
      <c r="C69" s="7" t="s">
        <v>48</v>
      </c>
      <c r="E69" s="11"/>
      <c r="F69" s="11"/>
      <c r="G69" s="11"/>
      <c r="H69" s="11"/>
      <c r="I69" s="11"/>
      <c r="J69" s="11"/>
      <c r="K69" s="11"/>
      <c r="L69" s="26"/>
      <c r="M69" s="26"/>
      <c r="N69" s="26"/>
      <c r="O69" s="26"/>
      <c r="P69" s="45"/>
      <c r="R69" s="46"/>
      <c r="S69" s="47"/>
      <c r="T69" s="10"/>
      <c r="U69" s="10"/>
    </row>
    <row r="70" spans="3:21" ht="12.75" hidden="1" outlineLevel="1">
      <c r="C70" s="7" t="s">
        <v>17</v>
      </c>
      <c r="E70" s="11"/>
      <c r="F70" s="11"/>
      <c r="G70" s="11"/>
      <c r="H70" s="11"/>
      <c r="I70" s="11"/>
      <c r="J70" s="11"/>
      <c r="K70" s="11"/>
      <c r="L70" s="26"/>
      <c r="M70" s="26"/>
      <c r="N70" s="26"/>
      <c r="O70" s="26"/>
      <c r="P70" s="45"/>
      <c r="R70" s="46"/>
      <c r="S70" s="47"/>
      <c r="T70" s="10"/>
      <c r="U70" s="10"/>
    </row>
    <row r="71" spans="3:21" ht="12.75" hidden="1" outlineLevel="1">
      <c r="C71" s="7" t="s">
        <v>18</v>
      </c>
      <c r="E71" s="11"/>
      <c r="F71" s="11"/>
      <c r="G71" s="11"/>
      <c r="H71" s="11"/>
      <c r="I71" s="11"/>
      <c r="J71" s="11"/>
      <c r="K71" s="11"/>
      <c r="L71" s="26"/>
      <c r="M71" s="26"/>
      <c r="N71" s="26"/>
      <c r="O71" s="26"/>
      <c r="P71" s="45"/>
      <c r="R71" s="46"/>
      <c r="S71" s="47"/>
      <c r="T71" s="10"/>
      <c r="U71" s="10"/>
    </row>
    <row r="72" ht="12.75" hidden="1" outlineLevel="1">
      <c r="B72" s="7" t="s">
        <v>50</v>
      </c>
    </row>
    <row r="73" spans="3:21" ht="12.75" hidden="1" outlineLevel="1">
      <c r="C73" s="7" t="s">
        <v>49</v>
      </c>
      <c r="E73" s="11"/>
      <c r="F73" s="11"/>
      <c r="G73" s="11"/>
      <c r="H73" s="11"/>
      <c r="I73" s="11"/>
      <c r="J73" s="11"/>
      <c r="K73" s="11"/>
      <c r="L73" s="26"/>
      <c r="M73" s="26"/>
      <c r="N73" s="26"/>
      <c r="O73" s="26"/>
      <c r="P73" s="45"/>
      <c r="R73" s="46"/>
      <c r="S73" s="47"/>
      <c r="T73" s="10"/>
      <c r="U73" s="10"/>
    </row>
    <row r="74" spans="3:21" ht="12.75" hidden="1" outlineLevel="1">
      <c r="C74" s="7" t="s">
        <v>35</v>
      </c>
      <c r="E74" s="11"/>
      <c r="F74" s="11"/>
      <c r="G74" s="11"/>
      <c r="H74" s="11"/>
      <c r="I74" s="11"/>
      <c r="J74" s="11"/>
      <c r="K74" s="11"/>
      <c r="L74" s="26"/>
      <c r="M74" s="26"/>
      <c r="N74" s="26"/>
      <c r="O74" s="26"/>
      <c r="P74" s="45"/>
      <c r="R74" s="46"/>
      <c r="S74" s="47"/>
      <c r="T74" s="10"/>
      <c r="U74" s="10"/>
    </row>
    <row r="75" spans="3:21" ht="12.75" hidden="1" outlineLevel="1">
      <c r="C75" s="7" t="s">
        <v>48</v>
      </c>
      <c r="E75" s="11"/>
      <c r="F75" s="11"/>
      <c r="G75" s="11"/>
      <c r="H75" s="11"/>
      <c r="I75" s="11"/>
      <c r="J75" s="11"/>
      <c r="K75" s="11"/>
      <c r="L75" s="26"/>
      <c r="M75" s="26"/>
      <c r="N75" s="26"/>
      <c r="O75" s="26"/>
      <c r="P75" s="45"/>
      <c r="R75" s="46"/>
      <c r="S75" s="47"/>
      <c r="T75" s="10"/>
      <c r="U75" s="10"/>
    </row>
    <row r="76" spans="3:21" ht="12.75" hidden="1" outlineLevel="1">
      <c r="C76" s="7" t="s">
        <v>17</v>
      </c>
      <c r="E76" s="11"/>
      <c r="F76" s="11"/>
      <c r="G76" s="11"/>
      <c r="H76" s="11"/>
      <c r="I76" s="11"/>
      <c r="J76" s="11"/>
      <c r="K76" s="11"/>
      <c r="L76" s="26"/>
      <c r="M76" s="26"/>
      <c r="N76" s="26"/>
      <c r="O76" s="26"/>
      <c r="P76" s="45"/>
      <c r="R76" s="46"/>
      <c r="S76" s="47"/>
      <c r="T76" s="10"/>
      <c r="U76" s="10"/>
    </row>
    <row r="77" spans="3:21" ht="12.75" hidden="1" outlineLevel="1">
      <c r="C77" s="7" t="s">
        <v>18</v>
      </c>
      <c r="E77" s="11"/>
      <c r="F77" s="11"/>
      <c r="G77" s="11"/>
      <c r="H77" s="11"/>
      <c r="I77" s="11"/>
      <c r="J77" s="11"/>
      <c r="K77" s="11"/>
      <c r="L77" s="26"/>
      <c r="M77" s="26"/>
      <c r="N77" s="26"/>
      <c r="O77" s="26"/>
      <c r="P77" s="45"/>
      <c r="R77" s="46"/>
      <c r="S77" s="47"/>
      <c r="T77" s="10"/>
      <c r="U77" s="10"/>
    </row>
    <row r="78" ht="12.75" hidden="1" outlineLevel="1">
      <c r="B78" s="7" t="s">
        <v>51</v>
      </c>
    </row>
    <row r="79" spans="3:21" ht="12.75" hidden="1" outlineLevel="1">
      <c r="C79" s="7" t="s">
        <v>49</v>
      </c>
      <c r="E79" s="11"/>
      <c r="F79" s="11"/>
      <c r="G79" s="11"/>
      <c r="H79" s="11"/>
      <c r="I79" s="11"/>
      <c r="J79" s="11"/>
      <c r="K79" s="11"/>
      <c r="L79" s="26"/>
      <c r="M79" s="26"/>
      <c r="N79" s="26"/>
      <c r="O79" s="26"/>
      <c r="P79" s="45"/>
      <c r="R79" s="46"/>
      <c r="S79" s="47"/>
      <c r="T79" s="10"/>
      <c r="U79" s="10"/>
    </row>
    <row r="80" spans="3:21" ht="12.75" hidden="1" outlineLevel="1">
      <c r="C80" s="7" t="s">
        <v>35</v>
      </c>
      <c r="E80" s="11"/>
      <c r="F80" s="11"/>
      <c r="G80" s="11"/>
      <c r="H80" s="11"/>
      <c r="I80" s="11"/>
      <c r="J80" s="11"/>
      <c r="K80" s="11"/>
      <c r="L80" s="26"/>
      <c r="M80" s="26"/>
      <c r="N80" s="26"/>
      <c r="O80" s="26"/>
      <c r="P80" s="45"/>
      <c r="R80" s="46"/>
      <c r="S80" s="47"/>
      <c r="T80" s="10"/>
      <c r="U80" s="10"/>
    </row>
    <row r="81" spans="3:21" ht="12.75" hidden="1" outlineLevel="1">
      <c r="C81" s="7" t="s">
        <v>48</v>
      </c>
      <c r="E81" s="11"/>
      <c r="F81" s="11"/>
      <c r="G81" s="11"/>
      <c r="H81" s="11"/>
      <c r="I81" s="11"/>
      <c r="J81" s="11"/>
      <c r="K81" s="11"/>
      <c r="L81" s="26"/>
      <c r="M81" s="26"/>
      <c r="N81" s="26"/>
      <c r="O81" s="26"/>
      <c r="P81" s="45"/>
      <c r="R81" s="46"/>
      <c r="S81" s="47"/>
      <c r="T81" s="10"/>
      <c r="U81" s="10"/>
    </row>
    <row r="82" spans="3:21" ht="12.75" hidden="1" outlineLevel="1">
      <c r="C82" s="7" t="s">
        <v>17</v>
      </c>
      <c r="E82" s="11"/>
      <c r="F82" s="11"/>
      <c r="G82" s="11"/>
      <c r="H82" s="11"/>
      <c r="I82" s="11"/>
      <c r="J82" s="11"/>
      <c r="K82" s="11"/>
      <c r="L82" s="26"/>
      <c r="M82" s="26"/>
      <c r="N82" s="26"/>
      <c r="O82" s="26"/>
      <c r="P82" s="45"/>
      <c r="R82" s="46"/>
      <c r="S82" s="47"/>
      <c r="T82" s="10"/>
      <c r="U82" s="10"/>
    </row>
    <row r="83" spans="3:21" ht="12.75" hidden="1" outlineLevel="1">
      <c r="C83" s="7" t="s">
        <v>18</v>
      </c>
      <c r="E83" s="11"/>
      <c r="F83" s="11"/>
      <c r="G83" s="11"/>
      <c r="H83" s="11"/>
      <c r="I83" s="11"/>
      <c r="J83" s="11"/>
      <c r="K83" s="11"/>
      <c r="L83" s="26"/>
      <c r="M83" s="26"/>
      <c r="N83" s="26"/>
      <c r="O83" s="26"/>
      <c r="P83" s="45"/>
      <c r="R83" s="46"/>
      <c r="S83" s="47"/>
      <c r="T83" s="10"/>
      <c r="U83" s="10"/>
    </row>
    <row r="84" ht="12.75" hidden="1" outlineLevel="1">
      <c r="B84" s="7" t="s">
        <v>52</v>
      </c>
    </row>
    <row r="85" spans="3:21" ht="12.75" hidden="1" outlineLevel="1">
      <c r="C85" s="7" t="s">
        <v>53</v>
      </c>
      <c r="E85" s="11"/>
      <c r="F85" s="11"/>
      <c r="G85" s="11"/>
      <c r="H85" s="11"/>
      <c r="I85" s="11"/>
      <c r="J85" s="11"/>
      <c r="K85" s="11"/>
      <c r="L85" s="26"/>
      <c r="M85" s="26"/>
      <c r="N85" s="26"/>
      <c r="O85" s="26"/>
      <c r="P85" s="45"/>
      <c r="R85" s="46"/>
      <c r="S85" s="47"/>
      <c r="T85" s="10"/>
      <c r="U85" s="10"/>
    </row>
    <row r="86" spans="3:21" ht="12.75" hidden="1" outlineLevel="1">
      <c r="C86" s="7" t="s">
        <v>36</v>
      </c>
      <c r="E86" s="11"/>
      <c r="F86" s="11"/>
      <c r="G86" s="11"/>
      <c r="H86" s="11"/>
      <c r="I86" s="11"/>
      <c r="J86" s="11"/>
      <c r="K86" s="11"/>
      <c r="L86" s="26"/>
      <c r="M86" s="26"/>
      <c r="N86" s="26"/>
      <c r="O86" s="26"/>
      <c r="P86" s="45"/>
      <c r="R86" s="46"/>
      <c r="S86" s="47"/>
      <c r="T86" s="10"/>
      <c r="U86" s="10"/>
    </row>
    <row r="87" spans="2:21" ht="12.75" hidden="1" outlineLevel="1">
      <c r="B87" s="7" t="s">
        <v>54</v>
      </c>
      <c r="E87" s="11"/>
      <c r="F87" s="11"/>
      <c r="G87" s="11"/>
      <c r="H87" s="11"/>
      <c r="I87" s="11"/>
      <c r="J87" s="11"/>
      <c r="K87" s="11"/>
      <c r="L87" s="26"/>
      <c r="M87" s="26"/>
      <c r="N87" s="26"/>
      <c r="O87" s="26"/>
      <c r="P87" s="45"/>
      <c r="R87" s="46"/>
      <c r="S87" s="47"/>
      <c r="T87" s="10"/>
      <c r="U87" s="10"/>
    </row>
    <row r="88" spans="19:26" ht="12.75" collapsed="1">
      <c r="S88" s="48"/>
      <c r="T88" s="49"/>
      <c r="U88" s="49"/>
      <c r="V88" s="50"/>
      <c r="W88" s="50"/>
      <c r="X88" s="50"/>
      <c r="Y88" s="50"/>
      <c r="Z88" s="50"/>
    </row>
    <row r="89" spans="2:26" ht="36" customHeight="1">
      <c r="B89" s="51">
        <v>1</v>
      </c>
      <c r="C89" s="101" t="s">
        <v>55</v>
      </c>
      <c r="D89" s="100"/>
      <c r="E89" s="100"/>
      <c r="F89" s="100"/>
      <c r="G89" s="100"/>
      <c r="H89" s="100"/>
      <c r="I89" s="100"/>
      <c r="J89" s="100"/>
      <c r="K89" s="100"/>
      <c r="L89" s="100"/>
      <c r="M89" s="100"/>
      <c r="N89" s="100"/>
      <c r="O89" s="100"/>
      <c r="P89" s="100"/>
      <c r="Q89" s="100"/>
      <c r="R89" s="100"/>
      <c r="U89" s="52"/>
      <c r="V89" s="50"/>
      <c r="W89" s="50"/>
      <c r="X89" s="50"/>
      <c r="Y89" s="50"/>
      <c r="Z89" s="50"/>
    </row>
    <row r="90" spans="2:26" ht="37.5" customHeight="1">
      <c r="B90" s="51">
        <v>2</v>
      </c>
      <c r="C90" s="101" t="s">
        <v>56</v>
      </c>
      <c r="D90" s="100"/>
      <c r="E90" s="100"/>
      <c r="F90" s="100"/>
      <c r="G90" s="100"/>
      <c r="H90" s="100"/>
      <c r="I90" s="100"/>
      <c r="J90" s="100"/>
      <c r="K90" s="100"/>
      <c r="L90" s="100"/>
      <c r="M90" s="100"/>
      <c r="N90" s="100"/>
      <c r="O90" s="100"/>
      <c r="P90" s="100"/>
      <c r="Q90" s="100"/>
      <c r="R90" s="100"/>
      <c r="U90" s="52"/>
      <c r="V90" s="53">
        <f>U89-U90</f>
        <v>0</v>
      </c>
      <c r="W90" s="50"/>
      <c r="X90" s="50"/>
      <c r="Y90" s="50"/>
      <c r="Z90" s="50"/>
    </row>
    <row r="91" spans="2:26" ht="25.5" customHeight="1">
      <c r="B91" s="51">
        <v>3</v>
      </c>
      <c r="C91" s="99" t="s">
        <v>57</v>
      </c>
      <c r="D91" s="100"/>
      <c r="E91" s="100"/>
      <c r="F91" s="100"/>
      <c r="G91" s="100"/>
      <c r="H91" s="100"/>
      <c r="I91" s="100"/>
      <c r="J91" s="100"/>
      <c r="K91" s="100"/>
      <c r="L91" s="100"/>
      <c r="M91" s="100"/>
      <c r="N91" s="100"/>
      <c r="O91" s="100"/>
      <c r="P91" s="100"/>
      <c r="Q91" s="100"/>
      <c r="R91" s="100"/>
      <c r="U91" s="54"/>
      <c r="V91" s="55" t="e">
        <f>U91/$U$96</f>
        <v>#DIV/0!</v>
      </c>
      <c r="W91" s="56" t="e">
        <f>$V$90*V91</f>
        <v>#DIV/0!</v>
      </c>
      <c r="X91" s="50"/>
      <c r="Y91" s="50"/>
      <c r="Z91" s="50"/>
    </row>
    <row r="92" spans="2:26" ht="14.25" customHeight="1">
      <c r="B92" s="51">
        <v>4</v>
      </c>
      <c r="C92" s="101" t="s">
        <v>58</v>
      </c>
      <c r="D92" s="100"/>
      <c r="E92" s="100"/>
      <c r="F92" s="100"/>
      <c r="G92" s="100"/>
      <c r="H92" s="100"/>
      <c r="I92" s="100"/>
      <c r="J92" s="100"/>
      <c r="K92" s="100"/>
      <c r="L92" s="100"/>
      <c r="M92" s="100"/>
      <c r="N92" s="100"/>
      <c r="O92" s="100"/>
      <c r="P92" s="100"/>
      <c r="Q92" s="100"/>
      <c r="R92" s="100"/>
      <c r="U92" s="57"/>
      <c r="V92" s="55" t="e">
        <f>U92/$U$96</f>
        <v>#DIV/0!</v>
      </c>
      <c r="W92" s="56" t="e">
        <f>$V$90*V92</f>
        <v>#DIV/0!</v>
      </c>
      <c r="X92" s="50"/>
      <c r="Y92" s="50"/>
      <c r="Z92" s="50"/>
    </row>
    <row r="93" spans="2:26" ht="15" customHeight="1">
      <c r="B93" s="51">
        <v>5</v>
      </c>
      <c r="C93" s="99" t="s">
        <v>59</v>
      </c>
      <c r="D93" s="99"/>
      <c r="E93" s="99"/>
      <c r="F93" s="99"/>
      <c r="G93" s="99"/>
      <c r="H93" s="99"/>
      <c r="I93" s="99"/>
      <c r="J93" s="99"/>
      <c r="K93" s="99"/>
      <c r="L93" s="99"/>
      <c r="M93" s="99"/>
      <c r="N93" s="99"/>
      <c r="O93" s="99"/>
      <c r="P93" s="99"/>
      <c r="Q93" s="99"/>
      <c r="R93" s="99"/>
      <c r="U93" s="57"/>
      <c r="V93" s="55" t="e">
        <f>U93/$U$96</f>
        <v>#DIV/0!</v>
      </c>
      <c r="W93" s="56" t="e">
        <f>$V$90*V93</f>
        <v>#DIV/0!</v>
      </c>
      <c r="X93" s="50"/>
      <c r="Y93" s="50"/>
      <c r="Z93" s="50"/>
    </row>
    <row r="94" spans="3:26" ht="53.25">
      <c r="C94" s="58" t="s">
        <v>60</v>
      </c>
      <c r="D94" s="59"/>
      <c r="E94" s="60" t="s">
        <v>61</v>
      </c>
      <c r="F94" s="61" t="s">
        <v>62</v>
      </c>
      <c r="G94" s="61" t="s">
        <v>63</v>
      </c>
      <c r="H94" s="61" t="s">
        <v>64</v>
      </c>
      <c r="I94" s="61" t="s">
        <v>65</v>
      </c>
      <c r="L94" s="9"/>
      <c r="R94" s="62" t="s">
        <v>66</v>
      </c>
      <c r="S94" s="63" t="s">
        <v>67</v>
      </c>
      <c r="U94" s="57"/>
      <c r="V94" s="55" t="e">
        <f>U94/$U$96</f>
        <v>#DIV/0!</v>
      </c>
      <c r="W94" s="56" t="e">
        <f>$V$90*V94</f>
        <v>#DIV/0!</v>
      </c>
      <c r="X94" s="50"/>
      <c r="Y94" s="50"/>
      <c r="Z94" s="50"/>
    </row>
    <row r="95" spans="3:26" ht="12.75">
      <c r="C95" s="64" t="s">
        <v>68</v>
      </c>
      <c r="D95" s="59"/>
      <c r="E95" s="60">
        <v>50672</v>
      </c>
      <c r="F95" s="65">
        <f>E95/12*6</f>
        <v>25336</v>
      </c>
      <c r="G95" s="65">
        <v>12668</v>
      </c>
      <c r="H95" s="65"/>
      <c r="I95" s="65"/>
      <c r="J95" s="65"/>
      <c r="K95" s="65"/>
      <c r="L95" s="66"/>
      <c r="M95" s="66"/>
      <c r="N95" s="66"/>
      <c r="O95" s="66"/>
      <c r="P95" s="66"/>
      <c r="Q95" s="67"/>
      <c r="R95" s="68">
        <f>F95-G95</f>
        <v>12668</v>
      </c>
      <c r="S95" s="69">
        <f>E95-G95</f>
        <v>38004</v>
      </c>
      <c r="U95" s="70"/>
      <c r="V95" s="55" t="e">
        <f>U95/$U$96</f>
        <v>#DIV/0!</v>
      </c>
      <c r="W95" s="56" t="e">
        <f>$V$90*V95</f>
        <v>#DIV/0!</v>
      </c>
      <c r="X95" s="50"/>
      <c r="Y95" s="50"/>
      <c r="Z95" s="50"/>
    </row>
    <row r="96" spans="3:26" ht="12.75">
      <c r="C96" s="64" t="s">
        <v>69</v>
      </c>
      <c r="D96" s="59"/>
      <c r="E96" s="60">
        <v>228028</v>
      </c>
      <c r="F96" s="65">
        <f>E96/12*6</f>
        <v>114014</v>
      </c>
      <c r="G96" s="65">
        <v>31262</v>
      </c>
      <c r="H96" s="65">
        <f>-G96</f>
        <v>-31262</v>
      </c>
      <c r="I96" s="65">
        <f>-H96</f>
        <v>31262</v>
      </c>
      <c r="J96" s="65"/>
      <c r="K96" s="65"/>
      <c r="L96" s="66"/>
      <c r="M96" s="66"/>
      <c r="N96" s="66"/>
      <c r="O96" s="66"/>
      <c r="P96" s="66"/>
      <c r="Q96" s="67"/>
      <c r="R96" s="68">
        <f>F96-G96-H96-I96</f>
        <v>82752</v>
      </c>
      <c r="S96" s="69">
        <f>E96-G96-H96-I96</f>
        <v>196766</v>
      </c>
      <c r="U96" s="71"/>
      <c r="V96" s="72" t="e">
        <f>SUM(V91:V95)</f>
        <v>#DIV/0!</v>
      </c>
      <c r="W96" s="73" t="e">
        <f>SUM(W91:W95)</f>
        <v>#DIV/0!</v>
      </c>
      <c r="X96" s="50"/>
      <c r="Y96" s="50"/>
      <c r="Z96" s="50"/>
    </row>
    <row r="97" spans="3:26" ht="12.75">
      <c r="C97" s="64" t="s">
        <v>70</v>
      </c>
      <c r="D97" s="59"/>
      <c r="E97" s="60">
        <v>288199</v>
      </c>
      <c r="F97" s="65">
        <f>E97/12*6</f>
        <v>144099.5</v>
      </c>
      <c r="G97" s="65"/>
      <c r="H97" s="65"/>
      <c r="I97" s="65"/>
      <c r="J97" s="65"/>
      <c r="K97" s="65"/>
      <c r="L97" s="66"/>
      <c r="M97" s="66"/>
      <c r="N97" s="66"/>
      <c r="O97" s="66"/>
      <c r="P97" s="66"/>
      <c r="Q97" s="67"/>
      <c r="R97" s="68">
        <f>F97-G97</f>
        <v>144099.5</v>
      </c>
      <c r="S97" s="69">
        <f>E97-G97</f>
        <v>288199</v>
      </c>
      <c r="U97" s="48"/>
      <c r="V97" s="49"/>
      <c r="W97" s="74">
        <f>U90</f>
        <v>0</v>
      </c>
      <c r="X97" s="50"/>
      <c r="Y97" s="50"/>
      <c r="Z97" s="50"/>
    </row>
    <row r="98" spans="3:26" ht="12.75">
      <c r="C98" s="75" t="s">
        <v>71</v>
      </c>
      <c r="D98" s="76"/>
      <c r="E98" s="77">
        <v>153010</v>
      </c>
      <c r="F98" s="65">
        <f>E98/12*6</f>
        <v>76505</v>
      </c>
      <c r="G98" s="65"/>
      <c r="H98" s="65"/>
      <c r="I98" s="65"/>
      <c r="J98" s="65"/>
      <c r="K98" s="65"/>
      <c r="L98" s="66"/>
      <c r="M98" s="66"/>
      <c r="N98" s="66"/>
      <c r="O98" s="66"/>
      <c r="P98" s="66"/>
      <c r="Q98" s="67"/>
      <c r="R98" s="68">
        <f>F98-G98</f>
        <v>76505</v>
      </c>
      <c r="S98" s="69">
        <f>E98-G98</f>
        <v>153010</v>
      </c>
      <c r="U98" s="48"/>
      <c r="V98" s="78" t="s">
        <v>72</v>
      </c>
      <c r="W98" s="73" t="e">
        <f>W97+W96</f>
        <v>#DIV/0!</v>
      </c>
      <c r="X98" s="50"/>
      <c r="Y98" s="50"/>
      <c r="Z98" s="50"/>
    </row>
    <row r="99" spans="3:26" ht="12.75">
      <c r="C99" s="79" t="s">
        <v>73</v>
      </c>
      <c r="D99" s="80"/>
      <c r="E99" s="81">
        <f aca="true" t="shared" si="11" ref="E99:S99">SUM(E95:E98)</f>
        <v>719909</v>
      </c>
      <c r="F99" s="82">
        <f t="shared" si="11"/>
        <v>359954.5</v>
      </c>
      <c r="G99" s="82">
        <f t="shared" si="11"/>
        <v>43930</v>
      </c>
      <c r="H99" s="82">
        <f t="shared" si="11"/>
        <v>-31262</v>
      </c>
      <c r="I99" s="82">
        <f t="shared" si="11"/>
        <v>31262</v>
      </c>
      <c r="J99" s="82">
        <f t="shared" si="11"/>
        <v>0</v>
      </c>
      <c r="K99" s="82">
        <f t="shared" si="11"/>
        <v>0</v>
      </c>
      <c r="L99" s="82">
        <f t="shared" si="11"/>
        <v>0</v>
      </c>
      <c r="M99" s="82">
        <f t="shared" si="11"/>
        <v>0</v>
      </c>
      <c r="N99" s="82">
        <f t="shared" si="11"/>
        <v>0</v>
      </c>
      <c r="O99" s="82">
        <f t="shared" si="11"/>
        <v>0</v>
      </c>
      <c r="P99" s="82">
        <f t="shared" si="11"/>
        <v>0</v>
      </c>
      <c r="Q99" s="82">
        <f t="shared" si="11"/>
        <v>0</v>
      </c>
      <c r="R99" s="82">
        <f t="shared" si="11"/>
        <v>316024.5</v>
      </c>
      <c r="S99" s="83">
        <f t="shared" si="11"/>
        <v>675979</v>
      </c>
      <c r="U99" s="48"/>
      <c r="V99" s="49"/>
      <c r="W99" s="49"/>
      <c r="X99" s="50"/>
      <c r="Y99" s="50"/>
      <c r="Z99" s="50"/>
    </row>
    <row r="100" spans="19:26" ht="12.75">
      <c r="S100" s="71"/>
      <c r="T100" s="72"/>
      <c r="U100" s="73"/>
      <c r="V100" s="50"/>
      <c r="W100" s="50"/>
      <c r="X100" s="50"/>
      <c r="Y100" s="50"/>
      <c r="Z100" s="50"/>
    </row>
    <row r="101" spans="2:26" ht="13.5">
      <c r="B101" s="51">
        <v>6</v>
      </c>
      <c r="C101" s="7" t="s">
        <v>74</v>
      </c>
      <c r="S101" s="48"/>
      <c r="T101" s="72"/>
      <c r="U101" s="73"/>
      <c r="V101" s="50"/>
      <c r="W101" s="50"/>
      <c r="X101" s="50"/>
      <c r="Y101" s="50"/>
      <c r="Z101" s="50"/>
    </row>
    <row r="102" spans="1:26" s="7" customFormat="1" ht="11.25">
      <c r="A102" s="6"/>
      <c r="C102" s="7" t="s">
        <v>75</v>
      </c>
      <c r="G102" s="9"/>
      <c r="H102" s="9"/>
      <c r="I102" s="9"/>
      <c r="J102" s="9"/>
      <c r="K102" s="9"/>
      <c r="Q102" s="10"/>
      <c r="S102" s="48"/>
      <c r="T102" s="72"/>
      <c r="U102" s="73"/>
      <c r="V102" s="49"/>
      <c r="W102" s="49"/>
      <c r="X102" s="49"/>
      <c r="Y102" s="49"/>
      <c r="Z102" s="49"/>
    </row>
    <row r="103" spans="1:26" s="66" customFormat="1" ht="10.5">
      <c r="A103" s="84"/>
      <c r="C103" s="85" t="s">
        <v>76</v>
      </c>
      <c r="D103" s="86"/>
      <c r="E103" s="87" t="s">
        <v>73</v>
      </c>
      <c r="F103" s="87"/>
      <c r="G103" s="87"/>
      <c r="H103" s="65"/>
      <c r="I103" s="65"/>
      <c r="J103" s="65"/>
      <c r="K103" s="65"/>
      <c r="Q103" s="67"/>
      <c r="S103" s="88"/>
      <c r="T103" s="89"/>
      <c r="U103" s="90"/>
      <c r="V103" s="91"/>
      <c r="W103" s="91"/>
      <c r="X103" s="91"/>
      <c r="Y103" s="91"/>
      <c r="Z103" s="91"/>
    </row>
    <row r="104" spans="1:26" s="66" customFormat="1" ht="10.5">
      <c r="A104" s="84"/>
      <c r="C104" s="92" t="s">
        <v>77</v>
      </c>
      <c r="E104" s="93">
        <v>14291.03</v>
      </c>
      <c r="F104" s="93"/>
      <c r="G104" s="93"/>
      <c r="H104" s="65"/>
      <c r="I104" s="65"/>
      <c r="J104" s="65"/>
      <c r="K104" s="65"/>
      <c r="Q104" s="67"/>
      <c r="S104" s="88"/>
      <c r="T104" s="89"/>
      <c r="U104" s="90"/>
      <c r="V104" s="91"/>
      <c r="W104" s="91"/>
      <c r="X104" s="91"/>
      <c r="Y104" s="91"/>
      <c r="Z104" s="91"/>
    </row>
    <row r="105" spans="1:26" s="66" customFormat="1" ht="10.5">
      <c r="A105" s="84"/>
      <c r="C105" s="92" t="s">
        <v>78</v>
      </c>
      <c r="E105" s="93">
        <v>14345.53</v>
      </c>
      <c r="F105" s="93"/>
      <c r="G105" s="93"/>
      <c r="H105" s="65"/>
      <c r="I105" s="65"/>
      <c r="J105" s="65"/>
      <c r="K105" s="65"/>
      <c r="Q105" s="67"/>
      <c r="S105" s="88"/>
      <c r="T105" s="89"/>
      <c r="U105" s="90"/>
      <c r="V105" s="91"/>
      <c r="W105" s="91"/>
      <c r="X105" s="91"/>
      <c r="Y105" s="91"/>
      <c r="Z105" s="91"/>
    </row>
    <row r="106" spans="1:26" s="66" customFormat="1" ht="10.5">
      <c r="A106" s="84"/>
      <c r="C106" s="92" t="s">
        <v>79</v>
      </c>
      <c r="E106" s="93">
        <v>40392.22</v>
      </c>
      <c r="F106" s="93"/>
      <c r="G106" s="93"/>
      <c r="H106" s="65"/>
      <c r="I106" s="65"/>
      <c r="J106" s="65"/>
      <c r="K106" s="65"/>
      <c r="Q106" s="67"/>
      <c r="S106" s="88"/>
      <c r="T106" s="89"/>
      <c r="U106" s="91"/>
      <c r="V106" s="91"/>
      <c r="W106" s="91"/>
      <c r="X106" s="91"/>
      <c r="Y106" s="91"/>
      <c r="Z106" s="91"/>
    </row>
    <row r="107" spans="1:26" s="66" customFormat="1" ht="10.5">
      <c r="A107" s="84"/>
      <c r="C107" s="92" t="s">
        <v>80</v>
      </c>
      <c r="E107" s="93">
        <v>96473.08</v>
      </c>
      <c r="F107" s="93"/>
      <c r="G107" s="93"/>
      <c r="H107" s="65"/>
      <c r="I107" s="65"/>
      <c r="J107" s="65"/>
      <c r="K107" s="65"/>
      <c r="Q107" s="67"/>
      <c r="S107" s="88"/>
      <c r="T107" s="89"/>
      <c r="U107" s="91"/>
      <c r="V107" s="91"/>
      <c r="W107" s="91"/>
      <c r="X107" s="91"/>
      <c r="Y107" s="91"/>
      <c r="Z107" s="91"/>
    </row>
    <row r="108" spans="1:26" s="66" customFormat="1" ht="10.5">
      <c r="A108" s="84"/>
      <c r="C108" s="92" t="s">
        <v>4</v>
      </c>
      <c r="E108" s="93">
        <v>164494.774</v>
      </c>
      <c r="F108" s="93"/>
      <c r="G108" s="93"/>
      <c r="H108" s="65"/>
      <c r="I108" s="65"/>
      <c r="J108" s="65"/>
      <c r="K108" s="65"/>
      <c r="Q108" s="67"/>
      <c r="S108" s="88"/>
      <c r="T108" s="89"/>
      <c r="U108" s="91"/>
      <c r="V108" s="91"/>
      <c r="W108" s="91"/>
      <c r="X108" s="91"/>
      <c r="Y108" s="91"/>
      <c r="Z108" s="91"/>
    </row>
    <row r="109" spans="1:26" s="66" customFormat="1" ht="10.5">
      <c r="A109" s="84"/>
      <c r="C109" s="94" t="s">
        <v>81</v>
      </c>
      <c r="D109" s="86"/>
      <c r="E109" s="95">
        <v>38879.16</v>
      </c>
      <c r="F109" s="95"/>
      <c r="G109" s="95"/>
      <c r="H109" s="65"/>
      <c r="I109" s="65"/>
      <c r="J109" s="65"/>
      <c r="K109" s="65"/>
      <c r="Q109" s="67"/>
      <c r="S109" s="88"/>
      <c r="T109" s="89"/>
      <c r="U109" s="91"/>
      <c r="V109" s="91"/>
      <c r="W109" s="91"/>
      <c r="X109" s="91"/>
      <c r="Y109" s="91"/>
      <c r="Z109" s="91"/>
    </row>
    <row r="110" spans="1:26" s="66" customFormat="1" ht="10.5">
      <c r="A110" s="84"/>
      <c r="E110" s="96">
        <v>368875.794</v>
      </c>
      <c r="F110" s="96"/>
      <c r="G110" s="93"/>
      <c r="H110" s="65"/>
      <c r="I110" s="65"/>
      <c r="J110" s="65"/>
      <c r="K110" s="65"/>
      <c r="Q110" s="67"/>
      <c r="S110" s="88"/>
      <c r="T110" s="91"/>
      <c r="U110" s="91"/>
      <c r="V110" s="91"/>
      <c r="W110" s="91"/>
      <c r="X110" s="91"/>
      <c r="Y110" s="91"/>
      <c r="Z110" s="91"/>
    </row>
  </sheetData>
  <mergeCells count="6">
    <mergeCell ref="A10:C10"/>
    <mergeCell ref="C91:R91"/>
    <mergeCell ref="C93:R93"/>
    <mergeCell ref="C92:R92"/>
    <mergeCell ref="C90:R90"/>
    <mergeCell ref="C89:R89"/>
  </mergeCells>
  <printOptions/>
  <pageMargins left="0.38" right="0.34" top="0.88" bottom="0.42" header="0.43" footer="0.26"/>
  <pageSetup fitToHeight="1" fitToWidth="1" horizontalDpi="600" verticalDpi="600" orientation="landscape" paperSize="5" scale="52" r:id="rId1"/>
  <headerFooter alignWithMargins="0">
    <oddHeader>&amp;L&amp;"Verdana,Bold"Printing and Graphics Arts
YTD June 2006 Financial Reports</oddHeader>
    <oddFooter>&amp;C&amp;"Verdana,Regular"&amp;8OIRM/ITS</oddFooter>
  </headerFooter>
  <rowBreaks count="2" manualBreakCount="2">
    <brk id="1" max="255" man="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keesej</dc:creator>
  <cp:keywords/>
  <dc:description/>
  <cp:lastModifiedBy>harriss</cp:lastModifiedBy>
  <cp:lastPrinted>2006-08-02T21:59:57Z</cp:lastPrinted>
  <dcterms:created xsi:type="dcterms:W3CDTF">2006-07-21T21:46:45Z</dcterms:created>
  <dcterms:modified xsi:type="dcterms:W3CDTF">2006-08-02T22:01:16Z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