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tabRatio="986" activeTab="0"/>
  </bookViews>
  <sheets>
    <sheet name="Form C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_xlnm.Print_Area" localSheetId="0">'Form C'!$A$1:$E$55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<sst xmlns="http://schemas.openxmlformats.org/spreadsheetml/2006/main" count="57" uniqueCount="57">
  <si>
    <t>Non-CX Financial Plan</t>
  </si>
  <si>
    <t>Category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</si>
  <si>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</si>
  <si>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</si>
  <si>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</si>
  <si>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</si>
  <si>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</si>
  <si>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</si>
  <si>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</si>
  <si>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</si>
  <si>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</si>
  <si>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</si>
  <si>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</si>
  <si>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</si>
  <si>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2004 Adopted</t>
  </si>
  <si>
    <t xml:space="preserve">2004 Revised  </t>
  </si>
  <si>
    <t>Fund Number: 000004040</t>
  </si>
  <si>
    <t>*Beginning Undesignated Fund Balance</t>
  </si>
  <si>
    <r>
      <t>*Encumbered &amp; Unencumbered Carryovers</t>
    </r>
    <r>
      <rPr>
        <vertAlign val="superscript"/>
        <sz val="12"/>
        <rFont val="Times New Roman"/>
        <family val="1"/>
      </rPr>
      <t>3</t>
    </r>
  </si>
  <si>
    <t>Adjusted Beginning Fund Balance</t>
  </si>
  <si>
    <t>*CDL Revenues</t>
  </si>
  <si>
    <t>*Moderate Risk Waste</t>
  </si>
  <si>
    <t>*Grants</t>
  </si>
  <si>
    <t>*DNRP Admin</t>
  </si>
  <si>
    <t>*Solid Waste Division</t>
  </si>
  <si>
    <t>*Landfill Reserve Transfer</t>
  </si>
  <si>
    <t>*Construction Fund Transfer</t>
  </si>
  <si>
    <t>*Rent, Cedar Hills</t>
  </si>
  <si>
    <t>*Expenditures from Prior Year Carryovers</t>
  </si>
  <si>
    <t>*DNRP Administration</t>
  </si>
  <si>
    <t>*Risk Abatement</t>
  </si>
  <si>
    <t>*Insurance Settlement Revenue, Brighton</t>
  </si>
  <si>
    <t>*Encumbrance Carryovers - SWD</t>
  </si>
  <si>
    <t>*Encumbrance Carryovers - DNRP admin.</t>
  </si>
  <si>
    <r>
      <t xml:space="preserve">2003 Actual </t>
    </r>
    <r>
      <rPr>
        <b/>
        <vertAlign val="superscript"/>
        <sz val="12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</si>
  <si>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 xml:space="preserve"> 2003 Actuals are from 14th month ARMS.</t>
    </r>
  </si>
  <si>
    <r>
      <t xml:space="preserve">2 </t>
    </r>
    <r>
      <rPr>
        <sz val="10"/>
        <rFont val="Times New Roman"/>
        <family val="1"/>
      </rPr>
      <t xml:space="preserve"> 2004 Estimated is based on disposal of 955,000 tons.</t>
    </r>
  </si>
  <si>
    <r>
      <t xml:space="preserve">2004 Estimated </t>
    </r>
    <r>
      <rPr>
        <b/>
        <vertAlign val="superscript"/>
        <sz val="12"/>
        <rFont val="Times New Roman"/>
        <family val="1"/>
      </rPr>
      <t>2</t>
    </r>
  </si>
  <si>
    <t>*Unencumbered Carryovers</t>
  </si>
  <si>
    <t>*SWD - 2nd Quarter Omnibus</t>
  </si>
  <si>
    <r>
      <t>*Net Disposal Fees</t>
    </r>
    <r>
      <rPr>
        <vertAlign val="superscript"/>
        <sz val="12"/>
        <rFont val="Times New Roman"/>
        <family val="1"/>
      </rPr>
      <t>4</t>
    </r>
  </si>
  <si>
    <r>
      <t>*Other</t>
    </r>
    <r>
      <rPr>
        <vertAlign val="superscript"/>
        <sz val="12"/>
        <rFont val="Times New Roman"/>
        <family val="1"/>
      </rPr>
      <t>5</t>
    </r>
  </si>
  <si>
    <r>
      <t>*CERP Fund Transfer</t>
    </r>
    <r>
      <rPr>
        <vertAlign val="superscript"/>
        <sz val="12"/>
        <rFont val="Times New Roman"/>
        <family val="1"/>
      </rPr>
      <t>6</t>
    </r>
  </si>
  <si>
    <r>
      <t>*Debt Service - Existing Debt</t>
    </r>
    <r>
      <rPr>
        <vertAlign val="superscript"/>
        <sz val="12"/>
        <rFont val="Times New Roman"/>
        <family val="1"/>
      </rPr>
      <t>7</t>
    </r>
  </si>
  <si>
    <r>
      <t>Estimated Underexpenditures</t>
    </r>
    <r>
      <rPr>
        <b/>
        <vertAlign val="superscript"/>
        <sz val="12"/>
        <rFont val="Times New Roman"/>
        <family val="1"/>
      </rPr>
      <t>8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</si>
  <si>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9</t>
    </r>
  </si>
  <si>
    <r>
      <t xml:space="preserve">3   </t>
    </r>
    <r>
      <rPr>
        <sz val="10"/>
        <rFont val="Times New Roman"/>
        <family val="1"/>
      </rPr>
      <t>Represents annual encumbered and unencumbered carryovers for the fund.</t>
    </r>
  </si>
  <si>
    <r>
      <t xml:space="preserve">5   </t>
    </r>
    <r>
      <rPr>
        <sz val="10"/>
        <rFont val="Times New Roman"/>
        <family val="1"/>
      </rPr>
      <t>Other revenue is comprised of WR/R Revenues, interest net of fees, and other miscellaneous revenues.</t>
    </r>
  </si>
  <si>
    <r>
      <t>6</t>
    </r>
    <r>
      <rPr>
        <sz val="10"/>
        <rFont val="Times New Roman"/>
        <family val="1"/>
      </rPr>
      <t xml:space="preserve">  Based on CERP policy to maintain sinking fund contribution for equip. replacement.</t>
    </r>
  </si>
  <si>
    <r>
      <t>7</t>
    </r>
    <r>
      <rPr>
        <sz val="10"/>
        <rFont val="Times New Roman"/>
        <family val="1"/>
      </rPr>
      <t xml:space="preserve">  Based on existing debt schedules.</t>
    </r>
  </si>
  <si>
    <r>
      <t>8</t>
    </r>
    <r>
      <rPr>
        <sz val="9"/>
        <rFont val="Times New Roman"/>
        <family val="0"/>
      </rPr>
      <t xml:space="preserve"> Under expenditures equal 3% of Solid Waste Division operating expenditures, excluding grant funded expenditures.</t>
    </r>
  </si>
  <si>
    <r>
      <t>9</t>
    </r>
    <r>
      <rPr>
        <sz val="9"/>
        <rFont val="Times New Roman"/>
        <family val="0"/>
      </rPr>
      <t xml:space="preserve">  Minimum target fund balance is based on a 45-day cash reserve policy (SWD operating expenditures multiplied by 45/360)</t>
    </r>
  </si>
  <si>
    <t>Solid Waste Division (DNRP - SWD/ADMIN)</t>
  </si>
  <si>
    <r>
      <t>4</t>
    </r>
    <r>
      <rPr>
        <sz val="9"/>
        <rFont val="Times New Roman"/>
        <family val="0"/>
      </rPr>
      <t xml:space="preserve">  Tip fee revenues included a proposed increase to the regional direct fee from $59.50 to $69.50 per ton effective April 1, 2004.   </t>
    </r>
  </si>
  <si>
    <t xml:space="preserve"> However, due to a court injunction effective through November, the regional direct fee was not increased.  </t>
  </si>
  <si>
    <t>*DNRP Admin. - 2nd Qrtr Omnibus - CX Overhead</t>
  </si>
  <si>
    <t>*DNRP Admin. - 2nd Qrtr Omnibus - FTE Transfer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</si>
</sst>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0"/>
    </font>
    <font>
      <sz val="9"/>
      <name val="Times New Roman"/>
      <family val="0"/>
    </font>
    <font>
      <b/>
      <sz val="9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9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4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9" fillId="0" borderId="0" xfId="21" applyFont="1" applyBorder="1" applyAlignment="1">
      <alignment horizontal="centerContinuous" wrapText="1"/>
      <protection/>
    </xf>
    <xf numFmtId="37" fontId="7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37" fontId="8" fillId="2" borderId="5" xfId="21" applyFont="1" applyFill="1" applyBorder="1" applyAlignment="1">
      <alignment horizontal="center" wrapText="1"/>
      <protection/>
    </xf>
    <xf numFmtId="37" fontId="8" fillId="2" borderId="6" xfId="21" applyFont="1" applyFill="1" applyBorder="1" applyAlignment="1">
      <alignment horizontal="center" wrapText="1"/>
      <protection/>
    </xf>
    <xf numFmtId="37" fontId="8" fillId="2" borderId="0" xfId="21" applyFont="1" applyFill="1" applyAlignment="1">
      <alignment horizontal="center" wrapText="1"/>
      <protection/>
    </xf>
    <xf numFmtId="0" fontId="9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8" fillId="0" borderId="2" xfId="15" applyNumberFormat="1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37" fontId="8" fillId="0" borderId="7" xfId="21" applyFont="1" applyFill="1" applyBorder="1" applyAlignment="1">
      <alignment horizontal="left"/>
      <protection/>
    </xf>
    <xf numFmtId="164" fontId="9" fillId="0" borderId="7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/>
    </xf>
    <xf numFmtId="164" fontId="9" fillId="0" borderId="9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37" fontId="9" fillId="0" borderId="7" xfId="21" applyFont="1" applyFill="1" applyBorder="1" applyAlignment="1">
      <alignment horizontal="left"/>
      <protection/>
    </xf>
    <xf numFmtId="164" fontId="9" fillId="0" borderId="7" xfId="15" applyNumberFormat="1" applyFont="1" applyBorder="1" applyAlignment="1">
      <alignment/>
    </xf>
    <xf numFmtId="164" fontId="9" fillId="0" borderId="8" xfId="15" applyNumberFormat="1" applyFont="1" applyFill="1" applyBorder="1" applyAlignment="1">
      <alignment horizontal="center"/>
    </xf>
    <xf numFmtId="37" fontId="8" fillId="0" borderId="10" xfId="21" applyFont="1" applyFill="1" applyBorder="1" applyAlignment="1">
      <alignment horizontal="left"/>
      <protection/>
    </xf>
    <xf numFmtId="164" fontId="8" fillId="0" borderId="10" xfId="15" applyNumberFormat="1" applyFont="1" applyFill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12" fillId="3" borderId="2" xfId="15" applyNumberFormat="1" applyFont="1" applyFill="1" applyBorder="1" applyAlignment="1" quotePrefix="1">
      <alignment/>
    </xf>
    <xf numFmtId="164" fontId="9" fillId="0" borderId="4" xfId="15" applyNumberFormat="1" applyFont="1" applyFill="1" applyBorder="1" applyAlignment="1">
      <alignment/>
    </xf>
    <xf numFmtId="37" fontId="8" fillId="0" borderId="7" xfId="21" applyFont="1" applyFill="1" applyBorder="1" applyAlignment="1">
      <alignment horizontal="left"/>
      <protection/>
    </xf>
    <xf numFmtId="164" fontId="12" fillId="0" borderId="7" xfId="15" applyNumberFormat="1" applyFont="1" applyFill="1" applyBorder="1" applyAlignment="1" quotePrefix="1">
      <alignment/>
    </xf>
    <xf numFmtId="164" fontId="6" fillId="0" borderId="7" xfId="15" applyNumberFormat="1" applyFont="1" applyFill="1" applyBorder="1" applyAlignment="1" quotePrefix="1">
      <alignment/>
    </xf>
    <xf numFmtId="164" fontId="9" fillId="0" borderId="2" xfId="15" applyNumberFormat="1" applyFont="1" applyFill="1" applyBorder="1" applyAlignment="1" quotePrefix="1">
      <alignment/>
    </xf>
    <xf numFmtId="164" fontId="9" fillId="0" borderId="4" xfId="15" applyNumberFormat="1" applyFont="1" applyFill="1" applyBorder="1" applyAlignment="1" quotePrefix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37" fontId="8" fillId="0" borderId="11" xfId="21" applyFont="1" applyFill="1" applyBorder="1" applyAlignment="1" quotePrefix="1">
      <alignment horizontal="left"/>
      <protection/>
    </xf>
    <xf numFmtId="164" fontId="9" fillId="0" borderId="2" xfId="15" applyNumberFormat="1" applyFont="1" applyFill="1" applyBorder="1" applyAlignment="1">
      <alignment/>
    </xf>
    <xf numFmtId="164" fontId="9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6" fillId="0" borderId="0" xfId="21" applyFont="1" applyBorder="1">
      <alignment/>
      <protection/>
    </xf>
    <xf numFmtId="37" fontId="7" fillId="0" borderId="0" xfId="21" applyFont="1" applyBorder="1">
      <alignment/>
      <protection/>
    </xf>
    <xf numFmtId="37" fontId="7" fillId="0" borderId="0" xfId="21" applyFont="1" applyBorder="1" applyAlignment="1" quotePrefix="1">
      <alignment horizontal="left"/>
      <protection/>
    </xf>
    <xf numFmtId="0" fontId="7" fillId="0" borderId="0" xfId="0" applyFont="1" applyBorder="1" applyAlignment="1" quotePrefix="1">
      <alignment horizontal="left"/>
    </xf>
    <xf numFmtId="37" fontId="7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37" fontId="9" fillId="0" borderId="0" xfId="21" applyFont="1" applyBorder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37" fontId="15" fillId="0" borderId="0" xfId="21" applyFont="1" applyAlignment="1">
      <alignment horizontal="left"/>
      <protection/>
    </xf>
    <xf numFmtId="0" fontId="15" fillId="0" borderId="0" xfId="0" applyFont="1" applyAlignment="1">
      <alignment horizontal="left"/>
    </xf>
    <xf numFmtId="164" fontId="8" fillId="0" borderId="9" xfId="15" applyNumberFormat="1" applyFont="1" applyFill="1" applyBorder="1" applyAlignment="1">
      <alignment/>
    </xf>
    <xf numFmtId="37" fontId="8" fillId="0" borderId="7" xfId="15" applyNumberFormat="1" applyFont="1" applyFill="1" applyBorder="1" applyAlignment="1">
      <alignment/>
    </xf>
    <xf numFmtId="37" fontId="9" fillId="0" borderId="7" xfId="21" applyFont="1" applyBorder="1" applyAlignment="1">
      <alignment horizontal="left"/>
      <protection/>
    </xf>
    <xf numFmtId="0" fontId="16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16" fillId="0" borderId="0" xfId="0" applyFont="1" applyFill="1" applyAlignment="1" quotePrefix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7" fontId="4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5"/>
  <sheetViews>
    <sheetView tabSelected="1" zoomScale="75" zoomScaleNormal="75" workbookViewId="0" topLeftCell="A4">
      <selection activeCell="A31" sqref="A31"/>
    </sheetView>
  </sheetViews>
  <sheetFormatPr defaultColWidth="9.140625" defaultRowHeight="12.75"/>
  <cols>
    <col min="1" max="1" width="49.57421875" style="65" customWidth="1"/>
    <col min="2" max="2" width="14.7109375" style="6" customWidth="1"/>
    <col min="3" max="3" width="15.421875" style="12" customWidth="1"/>
    <col min="4" max="4" width="16.28125" style="6" customWidth="1"/>
    <col min="5" max="5" width="19.7109375" style="6" customWidth="1"/>
    <col min="6" max="6" width="8.8515625" style="1" customWidth="1"/>
  </cols>
  <sheetData>
    <row r="1" spans="1:17" ht="20.25">
      <c r="A1" s="4" t="s">
        <v>52</v>
      </c>
      <c r="B1" s="5"/>
      <c r="C1" s="5"/>
      <c r="D1" s="5"/>
      <c r="E1" s="5"/>
      <c r="F1" s="6"/>
      <c r="G1" s="7"/>
      <c r="H1" s="7"/>
      <c r="I1" s="7"/>
      <c r="J1" s="8"/>
      <c r="K1" s="8"/>
      <c r="L1" s="8"/>
      <c r="M1" s="8"/>
      <c r="N1" s="8"/>
      <c r="O1" s="8"/>
      <c r="P1" s="8"/>
      <c r="Q1" s="8"/>
    </row>
    <row r="2" spans="1:17" ht="20.25">
      <c r="A2" s="4" t="s">
        <v>16</v>
      </c>
      <c r="B2" s="5"/>
      <c r="C2" s="5"/>
      <c r="D2" s="5"/>
      <c r="E2" s="5"/>
      <c r="F2" s="6"/>
      <c r="G2" s="7"/>
      <c r="H2" s="7"/>
      <c r="I2" s="7"/>
      <c r="J2" s="8"/>
      <c r="K2" s="8"/>
      <c r="L2" s="8"/>
      <c r="M2" s="8"/>
      <c r="N2" s="8"/>
      <c r="O2" s="8"/>
      <c r="P2" s="8"/>
      <c r="Q2" s="8"/>
    </row>
    <row r="3" spans="1:6" s="1" customFormat="1" ht="19.5" customHeight="1">
      <c r="A3" s="80" t="s">
        <v>0</v>
      </c>
      <c r="B3" s="80"/>
      <c r="C3" s="80"/>
      <c r="D3" s="80"/>
      <c r="E3" s="80"/>
      <c r="F3" s="9"/>
    </row>
    <row r="4" spans="1:6" ht="9" customHeight="1">
      <c r="A4" s="10"/>
      <c r="B4" s="11"/>
      <c r="E4" s="9"/>
      <c r="F4" s="13"/>
    </row>
    <row r="5" spans="1:6" s="20" customFormat="1" ht="33" customHeight="1">
      <c r="A5" s="14" t="s">
        <v>1</v>
      </c>
      <c r="B5" s="15" t="s">
        <v>34</v>
      </c>
      <c r="C5" s="16" t="s">
        <v>14</v>
      </c>
      <c r="D5" s="17" t="s">
        <v>15</v>
      </c>
      <c r="E5" s="18" t="s">
        <v>37</v>
      </c>
      <c r="F5" s="19"/>
    </row>
    <row r="6" spans="1:6" s="25" customFormat="1" ht="15.75">
      <c r="A6" s="21" t="s">
        <v>2</v>
      </c>
      <c r="B6" s="22"/>
      <c r="C6" s="23"/>
      <c r="D6" s="23"/>
      <c r="E6" s="22"/>
      <c r="F6" s="24"/>
    </row>
    <row r="7" spans="1:6" s="25" customFormat="1" ht="15.75">
      <c r="A7" s="32" t="s">
        <v>17</v>
      </c>
      <c r="B7" s="69">
        <v>16283547.63</v>
      </c>
      <c r="C7" s="49">
        <v>18399234</v>
      </c>
      <c r="D7" s="50">
        <f>B43</f>
        <v>20954635.980000004</v>
      </c>
      <c r="E7" s="68">
        <f>D7</f>
        <v>20954635.980000004</v>
      </c>
      <c r="F7" s="24"/>
    </row>
    <row r="8" spans="1:6" s="25" customFormat="1" ht="18.75">
      <c r="A8" s="32" t="s">
        <v>18</v>
      </c>
      <c r="B8" s="69">
        <v>3296467</v>
      </c>
      <c r="C8" s="49"/>
      <c r="D8" s="49">
        <f>B42*-1</f>
        <v>4114290</v>
      </c>
      <c r="E8" s="36">
        <f>D8</f>
        <v>4114290</v>
      </c>
      <c r="F8" s="24"/>
    </row>
    <row r="9" spans="1:6" s="25" customFormat="1" ht="15.75">
      <c r="A9" s="21" t="s">
        <v>19</v>
      </c>
      <c r="B9" s="22">
        <f>B7+B8</f>
        <v>19580014.630000003</v>
      </c>
      <c r="C9" s="23">
        <f>C7+C8</f>
        <v>18399234</v>
      </c>
      <c r="D9" s="23">
        <f>D7+D8</f>
        <v>25068925.980000004</v>
      </c>
      <c r="E9" s="23">
        <f>E7+E8</f>
        <v>25068925.980000004</v>
      </c>
      <c r="F9" s="24"/>
    </row>
    <row r="10" spans="1:6" s="31" customFormat="1" ht="15.75">
      <c r="A10" s="26" t="s">
        <v>3</v>
      </c>
      <c r="B10" s="27"/>
      <c r="C10" s="28"/>
      <c r="D10" s="28"/>
      <c r="E10" s="29"/>
      <c r="F10" s="30"/>
    </row>
    <row r="11" spans="1:6" s="31" customFormat="1" ht="18.75">
      <c r="A11" s="32" t="s">
        <v>40</v>
      </c>
      <c r="B11" s="27">
        <f>76272894-599872.32</f>
        <v>75673021.68</v>
      </c>
      <c r="C11" s="28">
        <f>76595250-2563989</f>
        <v>74031261</v>
      </c>
      <c r="D11" s="28">
        <f>C11</f>
        <v>74031261</v>
      </c>
      <c r="E11" s="28">
        <v>73793910</v>
      </c>
      <c r="F11" s="30"/>
    </row>
    <row r="12" spans="1:6" s="31" customFormat="1" ht="15.75">
      <c r="A12" s="32" t="s">
        <v>20</v>
      </c>
      <c r="B12" s="27">
        <v>532217</v>
      </c>
      <c r="C12" s="28">
        <v>680000</v>
      </c>
      <c r="D12" s="28">
        <v>680000</v>
      </c>
      <c r="E12" s="28">
        <v>680000</v>
      </c>
      <c r="F12" s="30"/>
    </row>
    <row r="13" spans="1:6" s="31" customFormat="1" ht="15.75">
      <c r="A13" s="32" t="s">
        <v>21</v>
      </c>
      <c r="B13" s="27">
        <v>2839659</v>
      </c>
      <c r="C13" s="28">
        <v>3426000</v>
      </c>
      <c r="D13" s="28">
        <v>3426000</v>
      </c>
      <c r="E13" s="28">
        <v>3426000</v>
      </c>
      <c r="F13" s="30"/>
    </row>
    <row r="14" spans="1:6" s="31" customFormat="1" ht="15.75">
      <c r="A14" s="32" t="s">
        <v>22</v>
      </c>
      <c r="B14" s="27">
        <f>682525.8-7591.26+39708</f>
        <v>714642.54</v>
      </c>
      <c r="C14" s="28">
        <v>838100</v>
      </c>
      <c r="D14" s="28">
        <v>838100</v>
      </c>
      <c r="E14" s="28">
        <v>838100</v>
      </c>
      <c r="F14" s="30"/>
    </row>
    <row r="15" spans="1:6" s="31" customFormat="1" ht="15.75">
      <c r="A15" s="32" t="s">
        <v>31</v>
      </c>
      <c r="B15" s="27">
        <v>1172500</v>
      </c>
      <c r="C15" s="28"/>
      <c r="D15" s="28"/>
      <c r="E15" s="28"/>
      <c r="F15" s="30"/>
    </row>
    <row r="16" spans="1:6" s="31" customFormat="1" ht="15.75">
      <c r="A16" s="32" t="s">
        <v>23</v>
      </c>
      <c r="B16" s="27">
        <v>4646463</v>
      </c>
      <c r="C16" s="28">
        <v>5060860</v>
      </c>
      <c r="D16" s="28">
        <v>5060860</v>
      </c>
      <c r="E16" s="28">
        <v>5060860</v>
      </c>
      <c r="F16" s="30"/>
    </row>
    <row r="17" spans="1:6" s="31" customFormat="1" ht="18.75">
      <c r="A17" s="32" t="s">
        <v>41</v>
      </c>
      <c r="B17" s="27">
        <f>15+43.29+5.89+1253.5+291161.47+324636.3+40000+24175.08+3062.72+669155.83-46746.7+19614.78+141520.24+458.56+5856.12+24120+9697.67+726+50251.85+1118.24+2318.83+137943.34+86738.5+228.99+2666.38+4</f>
        <v>1790025.8800000001</v>
      </c>
      <c r="C17" s="28">
        <v>1166150</v>
      </c>
      <c r="D17" s="28">
        <v>1166150</v>
      </c>
      <c r="E17" s="28">
        <v>1166150</v>
      </c>
      <c r="F17" s="30"/>
    </row>
    <row r="18" spans="1:6" s="25" customFormat="1" ht="15.75">
      <c r="A18" s="21" t="s">
        <v>4</v>
      </c>
      <c r="B18" s="22">
        <f>SUM(B10:B17)</f>
        <v>87368529.10000001</v>
      </c>
      <c r="C18" s="22">
        <f>SUM(C11:C17)</f>
        <v>85202371</v>
      </c>
      <c r="D18" s="22">
        <f>SUM(D11:D17)</f>
        <v>85202371</v>
      </c>
      <c r="E18" s="22">
        <f>SUM(E11:E17)</f>
        <v>84965020</v>
      </c>
      <c r="F18" s="24"/>
    </row>
    <row r="19" spans="1:6" s="31" customFormat="1" ht="15.75">
      <c r="A19" s="26" t="s">
        <v>5</v>
      </c>
      <c r="B19" s="27"/>
      <c r="C19" s="28"/>
      <c r="D19" s="28"/>
      <c r="E19" s="33"/>
      <c r="F19" s="30"/>
    </row>
    <row r="20" spans="1:6" s="31" customFormat="1" ht="15.75">
      <c r="A20" s="32" t="s">
        <v>24</v>
      </c>
      <c r="B20" s="27">
        <f>-22257602.71-6793258.3-4088968.85-15067884.44-1733199.66-7351490.61+119123-364222.95-76804-11429+3296467</f>
        <v>-54329270.52</v>
      </c>
      <c r="C20" s="28">
        <f>-57864131+60000+790516+392881+500000</f>
        <v>-56120734</v>
      </c>
      <c r="D20" s="28">
        <f>C20</f>
        <v>-56120734</v>
      </c>
      <c r="E20" s="28">
        <v>-56620734</v>
      </c>
      <c r="F20" s="30"/>
    </row>
    <row r="21" spans="1:6" s="31" customFormat="1" ht="15.75">
      <c r="A21" s="32" t="s">
        <v>25</v>
      </c>
      <c r="B21" s="27">
        <v>-10835726</v>
      </c>
      <c r="C21" s="28">
        <v>-10151650</v>
      </c>
      <c r="D21" s="28">
        <v>-10151650</v>
      </c>
      <c r="E21" s="28">
        <v>-10151650</v>
      </c>
      <c r="F21" s="30"/>
    </row>
    <row r="22" spans="1:6" s="31" customFormat="1" ht="18.75">
      <c r="A22" s="32" t="s">
        <v>42</v>
      </c>
      <c r="B22" s="27">
        <v>-2369600</v>
      </c>
      <c r="C22" s="28">
        <v>-1880000</v>
      </c>
      <c r="D22" s="28">
        <v>-1880000</v>
      </c>
      <c r="E22" s="28">
        <v>-1880000</v>
      </c>
      <c r="F22" s="30"/>
    </row>
    <row r="23" spans="1:6" s="31" customFormat="1" ht="15.75">
      <c r="A23" s="32" t="s">
        <v>26</v>
      </c>
      <c r="B23" s="27"/>
      <c r="C23" s="34">
        <v>-4090000</v>
      </c>
      <c r="D23" s="34">
        <v>-4090000</v>
      </c>
      <c r="E23" s="34">
        <v>-4090000</v>
      </c>
      <c r="F23" s="30"/>
    </row>
    <row r="24" spans="1:6" s="31" customFormat="1" ht="15.75">
      <c r="A24" s="32" t="s">
        <v>27</v>
      </c>
      <c r="B24" s="27"/>
      <c r="C24" s="34">
        <v>-7000000</v>
      </c>
      <c r="D24" s="34">
        <v>-7000000</v>
      </c>
      <c r="E24" s="34">
        <v>-7000000</v>
      </c>
      <c r="F24" s="30"/>
    </row>
    <row r="25" spans="1:6" s="31" customFormat="1" ht="18.75">
      <c r="A25" s="32" t="s">
        <v>43</v>
      </c>
      <c r="B25" s="27">
        <f>-6273725-119123</f>
        <v>-6392848</v>
      </c>
      <c r="C25" s="34">
        <v>-6598552</v>
      </c>
      <c r="D25" s="34">
        <v>-6598552</v>
      </c>
      <c r="E25" s="34">
        <v>-6598552</v>
      </c>
      <c r="F25" s="30"/>
    </row>
    <row r="26" spans="1:6" s="31" customFormat="1" ht="15.75">
      <c r="A26" s="32" t="s">
        <v>30</v>
      </c>
      <c r="B26" s="27"/>
      <c r="C26" s="34">
        <v>-183917</v>
      </c>
      <c r="D26" s="34">
        <v>-183917</v>
      </c>
      <c r="E26" s="34">
        <v>-183917</v>
      </c>
      <c r="F26" s="30"/>
    </row>
    <row r="27" spans="1:6" s="31" customFormat="1" ht="15.75">
      <c r="A27" s="32" t="s">
        <v>28</v>
      </c>
      <c r="B27" s="27">
        <v>-3296467</v>
      </c>
      <c r="C27" s="34"/>
      <c r="D27" s="28">
        <v>-3891222</v>
      </c>
      <c r="E27" s="28">
        <v>-3891222</v>
      </c>
      <c r="F27" s="30"/>
    </row>
    <row r="28" spans="1:6" s="31" customFormat="1" ht="15.75">
      <c r="A28" s="32" t="s">
        <v>39</v>
      </c>
      <c r="B28" s="27"/>
      <c r="C28" s="34"/>
      <c r="D28" s="28"/>
      <c r="E28" s="28">
        <v>-49351</v>
      </c>
      <c r="F28" s="30"/>
    </row>
    <row r="29" spans="1:6" s="31" customFormat="1" ht="15.75">
      <c r="A29" s="32" t="s">
        <v>29</v>
      </c>
      <c r="B29" s="27">
        <v>-4655706.23</v>
      </c>
      <c r="C29" s="34">
        <f>-5060573+60000+143349</f>
        <v>-4857224</v>
      </c>
      <c r="D29" s="34">
        <f>C29</f>
        <v>-4857224</v>
      </c>
      <c r="E29" s="34">
        <v>-4857224</v>
      </c>
      <c r="F29" s="30"/>
    </row>
    <row r="30" spans="1:6" s="31" customFormat="1" ht="15.75">
      <c r="A30" s="32" t="s">
        <v>56</v>
      </c>
      <c r="B30" s="27"/>
      <c r="C30" s="34"/>
      <c r="D30" s="34"/>
      <c r="E30" s="34">
        <v>-55689</v>
      </c>
      <c r="F30" s="30"/>
    </row>
    <row r="31" spans="1:6" s="77" customFormat="1" ht="15.75">
      <c r="A31" s="32" t="s">
        <v>55</v>
      </c>
      <c r="B31" s="27"/>
      <c r="C31" s="34"/>
      <c r="D31" s="34"/>
      <c r="E31" s="34">
        <v>-3755</v>
      </c>
      <c r="F31" s="47"/>
    </row>
    <row r="32" spans="1:6" s="25" customFormat="1" ht="15.75">
      <c r="A32" s="35" t="s">
        <v>6</v>
      </c>
      <c r="B32" s="36">
        <f>SUM(B20:B29)</f>
        <v>-81879617.75000001</v>
      </c>
      <c r="C32" s="36">
        <f>SUM(C20:C29)</f>
        <v>-90882077</v>
      </c>
      <c r="D32" s="36">
        <f>SUM(D20:D29)</f>
        <v>-94773299</v>
      </c>
      <c r="E32" s="36">
        <f>SUM(E20:E31)</f>
        <v>-95382094</v>
      </c>
      <c r="F32" s="24"/>
    </row>
    <row r="33" spans="1:6" s="31" customFormat="1" ht="18.75">
      <c r="A33" s="37" t="s">
        <v>44</v>
      </c>
      <c r="B33" s="38"/>
      <c r="C33" s="39">
        <v>1608458</v>
      </c>
      <c r="D33" s="39">
        <f>-(D20+D13+D14)*0.03</f>
        <v>1555699.02</v>
      </c>
      <c r="E33" s="39">
        <f>-(E20+E13+E14)*0.03</f>
        <v>1570699.02</v>
      </c>
      <c r="F33" s="30"/>
    </row>
    <row r="34" spans="1:6" s="31" customFormat="1" ht="15.75">
      <c r="A34" s="40" t="s">
        <v>7</v>
      </c>
      <c r="B34" s="41"/>
      <c r="C34" s="27"/>
      <c r="D34" s="27"/>
      <c r="E34" s="27"/>
      <c r="F34" s="30"/>
    </row>
    <row r="35" spans="1:6" s="31" customFormat="1" ht="15.75">
      <c r="A35" s="40"/>
      <c r="B35" s="41"/>
      <c r="C35" s="27"/>
      <c r="D35" s="27"/>
      <c r="E35" s="27"/>
      <c r="F35" s="30"/>
    </row>
    <row r="36" spans="1:6" s="31" customFormat="1" ht="15.75">
      <c r="A36" s="26" t="s">
        <v>8</v>
      </c>
      <c r="B36" s="42"/>
      <c r="C36" s="27"/>
      <c r="D36" s="27"/>
      <c r="E36" s="27"/>
      <c r="F36" s="30"/>
    </row>
    <row r="37" spans="1:99" s="46" customFormat="1" ht="15.75">
      <c r="A37" s="21" t="s">
        <v>9</v>
      </c>
      <c r="B37" s="43">
        <f>+B9+B18+B32+B36</f>
        <v>25068925.980000004</v>
      </c>
      <c r="C37" s="44">
        <f>+C9+C18+C32+C33</f>
        <v>14327986</v>
      </c>
      <c r="D37" s="44">
        <f>+D9+D18+D32+D33</f>
        <v>17053697.000000004</v>
      </c>
      <c r="E37" s="43">
        <f>+E9+E18+E32+E33</f>
        <v>16222551.000000004</v>
      </c>
      <c r="F37" s="30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</row>
    <row r="38" spans="1:6" s="31" customFormat="1" ht="15.75">
      <c r="A38" s="40" t="s">
        <v>10</v>
      </c>
      <c r="B38" s="27">
        <v>0</v>
      </c>
      <c r="C38" s="28">
        <v>0</v>
      </c>
      <c r="D38" s="28">
        <v>0</v>
      </c>
      <c r="E38" s="27">
        <v>0</v>
      </c>
      <c r="F38" s="47"/>
    </row>
    <row r="39" spans="1:6" s="31" customFormat="1" ht="15.75">
      <c r="A39" s="32" t="s">
        <v>32</v>
      </c>
      <c r="B39" s="27">
        <v>-3721782</v>
      </c>
      <c r="C39" s="28"/>
      <c r="D39" s="28"/>
      <c r="E39" s="27">
        <f>+C39-D39</f>
        <v>0</v>
      </c>
      <c r="F39" s="47"/>
    </row>
    <row r="40" spans="1:6" s="31" customFormat="1" ht="15.75">
      <c r="A40" s="32" t="s">
        <v>33</v>
      </c>
      <c r="B40" s="27">
        <v>-169440</v>
      </c>
      <c r="C40" s="28"/>
      <c r="D40" s="28"/>
      <c r="E40" s="27"/>
      <c r="F40" s="47"/>
    </row>
    <row r="41" spans="1:6" s="31" customFormat="1" ht="15.75">
      <c r="A41" s="70" t="s">
        <v>38</v>
      </c>
      <c r="B41" s="27">
        <v>-223068</v>
      </c>
      <c r="C41" s="28"/>
      <c r="D41" s="28"/>
      <c r="E41" s="27"/>
      <c r="F41" s="47"/>
    </row>
    <row r="42" spans="1:6" s="25" customFormat="1" ht="15.75">
      <c r="A42" s="40" t="s">
        <v>11</v>
      </c>
      <c r="B42" s="48">
        <f>SUM(B38:B41)</f>
        <v>-4114290</v>
      </c>
      <c r="C42" s="49">
        <f>SUM(C38:C40)</f>
        <v>0</v>
      </c>
      <c r="D42" s="49">
        <f>SUM(D38:D40)</f>
        <v>0</v>
      </c>
      <c r="E42" s="48">
        <f>SUM(E38:E40)</f>
        <v>0</v>
      </c>
      <c r="F42" s="51"/>
    </row>
    <row r="43" spans="1:6" s="25" customFormat="1" ht="15.75">
      <c r="A43" s="21" t="s">
        <v>12</v>
      </c>
      <c r="B43" s="22">
        <f>+B37+B42</f>
        <v>20954635.980000004</v>
      </c>
      <c r="C43" s="23">
        <f>+C37+C42</f>
        <v>14327986</v>
      </c>
      <c r="D43" s="23">
        <f>+D37+D42</f>
        <v>17053697.000000004</v>
      </c>
      <c r="E43" s="22">
        <f>+E37+E42</f>
        <v>16222551.000000004</v>
      </c>
      <c r="F43" s="24"/>
    </row>
    <row r="44" spans="1:6" s="31" customFormat="1" ht="19.5" thickBot="1">
      <c r="A44" s="52" t="s">
        <v>45</v>
      </c>
      <c r="B44" s="53">
        <f>-B20*0.125</f>
        <v>6791158.815</v>
      </c>
      <c r="C44" s="39">
        <f>-C20*0.125</f>
        <v>7015091.75</v>
      </c>
      <c r="D44" s="39">
        <f>-D20*0.125</f>
        <v>7015091.75</v>
      </c>
      <c r="E44" s="53">
        <f>-E20*0.125</f>
        <v>7077591.75</v>
      </c>
      <c r="F44" s="54"/>
    </row>
    <row r="45" spans="1:6" s="2" customFormat="1" ht="13.5" customHeight="1">
      <c r="A45" s="55" t="s">
        <v>13</v>
      </c>
      <c r="B45" s="56"/>
      <c r="C45" s="57"/>
      <c r="D45" s="56"/>
      <c r="E45" s="56"/>
      <c r="F45" s="56"/>
    </row>
    <row r="46" spans="1:6" s="2" customFormat="1" ht="12.75" customHeight="1">
      <c r="A46" s="66" t="s">
        <v>35</v>
      </c>
      <c r="B46" s="3"/>
      <c r="C46" s="58"/>
      <c r="D46" s="3"/>
      <c r="E46" s="56"/>
      <c r="F46" s="3"/>
    </row>
    <row r="47" spans="1:6" s="2" customFormat="1" ht="13.5" customHeight="1">
      <c r="A47" s="66" t="s">
        <v>36</v>
      </c>
      <c r="B47" s="3"/>
      <c r="C47" s="59"/>
      <c r="D47" s="3"/>
      <c r="E47" s="56"/>
      <c r="F47" s="3"/>
    </row>
    <row r="48" spans="1:6" s="2" customFormat="1" ht="13.5" customHeight="1">
      <c r="A48" s="66" t="s">
        <v>46</v>
      </c>
      <c r="B48" s="56"/>
      <c r="C48" s="60"/>
      <c r="D48" s="56"/>
      <c r="E48" s="56"/>
      <c r="F48" s="3"/>
    </row>
    <row r="49" spans="1:6" s="2" customFormat="1" ht="13.5" customHeight="1">
      <c r="A49" s="78" t="s">
        <v>53</v>
      </c>
      <c r="B49" s="56"/>
      <c r="C49" s="60"/>
      <c r="D49" s="56"/>
      <c r="E49" s="56"/>
      <c r="F49" s="3"/>
    </row>
    <row r="50" spans="1:6" s="2" customFormat="1" ht="13.5" customHeight="1">
      <c r="A50" s="79" t="s">
        <v>54</v>
      </c>
      <c r="B50" s="56"/>
      <c r="C50" s="60"/>
      <c r="D50" s="56"/>
      <c r="E50" s="56"/>
      <c r="F50" s="3"/>
    </row>
    <row r="51" spans="1:6" s="31" customFormat="1" ht="12.75" customHeight="1">
      <c r="A51" s="66" t="s">
        <v>47</v>
      </c>
      <c r="B51" s="45"/>
      <c r="C51" s="61"/>
      <c r="D51" s="45"/>
      <c r="E51" s="62"/>
      <c r="F51" s="62"/>
    </row>
    <row r="52" spans="1:6" s="31" customFormat="1" ht="12.75" customHeight="1">
      <c r="A52" s="67" t="s">
        <v>48</v>
      </c>
      <c r="B52" s="63"/>
      <c r="C52" s="64"/>
      <c r="D52" s="63"/>
      <c r="E52" s="63"/>
      <c r="F52" s="45"/>
    </row>
    <row r="53" spans="1:6" s="31" customFormat="1" ht="13.5" customHeight="1">
      <c r="A53" s="67" t="s">
        <v>49</v>
      </c>
      <c r="B53" s="63"/>
      <c r="C53" s="64"/>
      <c r="D53" s="63"/>
      <c r="E53" s="63"/>
      <c r="F53" s="45"/>
    </row>
    <row r="54" spans="1:6" s="31" customFormat="1" ht="13.5" customHeight="1">
      <c r="A54" s="71" t="s">
        <v>50</v>
      </c>
      <c r="B54" s="63"/>
      <c r="C54" s="64"/>
      <c r="D54" s="63"/>
      <c r="E54" s="63"/>
      <c r="F54" s="45"/>
    </row>
    <row r="55" spans="1:6" s="31" customFormat="1" ht="12.75" customHeight="1">
      <c r="A55" s="76" t="s">
        <v>51</v>
      </c>
      <c r="B55" s="63"/>
      <c r="C55" s="64"/>
      <c r="D55" s="63"/>
      <c r="E55" s="63"/>
      <c r="F55" s="45"/>
    </row>
    <row r="56" spans="1:6" s="31" customFormat="1" ht="7.5" customHeight="1">
      <c r="A56" s="67"/>
      <c r="B56" s="63"/>
      <c r="C56" s="64"/>
      <c r="D56" s="63"/>
      <c r="E56" s="63"/>
      <c r="F56" s="45"/>
    </row>
    <row r="57" ht="12.75">
      <c r="A57" s="74"/>
    </row>
    <row r="61" ht="13.5">
      <c r="A61" s="73"/>
    </row>
    <row r="62" ht="12.75">
      <c r="A62" s="75"/>
    </row>
    <row r="64" ht="13.5">
      <c r="A64" s="71"/>
    </row>
    <row r="65" ht="13.5">
      <c r="A65" s="72"/>
    </row>
  </sheetData>
  <mergeCells count="1">
    <mergeCell ref="A3:E3"/>
  </mergeCells>
  <printOptions/>
  <pageMargins left="0.25" right="0.25" top="0.5" bottom="0.5" header="0.25" footer="0.2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2004-05-25T16:28:46Z</cp:lastPrinted>
  <dcterms:created xsi:type="dcterms:W3CDTF">2003-11-19T19:39:08Z</dcterms:created>
  <dcterms:modified xsi:type="dcterms:W3CDTF">2004-05-25T19:50:24Z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371030470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-393420722</vt:i4>
  </property>
</Properties>
</file>