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3127"/>
  <workbookPr defaultThemeVersion="124226"/>
  <bookViews>
    <workbookView xWindow="28680" yWindow="65416" windowWidth="29040" windowHeight="15840" activeTab="1"/>
  </bookViews>
  <sheets>
    <sheet name="FiscalNote" sheetId="3" r:id="rId1"/>
    <sheet name="Analysis" sheetId="5" r:id="rId2"/>
  </sheets>
  <definedNames>
    <definedName name="_xlnm.Print_Area" localSheetId="1">'Analysis'!$A$1:$X$38</definedName>
    <definedName name="_xlnm.Print_Area" localSheetId="0">'FiscalNote'!$A$1:$G$61</definedName>
  </definedNames>
  <calcPr calcId="191029"/>
  <extLst/>
</workbook>
</file>

<file path=xl/sharedStrings.xml><?xml version="1.0" encoding="utf-8"?>
<sst xmlns="http://schemas.openxmlformats.org/spreadsheetml/2006/main" count="86" uniqueCount="61">
  <si>
    <t xml:space="preserve">Note Reviewed By:   </t>
  </si>
  <si>
    <t>Revenue to:</t>
  </si>
  <si>
    <t xml:space="preserve">TOTAL </t>
  </si>
  <si>
    <t>Department</t>
  </si>
  <si>
    <t>TOTAL</t>
  </si>
  <si>
    <t>Fund Code</t>
  </si>
  <si>
    <t>Revenue Source</t>
  </si>
  <si>
    <t>Description of request:</t>
  </si>
  <si>
    <t>Date Prepared:</t>
  </si>
  <si>
    <t>Date Reviewed:</t>
  </si>
  <si>
    <t>Agency</t>
  </si>
  <si>
    <t xml:space="preserve">Expenditures by Categories </t>
  </si>
  <si>
    <t>Does this legislation require a budget supplemental?  No</t>
  </si>
  <si>
    <t>2021/2022</t>
  </si>
  <si>
    <t>2023/2024</t>
  </si>
  <si>
    <t>Executive Services</t>
  </si>
  <si>
    <t>Bonds</t>
  </si>
  <si>
    <t>Debt Service Payments</t>
  </si>
  <si>
    <t xml:space="preserve">Note Prepared By: </t>
  </si>
  <si>
    <t>Chris McGowan (263-1408)</t>
  </si>
  <si>
    <t>Title:</t>
  </si>
  <si>
    <t>Term</t>
  </si>
  <si>
    <t>Rate</t>
  </si>
  <si>
    <t>Debt Service</t>
  </si>
  <si>
    <t>FMD</t>
  </si>
  <si>
    <t>Debt Service Expenditures from:</t>
  </si>
  <si>
    <t>Impact on the above legislation on the fiscal affairs of King County is estimated to be:</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</si>
  <si>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</si>
  <si>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Cost of Issuance</t>
  </si>
  <si>
    <t xml:space="preserve">Affected Agencies:  </t>
  </si>
  <si>
    <t xml:space="preserve">Ordinance/Motion: </t>
  </si>
  <si>
    <t>Total Proceeds</t>
  </si>
  <si>
    <t>Facilities Management Division (FMD)</t>
  </si>
  <si>
    <t>Sid Bender</t>
  </si>
  <si>
    <t>UTGO Bond Ordnance for Harborview Projects:</t>
  </si>
  <si>
    <t>2025/2026</t>
  </si>
  <si>
    <t xml:space="preserve">Various projects to renovate the Harborview Medical Center campus funded by a levy approved by voters in 2020. </t>
  </si>
  <si>
    <t>INTEREST RATE</t>
  </si>
  <si>
    <t>Principal Payments</t>
  </si>
  <si>
    <t>Interest payment</t>
  </si>
  <si>
    <t>Total Debt Service</t>
  </si>
  <si>
    <t>LEVY CALCS</t>
  </si>
  <si>
    <t>2021 Issue</t>
  </si>
  <si>
    <t>2022 Issue</t>
  </si>
  <si>
    <t>2023 Issue</t>
  </si>
  <si>
    <t>2024 Issue</t>
  </si>
  <si>
    <t>2025 Issue</t>
  </si>
  <si>
    <t>2026 Issue</t>
  </si>
  <si>
    <t>2027 Issue</t>
  </si>
  <si>
    <t>2028 Issue</t>
  </si>
  <si>
    <t>2029 Issue</t>
  </si>
  <si>
    <t>TOTAL PRINCIPAL</t>
  </si>
  <si>
    <t>TOTAL INTEREST</t>
  </si>
  <si>
    <t>AV</t>
  </si>
  <si>
    <t>Levy Rate</t>
  </si>
  <si>
    <t>Levy Proceeds</t>
  </si>
  <si>
    <t>Total</t>
  </si>
  <si>
    <t>2021-0210</t>
  </si>
  <si>
    <t>2021/2021 FISCAL NOTE</t>
  </si>
  <si>
    <t xml:space="preserve">Notes and Assumptions:  
1.  Bond proceeds will be deposited directly into the identified funds. Debt service payments will be transferred from the liable fund to the UTGO fund 8500. Fund 8500 will aggregate the revenue and service the actual debt.
2.  The debt payment amounts will be determined at debt issuance when the following variables will be locked in:
(1) interest rates; (2) repayment schedules, and (3) cost of issuance.
</t>
  </si>
  <si>
    <t>Bond Issuance Preliminary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</si>
</sst>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0000"/>
    <numFmt numFmtId="165" formatCode="_(&quot;$&quot;* #,##0_);_(&quot;$&quot;* \(#,##0\);_(&quot;$&quot;* &quot;-&quot;??_);_(@_)"/>
    <numFmt numFmtId="166" formatCode="0.0%"/>
    <numFmt numFmtId="167" formatCode="&quot;$&quot;#,###,,,\ &quot;B&quot;"/>
    <numFmt numFmtId="168" formatCode="&quot;$&quot;#,##0.0000_);\(&quot;$&quot;#,##0.0000\)"/>
    <numFmt numFmtId="169" formatCode="_(&quot;$&quot;* #,##0.0000_);_(&quot;$&quot;* \(#,##0.0000\);_(&quot;$&quot;* &quot;-&quot;??_);_(@_)"/>
    <numFmt numFmtId="170" formatCode="&quot;$&quot;#,##0.0,,\ &quot;M&quot;"/>
  </numFmts>
  <fonts count="14">
    <font>
      <sz val="10"/>
      <name val="Arial"/>
      <family val="2"/>
    </font>
    <font>
      <sz val="11"/>
      <color theme="1"/>
      <name val="Calibri"/>
      <family val="2"/>
      <scheme val="minor"/>
    </font>
    <font>
      <sz val="10.5"/>
      <name val="Univers"/>
      <family val="2"/>
    </font>
    <font>
      <sz val="8"/>
      <name val="Univers"/>
      <family val="2"/>
    </font>
    <font>
      <b/>
      <sz val="10.5"/>
      <name val="Univers"/>
      <family val="2"/>
    </font>
    <font>
      <i/>
      <sz val="10.5"/>
      <name val="Univers"/>
      <family val="2"/>
    </font>
    <font>
      <b/>
      <sz val="11"/>
      <name val="Univers"/>
      <family val="2"/>
    </font>
    <font>
      <sz val="10"/>
      <name val="Univers"/>
      <family val="2"/>
    </font>
    <font>
      <sz val="11"/>
      <name val="Univers"/>
      <family val="2"/>
    </font>
    <font>
      <sz val="12"/>
      <name val="Times New Roman"/>
      <family val="1"/>
    </font>
    <font>
      <b/>
      <u val="single"/>
      <sz val="10.5"/>
      <name val="Univers"/>
      <family val="2"/>
    </font>
    <font>
      <b/>
      <sz val="11"/>
      <color theme="1"/>
      <name val="Calibri"/>
      <family val="2"/>
      <scheme val="minor"/>
    </font>
    <font>
      <sz val="11"/>
      <name val="Arial Narrow"/>
      <family val="2"/>
    </font>
    <font>
      <sz val="11"/>
      <name val="Calibri"/>
      <family val="2"/>
      <scheme val="minor"/>
    </font>
  </fonts>
  <fills count="9">
    <fill>
      <patternFill/>
    </fill>
    <fill>
      <patternFill patternType="gray125"/>
    </fill>
    <fill>
      <patternFill patternType="solid">
        <fgColor theme="0"/>
        <bgColor indexed="64"/>
      </patternFill>
    </fill>
    <fill>
      <patternFill patternType="solid">
        <fgColor rgb="FFFFFF0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9" tint="0.7999799847602844"/>
        <bgColor indexed="64"/>
      </patternFill>
    </fill>
    <fill>
      <patternFill patternType="solid">
        <fgColor theme="0" tint="-0.3499799966812134"/>
        <bgColor indexed="64"/>
      </patternFill>
    </fill>
    <fill>
      <patternFill patternType="solid">
        <fgColor theme="5" tint="0.7999799847602844"/>
        <bgColor indexed="64"/>
      </patternFill>
    </fill>
  </fills>
  <borders count="6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right/>
      <top/>
      <bottom style="double"/>
    </border>
    <border>
      <left/>
      <right style="double"/>
      <top/>
      <bottom style="double"/>
    </border>
    <border>
      <left/>
      <right style="medium"/>
      <top style="medium"/>
      <bottom style="thin"/>
    </border>
    <border>
      <left style="medium"/>
      <right style="medium"/>
      <top style="medium"/>
      <bottom/>
    </border>
    <border>
      <left/>
      <right/>
      <top/>
      <bottom style="thin"/>
    </border>
    <border>
      <left style="medium"/>
      <right style="medium"/>
      <top/>
      <bottom style="thin"/>
    </border>
    <border>
      <left/>
      <right/>
      <top/>
      <bottom style="hair"/>
    </border>
    <border>
      <left style="medium"/>
      <right/>
      <top/>
      <bottom style="hair"/>
    </border>
    <border>
      <left/>
      <right style="thin"/>
      <top/>
      <bottom style="hair"/>
    </border>
    <border>
      <left style="medium"/>
      <right style="medium"/>
      <top style="hair"/>
      <bottom/>
    </border>
    <border>
      <left style="medium"/>
      <right/>
      <top style="thin"/>
      <bottom style="hair"/>
    </border>
    <border>
      <left/>
      <right/>
      <top style="thin"/>
      <bottom style="hair"/>
    </border>
    <border>
      <left style="thin"/>
      <right/>
      <top/>
      <bottom style="hair"/>
    </border>
    <border>
      <left style="medium"/>
      <right style="medium"/>
      <top/>
      <bottom style="hair"/>
    </border>
    <border>
      <left style="medium"/>
      <right style="medium"/>
      <top style="thin"/>
      <bottom/>
    </border>
    <border>
      <left/>
      <right/>
      <top style="hair"/>
      <bottom style="hair"/>
    </border>
    <border>
      <left style="medium"/>
      <right/>
      <top style="hair"/>
      <bottom style="hair"/>
    </border>
    <border>
      <left/>
      <right style="thin"/>
      <top style="hair"/>
      <bottom style="hair"/>
    </border>
    <border>
      <left/>
      <right style="medium"/>
      <top style="hair"/>
      <bottom style="hair"/>
    </border>
    <border>
      <left style="thin"/>
      <right/>
      <top style="hair"/>
      <bottom style="hair"/>
    </border>
    <border>
      <left style="medium"/>
      <right style="medium"/>
      <top style="hair"/>
      <bottom style="hair"/>
    </border>
    <border>
      <left style="medium"/>
      <right style="medium"/>
      <top/>
      <bottom/>
    </border>
    <border>
      <left/>
      <right/>
      <top style="hair"/>
      <bottom/>
    </border>
    <border>
      <left/>
      <right style="thin"/>
      <top style="hair"/>
      <bottom/>
    </border>
    <border>
      <left style="medium"/>
      <right/>
      <top style="hair"/>
      <bottom/>
    </border>
    <border>
      <left style="thin"/>
      <right/>
      <top style="hair"/>
      <bottom/>
    </border>
    <border>
      <left/>
      <right/>
      <top style="hair"/>
      <bottom style="double"/>
    </border>
    <border>
      <left style="medium"/>
      <right/>
      <top style="hair"/>
      <bottom style="double"/>
    </border>
    <border>
      <left/>
      <right style="thin"/>
      <top style="hair"/>
      <bottom style="double"/>
    </border>
    <border>
      <left/>
      <right style="medium"/>
      <top style="hair"/>
      <bottom style="double"/>
    </border>
    <border>
      <left style="medium"/>
      <right style="medium"/>
      <top style="hair"/>
      <bottom style="double"/>
    </border>
    <border>
      <left style="thin"/>
      <right/>
      <top style="hair"/>
      <bottom style="double"/>
    </border>
    <border>
      <left style="medium"/>
      <right style="medium"/>
      <top/>
      <bottom style="double"/>
    </border>
    <border>
      <left style="medium"/>
      <right/>
      <top style="double"/>
      <bottom style="medium"/>
    </border>
    <border>
      <left/>
      <right style="medium"/>
      <top style="double"/>
      <bottom style="medium"/>
    </border>
    <border>
      <left style="medium"/>
      <right/>
      <top/>
      <bottom style="medium"/>
    </border>
    <border>
      <left/>
      <right/>
      <top/>
      <bottom style="medium"/>
    </border>
    <border>
      <left style="thin"/>
      <right/>
      <top style="double"/>
      <bottom style="medium"/>
    </border>
    <border>
      <left/>
      <right style="thin"/>
      <top style="double"/>
      <bottom style="medium"/>
    </border>
    <border>
      <left style="medium"/>
      <right style="medium"/>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44" fontId="1" fillId="0" borderId="0" applyFont="0" applyFill="0" applyBorder="0" applyAlignment="0" applyProtection="0"/>
    <xf numFmtId="43" fontId="1" fillId="0" borderId="0" applyFont="0" applyFill="0" applyBorder="0" applyAlignment="0" applyProtection="0"/>
  </cellStyleXfs>
  <cellXfs count="160">
    <xf numFmtId="0" fontId="0" fillId="0" borderId="0" xfId="0"/>
    <xf numFmtId="0" fontId="2"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5" xfId="0" applyFont="1" applyBorder="1" applyAlignment="1">
      <alignment horizontal="centerContinuous"/>
    </xf>
    <xf numFmtId="0" fontId="2" fillId="0" borderId="4" xfId="0" applyFont="1" applyBorder="1"/>
    <xf numFmtId="0" fontId="2" fillId="0" borderId="6" xfId="0" applyFont="1" applyBorder="1"/>
    <xf numFmtId="0" fontId="2" fillId="0" borderId="0" xfId="0" applyFont="1"/>
    <xf numFmtId="0" fontId="2" fillId="0" borderId="7" xfId="0" applyFont="1" applyBorder="1"/>
    <xf numFmtId="3" fontId="2" fillId="0" borderId="8" xfId="0" applyNumberFormat="1" applyFont="1" applyBorder="1"/>
    <xf numFmtId="3" fontId="2" fillId="0" borderId="0" xfId="0" applyNumberFormat="1" applyFont="1"/>
    <xf numFmtId="0" fontId="2" fillId="0" borderId="9" xfId="0" applyFont="1" applyBorder="1"/>
    <xf numFmtId="0" fontId="3" fillId="0" borderId="0" xfId="0" applyFont="1" applyAlignment="1">
      <alignment horizontal="left"/>
    </xf>
    <xf numFmtId="0" fontId="2" fillId="0" borderId="10" xfId="0" applyFont="1" applyBorder="1"/>
    <xf numFmtId="0" fontId="2" fillId="0" borderId="11" xfId="0" applyFont="1" applyBorder="1"/>
    <xf numFmtId="0" fontId="2" fillId="0" borderId="12" xfId="0" applyFont="1" applyBorder="1" applyAlignment="1">
      <alignment horizontal="center"/>
    </xf>
    <xf numFmtId="0" fontId="2" fillId="0" borderId="13" xfId="0" applyFont="1" applyBorder="1"/>
    <xf numFmtId="0" fontId="2" fillId="0" borderId="14" xfId="0" applyFont="1" applyBorder="1"/>
    <xf numFmtId="0" fontId="2" fillId="0" borderId="15" xfId="0" applyFont="1" applyBorder="1"/>
    <xf numFmtId="0" fontId="2" fillId="0" borderId="11" xfId="0" applyFont="1" applyBorder="1" applyAlignment="1">
      <alignment horizontal="center"/>
    </xf>
    <xf numFmtId="0" fontId="2" fillId="0" borderId="16" xfId="0" applyFont="1" applyBorder="1" applyAlignment="1">
      <alignment horizontal="center"/>
    </xf>
    <xf numFmtId="0" fontId="2" fillId="0" borderId="17" xfId="0" applyFont="1" applyBorder="1"/>
    <xf numFmtId="0" fontId="4" fillId="0" borderId="0" xfId="0" applyFont="1"/>
    <xf numFmtId="0" fontId="2" fillId="0" borderId="18" xfId="0" applyFont="1" applyBorder="1"/>
    <xf numFmtId="0" fontId="2" fillId="0" borderId="19" xfId="0" applyFont="1" applyBorder="1"/>
    <xf numFmtId="0" fontId="2" fillId="0" borderId="20" xfId="0" applyFont="1" applyBorder="1"/>
    <xf numFmtId="3" fontId="2" fillId="0" borderId="21" xfId="0" applyNumberFormat="1" applyFont="1" applyBorder="1"/>
    <xf numFmtId="3" fontId="2" fillId="0" borderId="22" xfId="0" applyNumberFormat="1" applyFont="1" applyBorder="1"/>
    <xf numFmtId="0" fontId="2" fillId="0" borderId="12" xfId="0" applyFont="1" applyBorder="1" applyAlignment="1">
      <alignment horizontal="center" wrapText="1"/>
    </xf>
    <xf numFmtId="0" fontId="2" fillId="0" borderId="23" xfId="0" applyFont="1" applyBorder="1" applyAlignment="1">
      <alignment horizontal="center" wrapText="1"/>
    </xf>
    <xf numFmtId="0" fontId="0" fillId="0" borderId="0" xfId="0" applyFont="1"/>
    <xf numFmtId="0" fontId="2" fillId="2" borderId="24" xfId="0" applyFont="1" applyFill="1" applyBorder="1" applyAlignment="1">
      <alignment horizontal="center" wrapText="1"/>
    </xf>
    <xf numFmtId="0" fontId="2" fillId="0" borderId="8" xfId="0" applyFont="1" applyBorder="1" applyAlignment="1">
      <alignment horizontal="center" wrapText="1"/>
    </xf>
    <xf numFmtId="164" fontId="2" fillId="0" borderId="8" xfId="0" applyNumberFormat="1" applyFont="1" applyBorder="1" applyAlignment="1">
      <alignment horizontal="center" wrapText="1"/>
    </xf>
    <xf numFmtId="0" fontId="2" fillId="0" borderId="25" xfId="0" applyFont="1" applyBorder="1" applyAlignment="1">
      <alignment horizontal="center" wrapText="1"/>
    </xf>
    <xf numFmtId="0" fontId="2" fillId="0" borderId="0" xfId="0" applyFont="1" applyAlignment="1">
      <alignment horizontal="center"/>
    </xf>
    <xf numFmtId="0" fontId="2" fillId="0" borderId="24" xfId="0" applyFont="1" applyBorder="1" applyAlignment="1">
      <alignment horizontal="center" wrapText="1"/>
    </xf>
    <xf numFmtId="3" fontId="2" fillId="0" borderId="26" xfId="0" applyNumberFormat="1" applyFont="1" applyBorder="1"/>
    <xf numFmtId="0" fontId="2" fillId="0" borderId="24" xfId="0" applyFont="1" applyBorder="1" applyAlignment="1">
      <alignment horizontal="center"/>
    </xf>
    <xf numFmtId="0" fontId="6" fillId="0" borderId="0" xfId="0" applyFont="1" applyAlignment="1">
      <alignment horizontal="centerContinuous"/>
    </xf>
    <xf numFmtId="165" fontId="4" fillId="0" borderId="25" xfId="16" applyNumberFormat="1" applyFont="1" applyBorder="1"/>
    <xf numFmtId="165" fontId="4" fillId="0" borderId="27" xfId="16" applyNumberFormat="1" applyFont="1" applyBorder="1"/>
    <xf numFmtId="165" fontId="4" fillId="0" borderId="25" xfId="0" applyNumberFormat="1" applyFont="1" applyBorder="1"/>
    <xf numFmtId="165" fontId="4" fillId="0" borderId="27" xfId="0" applyNumberFormat="1" applyFont="1" applyBorder="1"/>
    <xf numFmtId="0" fontId="7" fillId="0" borderId="0" xfId="0" applyFont="1"/>
    <xf numFmtId="3" fontId="7" fillId="0" borderId="0" xfId="0" applyNumberFormat="1" applyFont="1"/>
    <xf numFmtId="41" fontId="2" fillId="0" borderId="8" xfId="0" applyNumberFormat="1" applyFont="1" applyBorder="1"/>
    <xf numFmtId="41" fontId="2" fillId="0" borderId="26" xfId="0" applyNumberFormat="1" applyFont="1" applyBorder="1"/>
    <xf numFmtId="41" fontId="2" fillId="0" borderId="8" xfId="0" applyNumberFormat="1" applyFont="1" applyBorder="1" applyAlignment="1">
      <alignment horizontal="right"/>
    </xf>
    <xf numFmtId="0" fontId="9" fillId="0" borderId="0" xfId="0" applyFont="1"/>
    <xf numFmtId="6" fontId="9" fillId="0" borderId="0" xfId="0" applyNumberFormat="1" applyFont="1"/>
    <xf numFmtId="0" fontId="9" fillId="0" borderId="0" xfId="0" applyFont="1" applyAlignment="1">
      <alignment horizontal="center"/>
    </xf>
    <xf numFmtId="166" fontId="9" fillId="0" borderId="0" xfId="0" applyNumberFormat="1" applyFont="1" applyAlignment="1">
      <alignment horizontal="center"/>
    </xf>
    <xf numFmtId="164" fontId="2" fillId="0" borderId="8" xfId="0" applyNumberFormat="1" applyFont="1" applyFill="1" applyBorder="1" applyAlignment="1">
      <alignment horizontal="center" wrapText="1"/>
    </xf>
    <xf numFmtId="6" fontId="2" fillId="0" borderId="8" xfId="16" applyNumberFormat="1" applyFont="1" applyBorder="1" applyAlignment="1">
      <alignment wrapText="1"/>
    </xf>
    <xf numFmtId="14" fontId="2" fillId="0" borderId="28" xfId="0" applyNumberFormat="1" applyFont="1" applyFill="1" applyBorder="1" applyAlignment="1">
      <alignment horizontal="left"/>
    </xf>
    <xf numFmtId="0" fontId="2" fillId="0" borderId="0" xfId="0" applyFont="1" applyFill="1"/>
    <xf numFmtId="0" fontId="2" fillId="0" borderId="5" xfId="0" applyFont="1" applyBorder="1"/>
    <xf numFmtId="0" fontId="2" fillId="0" borderId="28" xfId="0" applyFont="1" applyBorder="1"/>
    <xf numFmtId="0" fontId="2" fillId="0" borderId="29" xfId="0" applyFont="1" applyBorder="1"/>
    <xf numFmtId="164" fontId="2" fillId="0" borderId="8" xfId="0" applyNumberFormat="1" applyFont="1" applyBorder="1" applyAlignment="1" quotePrefix="1">
      <alignment horizontal="center" wrapText="1"/>
    </xf>
    <xf numFmtId="3" fontId="4" fillId="0" borderId="0" xfId="0" applyNumberFormat="1" applyFont="1"/>
    <xf numFmtId="3" fontId="10" fillId="0" borderId="0" xfId="0" applyNumberFormat="1" applyFont="1"/>
    <xf numFmtId="3" fontId="10" fillId="0" borderId="0" xfId="0" applyNumberFormat="1" applyFont="1" applyAlignment="1">
      <alignment horizontal="center"/>
    </xf>
    <xf numFmtId="14" fontId="2" fillId="0" borderId="0" xfId="0" applyNumberFormat="1" applyFont="1" applyFill="1" applyAlignment="1">
      <alignment horizontal="left"/>
    </xf>
    <xf numFmtId="6" fontId="2" fillId="0" borderId="26" xfId="16" applyNumberFormat="1" applyFont="1" applyBorder="1"/>
    <xf numFmtId="0" fontId="1" fillId="0" borderId="0" xfId="20">
      <alignment/>
      <protection/>
    </xf>
    <xf numFmtId="8" fontId="1" fillId="0" borderId="0" xfId="20" applyNumberFormat="1">
      <alignment/>
      <protection/>
    </xf>
    <xf numFmtId="10" fontId="1" fillId="3" borderId="0" xfId="20" applyNumberFormat="1" applyFill="1">
      <alignment/>
      <protection/>
    </xf>
    <xf numFmtId="165" fontId="1" fillId="0" borderId="0" xfId="20" applyNumberFormat="1">
      <alignment/>
      <protection/>
    </xf>
    <xf numFmtId="0" fontId="11" fillId="4" borderId="10" xfId="20" applyFont="1" applyFill="1" applyBorder="1" applyAlignment="1">
      <alignment horizontal="centerContinuous"/>
      <protection/>
    </xf>
    <xf numFmtId="0" fontId="11" fillId="4" borderId="11" xfId="20" applyFont="1" applyFill="1" applyBorder="1" applyAlignment="1">
      <alignment horizontal="centerContinuous"/>
      <protection/>
    </xf>
    <xf numFmtId="0" fontId="11" fillId="4" borderId="30" xfId="20" applyFont="1" applyFill="1" applyBorder="1" applyAlignment="1">
      <alignment horizontal="centerContinuous"/>
      <protection/>
    </xf>
    <xf numFmtId="0" fontId="11" fillId="5" borderId="10" xfId="20" applyFont="1" applyFill="1" applyBorder="1" applyAlignment="1">
      <alignment horizontal="centerContinuous"/>
      <protection/>
    </xf>
    <xf numFmtId="0" fontId="11" fillId="5" borderId="11" xfId="20" applyFont="1" applyFill="1" applyBorder="1" applyAlignment="1">
      <alignment horizontal="centerContinuous"/>
      <protection/>
    </xf>
    <xf numFmtId="0" fontId="11" fillId="5" borderId="30" xfId="20" applyFont="1" applyFill="1" applyBorder="1" applyAlignment="1">
      <alignment horizontal="centerContinuous"/>
      <protection/>
    </xf>
    <xf numFmtId="0" fontId="11" fillId="0" borderId="31" xfId="20" applyFont="1" applyBorder="1" applyAlignment="1">
      <alignment horizontal="center"/>
      <protection/>
    </xf>
    <xf numFmtId="0" fontId="11" fillId="6" borderId="0" xfId="20" applyFont="1" applyFill="1" applyAlignment="1">
      <alignment horizontal="centerContinuous"/>
      <protection/>
    </xf>
    <xf numFmtId="0" fontId="12" fillId="0" borderId="32" xfId="20" applyFont="1" applyBorder="1" applyAlignment="1">
      <alignment horizontal="center" vertical="center"/>
      <protection/>
    </xf>
    <xf numFmtId="165" fontId="0" fillId="0" borderId="32" xfId="21" applyNumberFormat="1" applyFont="1" applyFill="1" applyBorder="1"/>
    <xf numFmtId="8" fontId="11" fillId="0" borderId="13" xfId="20" applyNumberFormat="1" applyFont="1" applyBorder="1" applyAlignment="1">
      <alignment horizontal="center"/>
      <protection/>
    </xf>
    <xf numFmtId="8" fontId="11" fillId="0" borderId="9" xfId="20" applyNumberFormat="1" applyFont="1" applyBorder="1" applyAlignment="1">
      <alignment horizontal="center"/>
      <protection/>
    </xf>
    <xf numFmtId="8" fontId="11" fillId="0" borderId="7" xfId="20" applyNumberFormat="1" applyFont="1" applyBorder="1" applyAlignment="1">
      <alignment horizontal="center"/>
      <protection/>
    </xf>
    <xf numFmtId="8" fontId="11" fillId="0" borderId="32" xfId="20" applyNumberFormat="1" applyFont="1" applyBorder="1" applyAlignment="1">
      <alignment horizontal="center"/>
      <protection/>
    </xf>
    <xf numFmtId="8" fontId="11" fillId="4" borderId="33" xfId="20" applyNumberFormat="1" applyFont="1" applyFill="1" applyBorder="1" applyAlignment="1">
      <alignment horizontal="center"/>
      <protection/>
    </xf>
    <xf numFmtId="8" fontId="11" fillId="5" borderId="33" xfId="20" applyNumberFormat="1" applyFont="1" applyFill="1" applyBorder="1" applyAlignment="1">
      <alignment horizontal="center"/>
      <protection/>
    </xf>
    <xf numFmtId="0" fontId="12" fillId="0" borderId="34" xfId="20" applyFont="1" applyBorder="1" applyAlignment="1">
      <alignment horizontal="center" vertical="center"/>
      <protection/>
    </xf>
    <xf numFmtId="6" fontId="13" fillId="0" borderId="34" xfId="20" applyNumberFormat="1" applyFont="1" applyBorder="1" applyAlignment="1">
      <alignment vertical="center"/>
      <protection/>
    </xf>
    <xf numFmtId="6" fontId="13" fillId="7" borderId="35" xfId="20" applyNumberFormat="1" applyFont="1" applyFill="1" applyBorder="1" applyAlignment="1">
      <alignment horizontal="center" vertical="center"/>
      <protection/>
    </xf>
    <xf numFmtId="6" fontId="13" fillId="7" borderId="36" xfId="20" applyNumberFormat="1" applyFont="1" applyFill="1" applyBorder="1" applyAlignment="1">
      <alignment horizontal="center" vertical="center"/>
      <protection/>
    </xf>
    <xf numFmtId="6" fontId="13" fillId="7" borderId="34" xfId="20" applyNumberFormat="1" applyFont="1" applyFill="1" applyBorder="1" applyAlignment="1">
      <alignment horizontal="center" vertical="center"/>
      <protection/>
    </xf>
    <xf numFmtId="6" fontId="0" fillId="4" borderId="37" xfId="21" applyNumberFormat="1" applyFont="1" applyFill="1" applyBorder="1"/>
    <xf numFmtId="6" fontId="13" fillId="8" borderId="38" xfId="20" applyNumberFormat="1" applyFont="1" applyFill="1" applyBorder="1" applyAlignment="1">
      <alignment vertical="center"/>
      <protection/>
    </xf>
    <xf numFmtId="6" fontId="13" fillId="7" borderId="39" xfId="20" applyNumberFormat="1" applyFont="1" applyFill="1" applyBorder="1" applyAlignment="1">
      <alignment horizontal="center" vertical="center"/>
      <protection/>
    </xf>
    <xf numFmtId="6" fontId="13" fillId="7" borderId="40" xfId="20" applyNumberFormat="1" applyFont="1" applyFill="1" applyBorder="1" applyAlignment="1">
      <alignment horizontal="center" vertical="center"/>
      <protection/>
    </xf>
    <xf numFmtId="6" fontId="0" fillId="5" borderId="41" xfId="21" applyNumberFormat="1" applyFont="1" applyFill="1" applyBorder="1"/>
    <xf numFmtId="165" fontId="1" fillId="0" borderId="42" xfId="20" applyNumberFormat="1" applyBorder="1">
      <alignment/>
      <protection/>
    </xf>
    <xf numFmtId="167" fontId="1" fillId="0" borderId="0" xfId="20" applyNumberFormat="1">
      <alignment/>
      <protection/>
    </xf>
    <xf numFmtId="168" fontId="0" fillId="6" borderId="0" xfId="22" applyNumberFormat="1" applyFont="1" applyFill="1"/>
    <xf numFmtId="0" fontId="12" fillId="0" borderId="43" xfId="20" applyFont="1" applyBorder="1" applyAlignment="1">
      <alignment horizontal="center" vertical="center"/>
      <protection/>
    </xf>
    <xf numFmtId="6" fontId="13" fillId="0" borderId="43" xfId="20" applyNumberFormat="1" applyFont="1" applyBorder="1" applyAlignment="1">
      <alignment vertical="center"/>
      <protection/>
    </xf>
    <xf numFmtId="6" fontId="13" fillId="0" borderId="44" xfId="20" applyNumberFormat="1" applyFont="1" applyBorder="1" applyAlignment="1">
      <alignment vertical="center"/>
      <protection/>
    </xf>
    <xf numFmtId="6" fontId="13" fillId="7" borderId="45" xfId="20" applyNumberFormat="1" applyFont="1" applyFill="1" applyBorder="1" applyAlignment="1">
      <alignment vertical="center"/>
      <protection/>
    </xf>
    <xf numFmtId="6" fontId="13" fillId="7" borderId="43" xfId="20" applyNumberFormat="1" applyFont="1" applyFill="1" applyBorder="1" applyAlignment="1">
      <alignment vertical="center"/>
      <protection/>
    </xf>
    <xf numFmtId="6" fontId="13" fillId="7" borderId="46" xfId="20" applyNumberFormat="1" applyFont="1" applyFill="1" applyBorder="1" applyAlignment="1">
      <alignment vertical="center"/>
      <protection/>
    </xf>
    <xf numFmtId="6" fontId="13" fillId="8" borderId="34" xfId="20" applyNumberFormat="1" applyFont="1" applyFill="1" applyBorder="1" applyAlignment="1">
      <alignment vertical="center"/>
      <protection/>
    </xf>
    <xf numFmtId="6" fontId="13" fillId="7" borderId="47" xfId="20" applyNumberFormat="1" applyFont="1" applyFill="1" applyBorder="1" applyAlignment="1">
      <alignment horizontal="center" vertical="center"/>
      <protection/>
    </xf>
    <xf numFmtId="6" fontId="13" fillId="7" borderId="45" xfId="20" applyNumberFormat="1" applyFont="1" applyFill="1" applyBorder="1" applyAlignment="1">
      <alignment horizontal="center" vertical="center"/>
      <protection/>
    </xf>
    <xf numFmtId="6" fontId="13" fillId="7" borderId="43" xfId="20" applyNumberFormat="1" applyFont="1" applyFill="1" applyBorder="1" applyAlignment="1">
      <alignment horizontal="center" vertical="center"/>
      <protection/>
    </xf>
    <xf numFmtId="6" fontId="0" fillId="5" borderId="48" xfId="21" applyNumberFormat="1" applyFont="1" applyFill="1" applyBorder="1"/>
    <xf numFmtId="165" fontId="1" fillId="0" borderId="49" xfId="20" applyNumberFormat="1" applyBorder="1">
      <alignment/>
      <protection/>
    </xf>
    <xf numFmtId="6" fontId="13" fillId="0" borderId="45" xfId="20" applyNumberFormat="1" applyFont="1" applyBorder="1" applyAlignment="1">
      <alignment vertical="center"/>
      <protection/>
    </xf>
    <xf numFmtId="6" fontId="13" fillId="0" borderId="50" xfId="20" applyNumberFormat="1" applyFont="1" applyBorder="1" applyAlignment="1">
      <alignment horizontal="center" vertical="center"/>
      <protection/>
    </xf>
    <xf numFmtId="6" fontId="13" fillId="8" borderId="47" xfId="20" applyNumberFormat="1" applyFont="1" applyFill="1" applyBorder="1" applyAlignment="1">
      <alignment horizontal="center" vertical="center"/>
      <protection/>
    </xf>
    <xf numFmtId="6" fontId="13" fillId="0" borderId="47" xfId="20" applyNumberFormat="1" applyFont="1" applyBorder="1" applyAlignment="1">
      <alignment horizontal="center" vertical="center"/>
      <protection/>
    </xf>
    <xf numFmtId="6" fontId="13" fillId="8" borderId="36" xfId="20" applyNumberFormat="1" applyFont="1" applyFill="1" applyBorder="1" applyAlignment="1">
      <alignment vertical="center"/>
      <protection/>
    </xf>
    <xf numFmtId="6" fontId="13" fillId="0" borderId="51" xfId="20" applyNumberFormat="1" applyFont="1" applyBorder="1" applyAlignment="1">
      <alignment horizontal="center" vertical="center"/>
      <protection/>
    </xf>
    <xf numFmtId="6" fontId="13" fillId="0" borderId="43" xfId="20" applyNumberFormat="1" applyFont="1" applyBorder="1" applyAlignment="1">
      <alignment horizontal="center" vertical="center"/>
      <protection/>
    </xf>
    <xf numFmtId="6" fontId="13" fillId="0" borderId="46" xfId="20" applyNumberFormat="1" applyFont="1" applyBorder="1" applyAlignment="1">
      <alignment vertical="center"/>
      <protection/>
    </xf>
    <xf numFmtId="6" fontId="13" fillId="0" borderId="52" xfId="20" applyNumberFormat="1" applyFont="1" applyBorder="1" applyAlignment="1">
      <alignment horizontal="center" vertical="center"/>
      <protection/>
    </xf>
    <xf numFmtId="6" fontId="13" fillId="0" borderId="53" xfId="20" applyNumberFormat="1" applyFont="1" applyBorder="1" applyAlignment="1">
      <alignment horizontal="center" vertical="center"/>
      <protection/>
    </xf>
    <xf numFmtId="0" fontId="12" fillId="0" borderId="54" xfId="20" applyFont="1" applyBorder="1" applyAlignment="1">
      <alignment horizontal="center" vertical="center"/>
      <protection/>
    </xf>
    <xf numFmtId="6" fontId="13" fillId="0" borderId="54" xfId="20" applyNumberFormat="1" applyFont="1" applyBorder="1" applyAlignment="1">
      <alignment horizontal="center" vertical="center"/>
      <protection/>
    </xf>
    <xf numFmtId="6" fontId="13" fillId="0" borderId="55" xfId="20" applyNumberFormat="1" applyFont="1" applyBorder="1" applyAlignment="1">
      <alignment vertical="center"/>
      <protection/>
    </xf>
    <xf numFmtId="6" fontId="13" fillId="0" borderId="56" xfId="20" applyNumberFormat="1" applyFont="1" applyBorder="1" applyAlignment="1">
      <alignment vertical="center"/>
      <protection/>
    </xf>
    <xf numFmtId="6" fontId="13" fillId="0" borderId="54" xfId="20" applyNumberFormat="1" applyFont="1" applyBorder="1" applyAlignment="1">
      <alignment vertical="center"/>
      <protection/>
    </xf>
    <xf numFmtId="6" fontId="13" fillId="0" borderId="57" xfId="20" applyNumberFormat="1" applyFont="1" applyBorder="1" applyAlignment="1">
      <alignment vertical="center"/>
      <protection/>
    </xf>
    <xf numFmtId="6" fontId="0" fillId="4" borderId="58" xfId="21" applyNumberFormat="1" applyFont="1" applyFill="1" applyBorder="1"/>
    <xf numFmtId="6" fontId="13" fillId="0" borderId="55" xfId="20" applyNumberFormat="1" applyFont="1" applyBorder="1" applyAlignment="1">
      <alignment horizontal="center" vertical="center"/>
      <protection/>
    </xf>
    <xf numFmtId="6" fontId="13" fillId="0" borderId="59" xfId="20" applyNumberFormat="1" applyFont="1" applyBorder="1" applyAlignment="1">
      <alignment horizontal="center" vertical="center"/>
      <protection/>
    </xf>
    <xf numFmtId="6" fontId="13" fillId="0" borderId="56" xfId="20" applyNumberFormat="1" applyFont="1" applyBorder="1" applyAlignment="1">
      <alignment horizontal="center" vertical="center"/>
      <protection/>
    </xf>
    <xf numFmtId="6" fontId="0" fillId="5" borderId="58" xfId="21" applyNumberFormat="1" applyFont="1" applyFill="1" applyBorder="1"/>
    <xf numFmtId="165" fontId="1" fillId="0" borderId="60" xfId="20" applyNumberFormat="1" applyBorder="1">
      <alignment/>
      <protection/>
    </xf>
    <xf numFmtId="0" fontId="1" fillId="0" borderId="61" xfId="20" applyBorder="1">
      <alignment/>
      <protection/>
    </xf>
    <xf numFmtId="6" fontId="11" fillId="0" borderId="62" xfId="20" applyNumberFormat="1" applyFont="1" applyBorder="1">
      <alignment/>
      <protection/>
    </xf>
    <xf numFmtId="6" fontId="11" fillId="0" borderId="63" xfId="20" applyNumberFormat="1" applyFont="1" applyBorder="1">
      <alignment/>
      <protection/>
    </xf>
    <xf numFmtId="6" fontId="11" fillId="0" borderId="64" xfId="20" applyNumberFormat="1" applyFont="1" applyBorder="1">
      <alignment/>
      <protection/>
    </xf>
    <xf numFmtId="6" fontId="11" fillId="0" borderId="65" xfId="20" applyNumberFormat="1" applyFont="1" applyBorder="1">
      <alignment/>
      <protection/>
    </xf>
    <xf numFmtId="6" fontId="11" fillId="0" borderId="66" xfId="20" applyNumberFormat="1" applyFont="1" applyBorder="1">
      <alignment/>
      <protection/>
    </xf>
    <xf numFmtId="6" fontId="11" fillId="4" borderId="67" xfId="20" applyNumberFormat="1" applyFont="1" applyFill="1" applyBorder="1">
      <alignment/>
      <protection/>
    </xf>
    <xf numFmtId="6" fontId="11" fillId="5" borderId="67" xfId="20" applyNumberFormat="1" applyFont="1" applyFill="1" applyBorder="1">
      <alignment/>
      <protection/>
    </xf>
    <xf numFmtId="165" fontId="11" fillId="0" borderId="67" xfId="20" applyNumberFormat="1" applyFont="1" applyBorder="1">
      <alignment/>
      <protection/>
    </xf>
    <xf numFmtId="169" fontId="11" fillId="0" borderId="0" xfId="20" applyNumberFormat="1" applyFont="1">
      <alignment/>
      <protection/>
    </xf>
    <xf numFmtId="168" fontId="0" fillId="0" borderId="0" xfId="22" applyNumberFormat="1" applyFont="1" applyFill="1"/>
    <xf numFmtId="170" fontId="1" fillId="0" borderId="0" xfId="20" applyNumberFormat="1">
      <alignment/>
      <protection/>
    </xf>
    <xf numFmtId="6" fontId="2" fillId="0" borderId="8" xfId="0" applyNumberFormat="1" applyFont="1" applyBorder="1"/>
    <xf numFmtId="6" fontId="2" fillId="0" borderId="26" xfId="0" applyNumberFormat="1" applyFont="1" applyBorder="1"/>
    <xf numFmtId="0" fontId="0" fillId="0" borderId="0" xfId="0" applyAlignment="1">
      <alignment horizontal="right"/>
    </xf>
    <xf numFmtId="6" fontId="13" fillId="0" borderId="0" xfId="0" applyNumberFormat="1" applyFont="1"/>
    <xf numFmtId="0" fontId="2" fillId="0" borderId="0" xfId="0" applyFont="1" applyAlignment="1">
      <alignment horizontal="left" wrapText="1"/>
    </xf>
    <xf numFmtId="0" fontId="2" fillId="0" borderId="0" xfId="0" applyFont="1"/>
    <xf numFmtId="0" fontId="2" fillId="0" borderId="0" xfId="0" applyFont="1" applyAlignment="1">
      <alignment vertical="center" wrapText="1"/>
    </xf>
    <xf numFmtId="0" fontId="2" fillId="0" borderId="5" xfId="0" applyFont="1" applyBorder="1" applyAlignment="1">
      <alignment vertical="center" wrapText="1"/>
    </xf>
    <xf numFmtId="0" fontId="8" fillId="0" borderId="0" xfId="0" applyFont="1" applyAlignment="1">
      <alignment horizontal="left" wrapText="1"/>
    </xf>
    <xf numFmtId="0" fontId="13" fillId="0" borderId="0" xfId="0" applyFont="1" applyAlignment="1">
      <alignment vertical="top" wrapText="1"/>
    </xf>
    <xf numFmtId="0" fontId="4" fillId="0" borderId="19" xfId="0" applyFont="1" applyBorder="1" applyAlignment="1">
      <alignment horizontal="left" vertical="top" wrapText="1"/>
    </xf>
    <xf numFmtId="0" fontId="2" fillId="0" borderId="0" xfId="0" applyFont="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Currency 2" xfId="21"/>
    <cellStyle name="Comma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79837-C6BE-4809-AD97-1595E77BCDB9}">
  <dimension ref="A1:G441"/>
  <sheetViews>
    <sheetView workbookViewId="0" topLeftCell="A1">
      <selection activeCell="L19" sqref="L19"/>
    </sheetView>
  </sheetViews>
  <sheetFormatPr defaultColWidth="9.140625" defaultRowHeight="12.75"/>
  <cols>
    <col min="1" max="1" width="19.57421875" style="0" customWidth="1"/>
    <col min="2" max="2" width="19.421875" style="0" customWidth="1"/>
    <col min="3" max="3" width="12.421875" style="0" bestFit="1" customWidth="1"/>
    <col min="4" max="4" width="18.00390625" style="0" bestFit="1" customWidth="1"/>
    <col min="5" max="5" width="16.8515625" style="0" bestFit="1" customWidth="1"/>
    <col min="6" max="6" width="15.140625" style="0" bestFit="1" customWidth="1"/>
    <col min="7" max="7" width="16.140625" style="0" bestFit="1" customWidth="1"/>
  </cols>
  <sheetData>
    <row r="1" spans="1:7" ht="15">
      <c r="A1" s="42" t="s">
        <v>58</v>
      </c>
      <c r="B1" s="1"/>
      <c r="C1" s="1"/>
      <c r="D1" s="1"/>
      <c r="E1" s="1"/>
      <c r="F1" s="1"/>
      <c r="G1" s="1"/>
    </row>
    <row r="2" spans="1:7" ht="15" thickBot="1">
      <c r="A2" s="15"/>
      <c r="B2" s="1"/>
      <c r="C2" s="1"/>
      <c r="D2" s="1"/>
      <c r="E2" s="1"/>
      <c r="F2" s="1"/>
      <c r="G2" s="1"/>
    </row>
    <row r="3" spans="1:7" ht="15" thickTop="1">
      <c r="A3" s="2" t="s">
        <v>30</v>
      </c>
      <c r="B3" s="3" t="s">
        <v>57</v>
      </c>
      <c r="C3" s="4"/>
      <c r="D3" s="4"/>
      <c r="E3" s="4"/>
      <c r="F3" s="4"/>
      <c r="G3" s="5"/>
    </row>
    <row r="4" spans="1:7" ht="14.25">
      <c r="A4" s="6" t="s">
        <v>20</v>
      </c>
      <c r="B4" s="10" t="s">
        <v>34</v>
      </c>
      <c r="C4" s="10"/>
      <c r="D4" s="10"/>
      <c r="E4" s="10"/>
      <c r="F4" s="10"/>
      <c r="G4" s="7"/>
    </row>
    <row r="5" spans="1:7" ht="14.25">
      <c r="A5" s="6"/>
      <c r="B5" s="154" t="s">
        <v>36</v>
      </c>
      <c r="C5" s="154"/>
      <c r="D5" s="154"/>
      <c r="E5" s="154"/>
      <c r="F5" s="154"/>
      <c r="G5" s="155"/>
    </row>
    <row r="6" spans="1:7" ht="14.25">
      <c r="A6" s="6"/>
      <c r="B6" s="154"/>
      <c r="C6" s="154"/>
      <c r="D6" s="154"/>
      <c r="E6" s="154"/>
      <c r="F6" s="154"/>
      <c r="G6" s="155"/>
    </row>
    <row r="7" spans="1:7" ht="14.25">
      <c r="A7" s="6"/>
      <c r="B7" s="154"/>
      <c r="C7" s="154"/>
      <c r="D7" s="154"/>
      <c r="E7" s="154"/>
      <c r="F7" s="154"/>
      <c r="G7" s="155"/>
    </row>
    <row r="8" spans="1:7" ht="14.25">
      <c r="A8" s="8" t="s">
        <v>29</v>
      </c>
      <c r="B8" s="59" t="s">
        <v>24</v>
      </c>
      <c r="C8" s="10"/>
      <c r="D8" s="10"/>
      <c r="E8" s="10"/>
      <c r="F8" s="10"/>
      <c r="G8" s="60"/>
    </row>
    <row r="9" spans="1:7" ht="14.25">
      <c r="A9" s="8" t="s">
        <v>18</v>
      </c>
      <c r="B9" s="10" t="s">
        <v>19</v>
      </c>
      <c r="C9" s="10"/>
      <c r="D9" s="10"/>
      <c r="E9" s="10"/>
      <c r="F9" s="10"/>
      <c r="G9" s="60"/>
    </row>
    <row r="10" spans="1:7" ht="14.25">
      <c r="A10" s="8" t="s">
        <v>8</v>
      </c>
      <c r="B10" s="67">
        <v>44413</v>
      </c>
      <c r="C10" s="10"/>
      <c r="D10" s="10"/>
      <c r="E10" s="10"/>
      <c r="F10" s="10"/>
      <c r="G10" s="60"/>
    </row>
    <row r="11" spans="1:7" ht="14.25">
      <c r="A11" s="8" t="s">
        <v>0</v>
      </c>
      <c r="B11" s="10" t="s">
        <v>33</v>
      </c>
      <c r="C11" s="10"/>
      <c r="D11" s="10"/>
      <c r="E11" s="10"/>
      <c r="F11" s="10"/>
      <c r="G11" s="60"/>
    </row>
    <row r="12" spans="1:7" ht="15" thickBot="1">
      <c r="A12" s="9" t="s">
        <v>9</v>
      </c>
      <c r="B12" s="58"/>
      <c r="C12" s="61"/>
      <c r="D12" s="61"/>
      <c r="E12" s="61"/>
      <c r="F12" s="61"/>
      <c r="G12" s="62"/>
    </row>
    <row r="13" spans="1:7" ht="15" thickTop="1">
      <c r="A13" s="10"/>
      <c r="C13" s="10"/>
      <c r="D13" s="10"/>
      <c r="E13" s="10"/>
      <c r="F13" s="10"/>
      <c r="G13" s="10"/>
    </row>
    <row r="14" spans="1:7" ht="14.25">
      <c r="A14" s="25" t="s">
        <v>7</v>
      </c>
      <c r="C14" s="10"/>
      <c r="D14" s="10"/>
      <c r="E14" s="10"/>
      <c r="F14" s="10"/>
      <c r="G14" s="10"/>
    </row>
    <row r="15" spans="1:7" ht="14.25">
      <c r="A15" s="25"/>
      <c r="C15" s="10"/>
      <c r="D15" s="10"/>
      <c r="E15" s="10"/>
      <c r="F15" s="10"/>
      <c r="G15" s="10"/>
    </row>
    <row r="16" spans="1:7" ht="12.75">
      <c r="A16" s="47"/>
      <c r="B16" s="47"/>
      <c r="C16" s="47"/>
      <c r="D16" s="47"/>
      <c r="E16" s="48"/>
      <c r="F16" s="48"/>
      <c r="G16" s="48"/>
    </row>
    <row r="17" spans="1:7" ht="15">
      <c r="A17" s="156" t="s">
        <v>26</v>
      </c>
      <c r="B17" s="156"/>
      <c r="C17" s="156"/>
      <c r="D17" s="156"/>
      <c r="E17" s="156"/>
      <c r="F17" s="156"/>
      <c r="G17" s="156"/>
    </row>
    <row r="19" spans="1:7" ht="15" thickBot="1">
      <c r="A19" s="25" t="s">
        <v>1</v>
      </c>
      <c r="B19" s="10"/>
      <c r="C19" s="10"/>
      <c r="D19" s="10"/>
      <c r="E19" s="10"/>
      <c r="F19" s="10"/>
      <c r="G19" s="10"/>
    </row>
    <row r="20" spans="1:7" ht="14.25">
      <c r="A20" s="16" t="s">
        <v>10</v>
      </c>
      <c r="B20" s="17"/>
      <c r="C20" s="31" t="s">
        <v>5</v>
      </c>
      <c r="D20" s="31" t="s">
        <v>6</v>
      </c>
      <c r="E20" s="31" t="s">
        <v>13</v>
      </c>
      <c r="F20" s="32" t="s">
        <v>14</v>
      </c>
      <c r="G20" s="34" t="s">
        <v>35</v>
      </c>
    </row>
    <row r="21" spans="1:7" ht="14.25">
      <c r="A21" s="19" t="s">
        <v>24</v>
      </c>
      <c r="B21" s="14"/>
      <c r="C21" s="56">
        <v>3750</v>
      </c>
      <c r="D21" s="35" t="s">
        <v>16</v>
      </c>
      <c r="E21" s="148">
        <f>+Analysis!B5+Analysis!B6</f>
        <v>200000000</v>
      </c>
      <c r="F21" s="148">
        <f>+Analysis!B7+Analysis!B8</f>
        <v>700000000</v>
      </c>
      <c r="G21" s="149">
        <f>+Analysis!B9+Analysis!B10</f>
        <v>600000000</v>
      </c>
    </row>
    <row r="22" spans="1:7" ht="14.25">
      <c r="A22" s="19"/>
      <c r="B22" s="11"/>
      <c r="C22" s="36"/>
      <c r="D22" s="35"/>
      <c r="E22" s="49"/>
      <c r="F22" s="49"/>
      <c r="G22" s="50"/>
    </row>
    <row r="23" spans="1:7" ht="14.25">
      <c r="A23" s="19" t="s">
        <v>28</v>
      </c>
      <c r="B23" s="11"/>
      <c r="C23" s="36">
        <v>8400</v>
      </c>
      <c r="D23" s="35" t="s">
        <v>16</v>
      </c>
      <c r="E23" s="51"/>
      <c r="F23" s="49">
        <v>0</v>
      </c>
      <c r="G23" s="50">
        <v>0</v>
      </c>
    </row>
    <row r="24" spans="1:7" ht="14.25">
      <c r="A24" s="19"/>
      <c r="B24" s="11"/>
      <c r="C24" s="36"/>
      <c r="D24" s="35"/>
      <c r="E24" s="51"/>
      <c r="F24" s="49">
        <v>0</v>
      </c>
      <c r="G24" s="50">
        <v>0</v>
      </c>
    </row>
    <row r="25" spans="1:7" ht="15" thickBot="1">
      <c r="A25" s="20"/>
      <c r="B25" s="21" t="s">
        <v>2</v>
      </c>
      <c r="C25" s="37"/>
      <c r="D25" s="37"/>
      <c r="E25" s="43">
        <f>SUM(E21:E23)</f>
        <v>200000000</v>
      </c>
      <c r="F25" s="43">
        <f>SUM(F21:F24)</f>
        <v>700000000</v>
      </c>
      <c r="G25" s="44">
        <f>SUM(G21:G24)</f>
        <v>600000000</v>
      </c>
    </row>
    <row r="26" spans="1:7" ht="14.25">
      <c r="A26" s="10"/>
      <c r="B26" s="10"/>
      <c r="C26" s="38"/>
      <c r="D26" s="38"/>
      <c r="E26" s="13"/>
      <c r="F26" s="13"/>
      <c r="G26" s="13"/>
    </row>
    <row r="27" spans="1:7" ht="15" thickBot="1">
      <c r="A27" s="25" t="s">
        <v>25</v>
      </c>
      <c r="B27" s="10"/>
      <c r="C27" s="38"/>
      <c r="D27" s="38"/>
      <c r="E27" s="10"/>
      <c r="F27" s="10"/>
      <c r="G27" s="10"/>
    </row>
    <row r="28" spans="1:7" ht="14.25">
      <c r="A28" s="16" t="s">
        <v>10</v>
      </c>
      <c r="B28" s="17"/>
      <c r="C28" s="31" t="s">
        <v>5</v>
      </c>
      <c r="D28" s="18" t="s">
        <v>3</v>
      </c>
      <c r="E28" s="31" t="str">
        <f>E20</f>
        <v>2021/2022</v>
      </c>
      <c r="F28" s="31" t="str">
        <f>F20</f>
        <v>2023/2024</v>
      </c>
      <c r="G28" s="39" t="str">
        <f>G20</f>
        <v>2025/2026</v>
      </c>
    </row>
    <row r="29" spans="1:7" ht="28.5">
      <c r="A29" s="19" t="s">
        <v>32</v>
      </c>
      <c r="B29" s="14"/>
      <c r="C29" s="56">
        <v>3750</v>
      </c>
      <c r="D29" s="35" t="s">
        <v>15</v>
      </c>
      <c r="E29" s="57">
        <v>6689000</v>
      </c>
      <c r="F29" s="57">
        <v>57895000</v>
      </c>
      <c r="G29" s="68">
        <v>154681000</v>
      </c>
    </row>
    <row r="30" spans="1:7" ht="14.25">
      <c r="A30" s="19"/>
      <c r="B30" s="14"/>
      <c r="C30" s="36"/>
      <c r="D30" s="35"/>
      <c r="E30" s="57"/>
      <c r="F30" s="57"/>
      <c r="G30" s="50"/>
    </row>
    <row r="31" spans="1:7" ht="14.25">
      <c r="A31" s="19"/>
      <c r="B31" s="14"/>
      <c r="C31" s="63"/>
      <c r="D31" s="35"/>
      <c r="E31" s="57"/>
      <c r="F31" s="57"/>
      <c r="G31" s="50"/>
    </row>
    <row r="32" spans="1:7" ht="14.25">
      <c r="A32" s="19"/>
      <c r="B32" s="14"/>
      <c r="C32" s="35"/>
      <c r="D32" s="35"/>
      <c r="E32" s="57"/>
      <c r="F32" s="57"/>
      <c r="G32" s="50"/>
    </row>
    <row r="33" spans="1:7" ht="14.25">
      <c r="A33" s="19"/>
      <c r="B33" s="14"/>
      <c r="C33" s="35"/>
      <c r="D33" s="35"/>
      <c r="E33" s="12"/>
      <c r="F33" s="12"/>
      <c r="G33" s="40"/>
    </row>
    <row r="34" spans="1:7" ht="15" thickBot="1">
      <c r="A34" s="20"/>
      <c r="B34" s="21" t="s">
        <v>4</v>
      </c>
      <c r="C34" s="37"/>
      <c r="D34" s="37"/>
      <c r="E34" s="45">
        <f>SUM(E29:E33)</f>
        <v>6689000</v>
      </c>
      <c r="F34" s="45">
        <f>SUM(F29:F33)</f>
        <v>57895000</v>
      </c>
      <c r="G34" s="46">
        <f>SUM(G29:G33)</f>
        <v>154681000</v>
      </c>
    </row>
    <row r="35" spans="1:7" ht="14.25">
      <c r="A35" s="10"/>
      <c r="B35" s="10"/>
      <c r="C35" s="10"/>
      <c r="D35" s="10"/>
      <c r="E35" s="13"/>
      <c r="F35" s="13"/>
      <c r="G35" s="13"/>
    </row>
    <row r="36" spans="1:7" ht="15" thickBot="1">
      <c r="A36" s="25" t="s">
        <v>11</v>
      </c>
      <c r="B36" s="10"/>
      <c r="C36" s="10"/>
      <c r="D36" s="10"/>
      <c r="E36" s="10"/>
      <c r="F36" s="10"/>
      <c r="G36" s="10"/>
    </row>
    <row r="37" spans="1:7" ht="14.25">
      <c r="A37" s="16"/>
      <c r="B37" s="17"/>
      <c r="C37" s="22"/>
      <c r="D37" s="23"/>
      <c r="E37" s="31" t="str">
        <f>E20</f>
        <v>2021/2022</v>
      </c>
      <c r="F37" s="18" t="str">
        <f>F20</f>
        <v>2023/2024</v>
      </c>
      <c r="G37" s="41" t="str">
        <f>G20</f>
        <v>2025/2026</v>
      </c>
    </row>
    <row r="38" spans="1:7" ht="14.25">
      <c r="A38" s="19" t="s">
        <v>17</v>
      </c>
      <c r="B38" s="11"/>
      <c r="C38" s="11"/>
      <c r="D38" s="14"/>
      <c r="E38" s="12">
        <f>SUM(E29:E32)</f>
        <v>6689000</v>
      </c>
      <c r="F38" s="12">
        <f>SUM(F29:F32)</f>
        <v>57895000</v>
      </c>
      <c r="G38" s="40">
        <f>SUM(G29:G32)</f>
        <v>154681000</v>
      </c>
    </row>
    <row r="39" spans="1:7" ht="14.25">
      <c r="A39" s="26"/>
      <c r="B39" s="27"/>
      <c r="C39" s="27"/>
      <c r="D39" s="28"/>
      <c r="E39" s="29"/>
      <c r="F39" s="29"/>
      <c r="G39" s="30"/>
    </row>
    <row r="40" spans="1:7" ht="15" thickBot="1">
      <c r="A40" s="20" t="s">
        <v>4</v>
      </c>
      <c r="B40" s="21"/>
      <c r="C40" s="21"/>
      <c r="D40" s="24"/>
      <c r="E40" s="45">
        <f>SUM(E38:E39)</f>
        <v>6689000</v>
      </c>
      <c r="F40" s="45">
        <f>SUM(F38:F39)</f>
        <v>57895000</v>
      </c>
      <c r="G40" s="46">
        <f>SUM(G38:G39)</f>
        <v>154681000</v>
      </c>
    </row>
    <row r="41" spans="1:7" ht="14.25">
      <c r="A41" s="25" t="s">
        <v>12</v>
      </c>
      <c r="B41" s="10"/>
      <c r="C41" s="10"/>
      <c r="D41" s="10"/>
      <c r="E41" s="64"/>
      <c r="F41" s="64"/>
      <c r="G41" s="64"/>
    </row>
    <row r="42" spans="1:7" ht="12.75">
      <c r="A42" s="157" t="s">
        <v>59</v>
      </c>
      <c r="B42" s="157"/>
      <c r="C42" s="157"/>
      <c r="D42" s="157"/>
      <c r="E42" s="157"/>
      <c r="F42" s="157"/>
      <c r="G42" s="157"/>
    </row>
    <row r="43" spans="1:7" ht="12.75">
      <c r="A43" s="157"/>
      <c r="B43" s="157"/>
      <c r="C43" s="157"/>
      <c r="D43" s="157"/>
      <c r="E43" s="157"/>
      <c r="F43" s="157"/>
      <c r="G43" s="157"/>
    </row>
    <row r="44" spans="1:7" ht="12.75">
      <c r="A44" s="157"/>
      <c r="B44" s="157"/>
      <c r="C44" s="157"/>
      <c r="D44" s="157"/>
      <c r="E44" s="157"/>
      <c r="F44" s="157"/>
      <c r="G44" s="157"/>
    </row>
    <row r="45" spans="1:7" ht="12.75">
      <c r="A45" s="157"/>
      <c r="B45" s="157"/>
      <c r="C45" s="157"/>
      <c r="D45" s="157"/>
      <c r="E45" s="157"/>
      <c r="F45" s="157"/>
      <c r="G45" s="157"/>
    </row>
    <row r="46" spans="1:7" ht="12.75">
      <c r="A46" s="157"/>
      <c r="B46" s="157"/>
      <c r="C46" s="157"/>
      <c r="D46" s="157"/>
      <c r="E46" s="157"/>
      <c r="F46" s="157"/>
      <c r="G46" s="157"/>
    </row>
    <row r="47" spans="1:7" ht="12.75">
      <c r="A47" s="157"/>
      <c r="B47" s="157"/>
      <c r="C47" s="157"/>
      <c r="D47" s="157"/>
      <c r="E47" s="157"/>
      <c r="F47" s="157"/>
      <c r="G47" s="157"/>
    </row>
    <row r="49" spans="1:7" ht="14.25">
      <c r="A49" s="65" t="s">
        <v>60</v>
      </c>
      <c r="B49" s="65"/>
      <c r="C49" s="65" t="s">
        <v>3</v>
      </c>
      <c r="D49" s="66" t="s">
        <v>21</v>
      </c>
      <c r="E49" s="66" t="s">
        <v>22</v>
      </c>
      <c r="F49" s="66" t="s">
        <v>23</v>
      </c>
      <c r="G49" s="66" t="s">
        <v>31</v>
      </c>
    </row>
    <row r="50" spans="1:7" ht="15.75">
      <c r="A50" s="52">
        <v>2021</v>
      </c>
      <c r="B50" s="150"/>
      <c r="C50" s="52" t="s">
        <v>24</v>
      </c>
      <c r="D50" s="54">
        <v>20</v>
      </c>
      <c r="E50" s="55">
        <v>0.035</v>
      </c>
      <c r="F50" s="53">
        <f>-ROUND(PMT(E50,D50,G50,0,0),-3)</f>
        <v>3518000</v>
      </c>
      <c r="G50" s="53">
        <v>50000000</v>
      </c>
    </row>
    <row r="51" spans="1:7" ht="15.75">
      <c r="A51" s="52">
        <v>2022</v>
      </c>
      <c r="B51" s="151"/>
      <c r="C51" s="52" t="s">
        <v>24</v>
      </c>
      <c r="D51" s="54">
        <v>20</v>
      </c>
      <c r="E51" s="55">
        <v>0.035</v>
      </c>
      <c r="F51" s="53">
        <f aca="true" t="shared" si="0" ref="F51:F58">-ROUND(PMT(E51,D51,G51,0,0),-3)</f>
        <v>10554000</v>
      </c>
      <c r="G51" s="53">
        <v>150000000</v>
      </c>
    </row>
    <row r="52" spans="1:7" ht="15.75">
      <c r="A52" s="52">
        <v>2023</v>
      </c>
      <c r="B52" s="151"/>
      <c r="C52" s="52" t="s">
        <v>24</v>
      </c>
      <c r="D52" s="54">
        <v>20</v>
      </c>
      <c r="E52" s="55">
        <v>0.035</v>
      </c>
      <c r="F52" s="53">
        <f t="shared" si="0"/>
        <v>21108000</v>
      </c>
      <c r="G52" s="53">
        <v>300000000</v>
      </c>
    </row>
    <row r="53" spans="1:7" ht="15.75">
      <c r="A53" s="52">
        <v>2024</v>
      </c>
      <c r="B53" s="151"/>
      <c r="C53" s="52" t="s">
        <v>24</v>
      </c>
      <c r="D53" s="54">
        <v>20</v>
      </c>
      <c r="E53" s="55">
        <v>0.035</v>
      </c>
      <c r="F53" s="53">
        <f t="shared" si="0"/>
        <v>28144000</v>
      </c>
      <c r="G53" s="53">
        <v>400000000</v>
      </c>
    </row>
    <row r="54" spans="1:7" ht="15.75">
      <c r="A54" s="52">
        <v>2025</v>
      </c>
      <c r="B54" s="151"/>
      <c r="C54" s="52" t="s">
        <v>24</v>
      </c>
      <c r="D54" s="54">
        <v>20</v>
      </c>
      <c r="E54" s="55">
        <v>0.035</v>
      </c>
      <c r="F54" s="53">
        <f t="shared" si="0"/>
        <v>28144000</v>
      </c>
      <c r="G54" s="53">
        <v>400000000</v>
      </c>
    </row>
    <row r="55" spans="1:7" ht="15.75">
      <c r="A55" s="52">
        <v>2026</v>
      </c>
      <c r="B55" s="151"/>
      <c r="C55" s="52" t="s">
        <v>24</v>
      </c>
      <c r="D55" s="54">
        <v>20</v>
      </c>
      <c r="E55" s="55">
        <v>0.035</v>
      </c>
      <c r="F55" s="53">
        <f t="shared" si="0"/>
        <v>14072000</v>
      </c>
      <c r="G55" s="53">
        <v>200000000</v>
      </c>
    </row>
    <row r="56" spans="1:7" ht="15.75">
      <c r="A56" s="52">
        <v>2027</v>
      </c>
      <c r="B56" s="151"/>
      <c r="C56" s="52" t="s">
        <v>24</v>
      </c>
      <c r="D56" s="54">
        <v>20</v>
      </c>
      <c r="E56" s="55">
        <v>0.035</v>
      </c>
      <c r="F56" s="53">
        <f t="shared" si="0"/>
        <v>7036000</v>
      </c>
      <c r="G56" s="53">
        <v>100000000</v>
      </c>
    </row>
    <row r="57" spans="1:7" ht="15.75">
      <c r="A57" s="52">
        <v>2028</v>
      </c>
      <c r="B57" s="151"/>
      <c r="C57" s="52" t="s">
        <v>24</v>
      </c>
      <c r="D57" s="54">
        <v>20</v>
      </c>
      <c r="E57" s="55">
        <v>0.035</v>
      </c>
      <c r="F57" s="53">
        <f t="shared" si="0"/>
        <v>7036000</v>
      </c>
      <c r="G57" s="53">
        <v>100000000</v>
      </c>
    </row>
    <row r="58" spans="1:7" ht="15.75">
      <c r="A58" s="52">
        <v>2029</v>
      </c>
      <c r="B58" s="151"/>
      <c r="C58" s="52" t="s">
        <v>24</v>
      </c>
      <c r="D58" s="54">
        <v>20</v>
      </c>
      <c r="E58" s="55">
        <v>0.035</v>
      </c>
      <c r="F58" s="53">
        <f t="shared" si="0"/>
        <v>2814000</v>
      </c>
      <c r="G58" s="53">
        <v>40000000</v>
      </c>
    </row>
    <row r="59" spans="1:7" ht="15.75">
      <c r="A59" s="52"/>
      <c r="B59" s="151"/>
      <c r="C59" s="52"/>
      <c r="D59" s="54"/>
      <c r="E59" s="55"/>
      <c r="F59" s="53"/>
      <c r="G59" s="53"/>
    </row>
    <row r="60" spans="1:7" ht="15.75">
      <c r="A60" s="52"/>
      <c r="B60" s="52"/>
      <c r="C60" s="52"/>
      <c r="D60" s="54"/>
      <c r="E60" s="55"/>
      <c r="F60" s="53"/>
      <c r="G60" s="53"/>
    </row>
    <row r="61" spans="1:7" ht="15.75">
      <c r="A61" s="52"/>
      <c r="B61" s="52"/>
      <c r="C61" s="52"/>
      <c r="D61" s="54"/>
      <c r="E61" s="55"/>
      <c r="F61" s="53"/>
      <c r="G61" s="53"/>
    </row>
    <row r="62" spans="1:7" ht="77.25" customHeight="1">
      <c r="A62" s="158" t="s">
        <v>27</v>
      </c>
      <c r="B62" s="158"/>
      <c r="C62" s="158"/>
      <c r="D62" s="158"/>
      <c r="E62" s="158"/>
      <c r="F62" s="158"/>
      <c r="G62" s="158"/>
    </row>
    <row r="63" spans="1:7" ht="14.25">
      <c r="A63" s="159"/>
      <c r="B63" s="159"/>
      <c r="C63" s="159"/>
      <c r="D63" s="159"/>
      <c r="E63" s="159"/>
      <c r="F63" s="159"/>
      <c r="G63" s="159"/>
    </row>
    <row r="64" spans="1:7" ht="14.25">
      <c r="A64" s="153"/>
      <c r="B64" s="153"/>
      <c r="C64" s="153"/>
      <c r="D64" s="153"/>
      <c r="E64" s="153"/>
      <c r="F64" s="153"/>
      <c r="G64" s="153"/>
    </row>
    <row r="65" spans="1:7" ht="14.25">
      <c r="A65" s="152"/>
      <c r="B65" s="152"/>
      <c r="C65" s="152"/>
      <c r="D65" s="152"/>
      <c r="E65" s="152"/>
      <c r="F65" s="152"/>
      <c r="G65" s="152"/>
    </row>
    <row r="66" spans="1:7" ht="14.25">
      <c r="A66" s="153"/>
      <c r="B66" s="153"/>
      <c r="C66" s="153"/>
      <c r="D66" s="153"/>
      <c r="E66" s="153"/>
      <c r="F66" s="153"/>
      <c r="G66" s="153"/>
    </row>
    <row r="67" spans="1:7" ht="14.25">
      <c r="A67" s="10"/>
      <c r="B67" s="10"/>
      <c r="C67" s="10"/>
      <c r="D67" s="10"/>
      <c r="E67" s="10"/>
      <c r="F67" s="10"/>
      <c r="G67" s="10"/>
    </row>
    <row r="68" spans="1:7" ht="14.25">
      <c r="A68" s="10"/>
      <c r="B68" s="10"/>
      <c r="C68" s="10"/>
      <c r="D68" s="10"/>
      <c r="E68" s="10"/>
      <c r="F68" s="10"/>
      <c r="G68" s="10"/>
    </row>
    <row r="69" spans="1:7" ht="14.25">
      <c r="A69" s="10"/>
      <c r="B69" s="10"/>
      <c r="C69" s="10"/>
      <c r="D69" s="10"/>
      <c r="E69" s="10"/>
      <c r="F69" s="10"/>
      <c r="G69" s="10"/>
    </row>
    <row r="70" spans="1:7" ht="14.25">
      <c r="A70" s="10"/>
      <c r="B70" s="10"/>
      <c r="C70" s="10"/>
      <c r="D70" s="10"/>
      <c r="E70" s="10"/>
      <c r="F70" s="10"/>
      <c r="G70" s="10"/>
    </row>
    <row r="71" spans="1:7" ht="14.25">
      <c r="A71" s="10"/>
      <c r="B71" s="10"/>
      <c r="C71" s="10"/>
      <c r="D71" s="10"/>
      <c r="E71" s="10"/>
      <c r="F71" s="10"/>
      <c r="G71" s="10"/>
    </row>
    <row r="72" spans="1:7" ht="14.25">
      <c r="A72" s="10"/>
      <c r="B72" s="10"/>
      <c r="C72" s="10"/>
      <c r="D72" s="10"/>
      <c r="E72" s="10"/>
      <c r="F72" s="10"/>
      <c r="G72" s="10"/>
    </row>
    <row r="73" spans="1:7" ht="14.25">
      <c r="A73" s="10"/>
      <c r="B73" s="10"/>
      <c r="C73" s="10"/>
      <c r="D73" s="10"/>
      <c r="E73" s="10"/>
      <c r="F73" s="10"/>
      <c r="G73" s="10"/>
    </row>
    <row r="74" spans="1:7" ht="14.25">
      <c r="A74" s="10"/>
      <c r="B74" s="10"/>
      <c r="C74" s="10"/>
      <c r="D74" s="10"/>
      <c r="E74" s="10"/>
      <c r="F74" s="10"/>
      <c r="G74" s="10"/>
    </row>
    <row r="75" spans="1:7" ht="14.25">
      <c r="A75" s="10"/>
      <c r="B75" s="10"/>
      <c r="C75" s="10"/>
      <c r="D75" s="10"/>
      <c r="E75" s="10"/>
      <c r="F75" s="10"/>
      <c r="G75" s="10"/>
    </row>
    <row r="76" spans="1:7" ht="14.25">
      <c r="A76" s="10"/>
      <c r="B76" s="10"/>
      <c r="C76" s="10"/>
      <c r="D76" s="10"/>
      <c r="E76" s="10"/>
      <c r="F76" s="10"/>
      <c r="G76" s="10"/>
    </row>
    <row r="77" spans="1:7" ht="14.25">
      <c r="A77" s="10"/>
      <c r="B77" s="10"/>
      <c r="C77" s="10"/>
      <c r="D77" s="10"/>
      <c r="E77" s="10"/>
      <c r="F77" s="10"/>
      <c r="G77" s="10"/>
    </row>
    <row r="78" spans="1:7" ht="14.25">
      <c r="A78" s="10"/>
      <c r="B78" s="10"/>
      <c r="C78" s="10"/>
      <c r="D78" s="10"/>
      <c r="E78" s="10"/>
      <c r="F78" s="10"/>
      <c r="G78" s="10"/>
    </row>
    <row r="79" spans="1:7" ht="14.25">
      <c r="A79" s="10"/>
      <c r="B79" s="10"/>
      <c r="C79" s="10"/>
      <c r="D79" s="10"/>
      <c r="E79" s="10"/>
      <c r="F79" s="10"/>
      <c r="G79" s="10"/>
    </row>
    <row r="80" spans="1:7" ht="14.25">
      <c r="A80" s="10"/>
      <c r="B80" s="10"/>
      <c r="C80" s="10"/>
      <c r="D80" s="10"/>
      <c r="E80" s="10"/>
      <c r="F80" s="10"/>
      <c r="G80" s="10"/>
    </row>
    <row r="81" spans="1:7" ht="14.25">
      <c r="A81" s="10"/>
      <c r="B81" s="10"/>
      <c r="C81" s="10"/>
      <c r="D81" s="10"/>
      <c r="E81" s="10"/>
      <c r="F81" s="10"/>
      <c r="G81" s="10"/>
    </row>
    <row r="82" spans="1:7" ht="14.25">
      <c r="A82" s="10"/>
      <c r="B82" s="10"/>
      <c r="C82" s="10"/>
      <c r="D82" s="10"/>
      <c r="E82" s="10"/>
      <c r="F82" s="10"/>
      <c r="G82" s="10"/>
    </row>
    <row r="83" spans="1:7" ht="14.25">
      <c r="A83" s="10"/>
      <c r="B83" s="10"/>
      <c r="C83" s="10"/>
      <c r="D83" s="10"/>
      <c r="E83" s="10"/>
      <c r="F83" s="10"/>
      <c r="G83" s="10"/>
    </row>
    <row r="84" spans="1:7" ht="14.25">
      <c r="A84" s="10"/>
      <c r="B84" s="10"/>
      <c r="C84" s="10"/>
      <c r="D84" s="10"/>
      <c r="E84" s="10"/>
      <c r="F84" s="10"/>
      <c r="G84" s="10"/>
    </row>
    <row r="85" spans="1:7" ht="14.25">
      <c r="A85" s="10"/>
      <c r="B85" s="10"/>
      <c r="C85" s="10"/>
      <c r="D85" s="10"/>
      <c r="E85" s="10"/>
      <c r="F85" s="10"/>
      <c r="G85" s="10"/>
    </row>
    <row r="86" spans="1:7" ht="14.25">
      <c r="A86" s="10"/>
      <c r="B86" s="10"/>
      <c r="C86" s="10"/>
      <c r="D86" s="10"/>
      <c r="E86" s="10"/>
      <c r="F86" s="10"/>
      <c r="G86" s="10"/>
    </row>
    <row r="87" spans="1:7" ht="14.25">
      <c r="A87" s="10"/>
      <c r="B87" s="10"/>
      <c r="C87" s="10"/>
      <c r="D87" s="10"/>
      <c r="E87" s="10"/>
      <c r="F87" s="10"/>
      <c r="G87" s="10"/>
    </row>
    <row r="88" spans="1:7" ht="14.25">
      <c r="A88" s="10"/>
      <c r="B88" s="10"/>
      <c r="C88" s="10"/>
      <c r="D88" s="10"/>
      <c r="E88" s="10"/>
      <c r="F88" s="10"/>
      <c r="G88" s="10"/>
    </row>
    <row r="89" spans="1:7" ht="14.25">
      <c r="A89" s="10"/>
      <c r="B89" s="10"/>
      <c r="C89" s="10"/>
      <c r="D89" s="10"/>
      <c r="E89" s="10"/>
      <c r="F89" s="10"/>
      <c r="G89" s="10"/>
    </row>
    <row r="90" spans="1:7" ht="14.25">
      <c r="A90" s="10"/>
      <c r="B90" s="10"/>
      <c r="C90" s="10"/>
      <c r="D90" s="10"/>
      <c r="E90" s="10"/>
      <c r="F90" s="10"/>
      <c r="G90" s="10"/>
    </row>
    <row r="91" spans="1:7" ht="14.25">
      <c r="A91" s="10"/>
      <c r="B91" s="10"/>
      <c r="C91" s="10"/>
      <c r="D91" s="10"/>
      <c r="E91" s="10"/>
      <c r="F91" s="10"/>
      <c r="G91" s="10"/>
    </row>
    <row r="92" spans="1:7" ht="12.75">
      <c r="A92" s="33"/>
      <c r="B92" s="33"/>
      <c r="C92" s="33"/>
      <c r="D92" s="33"/>
      <c r="E92" s="33"/>
      <c r="F92" s="33"/>
      <c r="G92" s="33"/>
    </row>
    <row r="93" spans="1:7" ht="12.75">
      <c r="A93" s="33"/>
      <c r="B93" s="33"/>
      <c r="C93" s="33"/>
      <c r="D93" s="33"/>
      <c r="E93" s="33"/>
      <c r="F93" s="33"/>
      <c r="G93" s="33"/>
    </row>
    <row r="94" spans="1:7" ht="12.75">
      <c r="A94" s="33"/>
      <c r="B94" s="33"/>
      <c r="C94" s="33"/>
      <c r="D94" s="33"/>
      <c r="E94" s="33"/>
      <c r="F94" s="33"/>
      <c r="G94" s="33"/>
    </row>
    <row r="95" spans="1:7" ht="12.75">
      <c r="A95" s="33"/>
      <c r="B95" s="33"/>
      <c r="C95" s="33"/>
      <c r="D95" s="33"/>
      <c r="E95" s="33"/>
      <c r="F95" s="33"/>
      <c r="G95" s="33"/>
    </row>
    <row r="96" spans="1:7" ht="12.75">
      <c r="A96" s="33"/>
      <c r="B96" s="33"/>
      <c r="C96" s="33"/>
      <c r="D96" s="33"/>
      <c r="E96" s="33"/>
      <c r="F96" s="33"/>
      <c r="G96" s="33"/>
    </row>
    <row r="97" spans="1:7" ht="12.75">
      <c r="A97" s="33"/>
      <c r="B97" s="33"/>
      <c r="C97" s="33"/>
      <c r="D97" s="33"/>
      <c r="E97" s="33"/>
      <c r="F97" s="33"/>
      <c r="G97" s="33"/>
    </row>
    <row r="98" spans="1:7" ht="12.75">
      <c r="A98" s="33"/>
      <c r="B98" s="33"/>
      <c r="C98" s="33"/>
      <c r="D98" s="33"/>
      <c r="E98" s="33"/>
      <c r="F98" s="33"/>
      <c r="G98" s="33"/>
    </row>
    <row r="99" spans="1:7" ht="12.75">
      <c r="A99" s="33"/>
      <c r="B99" s="33"/>
      <c r="C99" s="33"/>
      <c r="D99" s="33"/>
      <c r="E99" s="33"/>
      <c r="F99" s="33"/>
      <c r="G99" s="33"/>
    </row>
    <row r="100" spans="1:7" ht="12.75">
      <c r="A100" s="33"/>
      <c r="B100" s="33"/>
      <c r="C100" s="33"/>
      <c r="D100" s="33"/>
      <c r="E100" s="33"/>
      <c r="F100" s="33"/>
      <c r="G100" s="33"/>
    </row>
    <row r="101" spans="1:7" ht="12.75">
      <c r="A101" s="33"/>
      <c r="B101" s="33"/>
      <c r="C101" s="33"/>
      <c r="D101" s="33"/>
      <c r="E101" s="33"/>
      <c r="F101" s="33"/>
      <c r="G101" s="33"/>
    </row>
    <row r="102" spans="1:7" ht="12.75">
      <c r="A102" s="33"/>
      <c r="B102" s="33"/>
      <c r="C102" s="33"/>
      <c r="D102" s="33"/>
      <c r="E102" s="33"/>
      <c r="F102" s="33"/>
      <c r="G102" s="33"/>
    </row>
    <row r="103" spans="1:7" ht="12.75">
      <c r="A103" s="33"/>
      <c r="B103" s="33"/>
      <c r="C103" s="33"/>
      <c r="D103" s="33"/>
      <c r="E103" s="33"/>
      <c r="F103" s="33"/>
      <c r="G103" s="33"/>
    </row>
    <row r="104" spans="1:7" ht="12.75">
      <c r="A104" s="33"/>
      <c r="B104" s="33"/>
      <c r="C104" s="33"/>
      <c r="D104" s="33"/>
      <c r="E104" s="33"/>
      <c r="F104" s="33"/>
      <c r="G104" s="33"/>
    </row>
    <row r="105" spans="1:7" ht="12.75">
      <c r="A105" s="33"/>
      <c r="B105" s="33"/>
      <c r="C105" s="33"/>
      <c r="D105" s="33"/>
      <c r="E105" s="33"/>
      <c r="F105" s="33"/>
      <c r="G105" s="33"/>
    </row>
    <row r="106" spans="1:7" ht="12.75">
      <c r="A106" s="33"/>
      <c r="B106" s="33"/>
      <c r="C106" s="33"/>
      <c r="D106" s="33"/>
      <c r="E106" s="33"/>
      <c r="F106" s="33"/>
      <c r="G106" s="33"/>
    </row>
    <row r="107" spans="1:7" ht="12.75">
      <c r="A107" s="33"/>
      <c r="B107" s="33"/>
      <c r="C107" s="33"/>
      <c r="D107" s="33"/>
      <c r="E107" s="33"/>
      <c r="F107" s="33"/>
      <c r="G107" s="33"/>
    </row>
    <row r="108" spans="1:7" ht="12.75">
      <c r="A108" s="33"/>
      <c r="B108" s="33"/>
      <c r="C108" s="33"/>
      <c r="D108" s="33"/>
      <c r="E108" s="33"/>
      <c r="F108" s="33"/>
      <c r="G108" s="33"/>
    </row>
    <row r="109" spans="1:7" ht="12.75">
      <c r="A109" s="33"/>
      <c r="B109" s="33"/>
      <c r="C109" s="33"/>
      <c r="D109" s="33"/>
      <c r="E109" s="33"/>
      <c r="F109" s="33"/>
      <c r="G109" s="33"/>
    </row>
    <row r="110" spans="1:7" ht="12.75">
      <c r="A110" s="33"/>
      <c r="B110" s="33"/>
      <c r="C110" s="33"/>
      <c r="D110" s="33"/>
      <c r="E110" s="33"/>
      <c r="F110" s="33"/>
      <c r="G110" s="33"/>
    </row>
    <row r="111" spans="1:7" ht="12.75">
      <c r="A111" s="33"/>
      <c r="B111" s="33"/>
      <c r="C111" s="33"/>
      <c r="D111" s="33"/>
      <c r="E111" s="33"/>
      <c r="F111" s="33"/>
      <c r="G111" s="33"/>
    </row>
    <row r="112" spans="1:7" ht="12.75">
      <c r="A112" s="33"/>
      <c r="B112" s="33"/>
      <c r="C112" s="33"/>
      <c r="D112" s="33"/>
      <c r="E112" s="33"/>
      <c r="F112" s="33"/>
      <c r="G112" s="33"/>
    </row>
    <row r="113" spans="1:7" ht="12.75">
      <c r="A113" s="33"/>
      <c r="B113" s="33"/>
      <c r="C113" s="33"/>
      <c r="D113" s="33"/>
      <c r="E113" s="33"/>
      <c r="F113" s="33"/>
      <c r="G113" s="33"/>
    </row>
    <row r="114" spans="1:7" ht="12.75">
      <c r="A114" s="33"/>
      <c r="B114" s="33"/>
      <c r="C114" s="33"/>
      <c r="D114" s="33"/>
      <c r="E114" s="33"/>
      <c r="F114" s="33"/>
      <c r="G114" s="33"/>
    </row>
    <row r="115" spans="1:7" ht="12.75">
      <c r="A115" s="33"/>
      <c r="B115" s="33"/>
      <c r="C115" s="33"/>
      <c r="D115" s="33"/>
      <c r="E115" s="33"/>
      <c r="F115" s="33"/>
      <c r="G115" s="33"/>
    </row>
    <row r="116" spans="1:7" ht="12.75">
      <c r="A116" s="33"/>
      <c r="B116" s="33"/>
      <c r="C116" s="33"/>
      <c r="D116" s="33"/>
      <c r="E116" s="33"/>
      <c r="F116" s="33"/>
      <c r="G116" s="33"/>
    </row>
    <row r="117" spans="1:7" ht="12.75">
      <c r="A117" s="33"/>
      <c r="B117" s="33"/>
      <c r="C117" s="33"/>
      <c r="D117" s="33"/>
      <c r="E117" s="33"/>
      <c r="F117" s="33"/>
      <c r="G117" s="33"/>
    </row>
    <row r="118" spans="1:7" ht="12.75">
      <c r="A118" s="33"/>
      <c r="B118" s="33"/>
      <c r="C118" s="33"/>
      <c r="D118" s="33"/>
      <c r="E118" s="33"/>
      <c r="F118" s="33"/>
      <c r="G118" s="33"/>
    </row>
    <row r="119" spans="1:7" ht="12.75">
      <c r="A119" s="33"/>
      <c r="B119" s="33"/>
      <c r="C119" s="33"/>
      <c r="D119" s="33"/>
      <c r="E119" s="33"/>
      <c r="F119" s="33"/>
      <c r="G119" s="33"/>
    </row>
    <row r="120" spans="1:7" ht="12.75">
      <c r="A120" s="33"/>
      <c r="B120" s="33"/>
      <c r="C120" s="33"/>
      <c r="D120" s="33"/>
      <c r="E120" s="33"/>
      <c r="F120" s="33"/>
      <c r="G120" s="33"/>
    </row>
    <row r="121" spans="1:7" ht="12.75">
      <c r="A121" s="33"/>
      <c r="B121" s="33"/>
      <c r="C121" s="33"/>
      <c r="D121" s="33"/>
      <c r="E121" s="33"/>
      <c r="F121" s="33"/>
      <c r="G121" s="33"/>
    </row>
    <row r="122" spans="1:7" ht="12.75">
      <c r="A122" s="33"/>
      <c r="B122" s="33"/>
      <c r="C122" s="33"/>
      <c r="D122" s="33"/>
      <c r="E122" s="33"/>
      <c r="F122" s="33"/>
      <c r="G122" s="33"/>
    </row>
    <row r="123" spans="1:7" ht="12.75">
      <c r="A123" s="33"/>
      <c r="B123" s="33"/>
      <c r="C123" s="33"/>
      <c r="D123" s="33"/>
      <c r="E123" s="33"/>
      <c r="F123" s="33"/>
      <c r="G123" s="33"/>
    </row>
    <row r="124" spans="1:7" ht="12.75">
      <c r="A124" s="33"/>
      <c r="B124" s="33"/>
      <c r="C124" s="33"/>
      <c r="D124" s="33"/>
      <c r="E124" s="33"/>
      <c r="F124" s="33"/>
      <c r="G124" s="33"/>
    </row>
    <row r="125" spans="1:7" ht="12.75">
      <c r="A125" s="33"/>
      <c r="B125" s="33"/>
      <c r="C125" s="33"/>
      <c r="D125" s="33"/>
      <c r="E125" s="33"/>
      <c r="F125" s="33"/>
      <c r="G125" s="33"/>
    </row>
    <row r="126" spans="1:7" ht="12.75">
      <c r="A126" s="33"/>
      <c r="B126" s="33"/>
      <c r="C126" s="33"/>
      <c r="D126" s="33"/>
      <c r="E126" s="33"/>
      <c r="F126" s="33"/>
      <c r="G126" s="33"/>
    </row>
    <row r="127" spans="1:7" ht="12.75">
      <c r="A127" s="33"/>
      <c r="B127" s="33"/>
      <c r="C127" s="33"/>
      <c r="D127" s="33"/>
      <c r="E127" s="33"/>
      <c r="F127" s="33"/>
      <c r="G127" s="33"/>
    </row>
    <row r="128" spans="1:7" ht="12.75">
      <c r="A128" s="33"/>
      <c r="B128" s="33"/>
      <c r="C128" s="33"/>
      <c r="D128" s="33"/>
      <c r="E128" s="33"/>
      <c r="F128" s="33"/>
      <c r="G128" s="33"/>
    </row>
    <row r="129" spans="1:7" ht="12.75">
      <c r="A129" s="33"/>
      <c r="B129" s="33"/>
      <c r="C129" s="33"/>
      <c r="D129" s="33"/>
      <c r="E129" s="33"/>
      <c r="F129" s="33"/>
      <c r="G129" s="33"/>
    </row>
    <row r="130" spans="1:7" ht="12.75">
      <c r="A130" s="33"/>
      <c r="B130" s="33"/>
      <c r="C130" s="33"/>
      <c r="D130" s="33"/>
      <c r="E130" s="33"/>
      <c r="F130" s="33"/>
      <c r="G130" s="33"/>
    </row>
    <row r="131" spans="1:7" ht="12.75">
      <c r="A131" s="33"/>
      <c r="B131" s="33"/>
      <c r="C131" s="33"/>
      <c r="D131" s="33"/>
      <c r="E131" s="33"/>
      <c r="F131" s="33"/>
      <c r="G131" s="33"/>
    </row>
    <row r="132" spans="1:7" ht="12.75">
      <c r="A132" s="33"/>
      <c r="B132" s="33"/>
      <c r="C132" s="33"/>
      <c r="D132" s="33"/>
      <c r="E132" s="33"/>
      <c r="F132" s="33"/>
      <c r="G132" s="33"/>
    </row>
    <row r="133" spans="1:7" ht="12.75">
      <c r="A133" s="33"/>
      <c r="B133" s="33"/>
      <c r="C133" s="33"/>
      <c r="D133" s="33"/>
      <c r="E133" s="33"/>
      <c r="F133" s="33"/>
      <c r="G133" s="33"/>
    </row>
    <row r="134" spans="1:7" ht="12.75">
      <c r="A134" s="33"/>
      <c r="B134" s="33"/>
      <c r="C134" s="33"/>
      <c r="D134" s="33"/>
      <c r="E134" s="33"/>
      <c r="F134" s="33"/>
      <c r="G134" s="33"/>
    </row>
    <row r="135" spans="1:7" ht="12.75">
      <c r="A135" s="33"/>
      <c r="B135" s="33"/>
      <c r="C135" s="33"/>
      <c r="D135" s="33"/>
      <c r="E135" s="33"/>
      <c r="F135" s="33"/>
      <c r="G135" s="33"/>
    </row>
    <row r="136" spans="1:7" ht="12.75">
      <c r="A136" s="33"/>
      <c r="B136" s="33"/>
      <c r="C136" s="33"/>
      <c r="D136" s="33"/>
      <c r="E136" s="33"/>
      <c r="F136" s="33"/>
      <c r="G136" s="33"/>
    </row>
    <row r="137" spans="1:7" ht="12.75">
      <c r="A137" s="33"/>
      <c r="B137" s="33"/>
      <c r="C137" s="33"/>
      <c r="D137" s="33"/>
      <c r="E137" s="33"/>
      <c r="F137" s="33"/>
      <c r="G137" s="33"/>
    </row>
    <row r="138" spans="1:7" ht="12.75">
      <c r="A138" s="33"/>
      <c r="B138" s="33"/>
      <c r="C138" s="33"/>
      <c r="D138" s="33"/>
      <c r="E138" s="33"/>
      <c r="F138" s="33"/>
      <c r="G138" s="33"/>
    </row>
    <row r="139" spans="1:7" ht="12.75">
      <c r="A139" s="33"/>
      <c r="B139" s="33"/>
      <c r="C139" s="33"/>
      <c r="D139" s="33"/>
      <c r="E139" s="33"/>
      <c r="F139" s="33"/>
      <c r="G139" s="33"/>
    </row>
    <row r="140" spans="1:7" ht="12.75">
      <c r="A140" s="33"/>
      <c r="B140" s="33"/>
      <c r="C140" s="33"/>
      <c r="D140" s="33"/>
      <c r="E140" s="33"/>
      <c r="F140" s="33"/>
      <c r="G140" s="33"/>
    </row>
    <row r="141" spans="1:7" ht="12.75">
      <c r="A141" s="33"/>
      <c r="B141" s="33"/>
      <c r="C141" s="33"/>
      <c r="D141" s="33"/>
      <c r="E141" s="33"/>
      <c r="F141" s="33"/>
      <c r="G141" s="33"/>
    </row>
    <row r="142" spans="1:7" ht="12.75">
      <c r="A142" s="33"/>
      <c r="B142" s="33"/>
      <c r="C142" s="33"/>
      <c r="D142" s="33"/>
      <c r="E142" s="33"/>
      <c r="F142" s="33"/>
      <c r="G142" s="33"/>
    </row>
    <row r="143" spans="1:7" ht="12.75">
      <c r="A143" s="33"/>
      <c r="B143" s="33"/>
      <c r="C143" s="33"/>
      <c r="D143" s="33"/>
      <c r="E143" s="33"/>
      <c r="F143" s="33"/>
      <c r="G143" s="33"/>
    </row>
    <row r="144" spans="1:7" ht="12.75">
      <c r="A144" s="33"/>
      <c r="B144" s="33"/>
      <c r="C144" s="33"/>
      <c r="D144" s="33"/>
      <c r="E144" s="33"/>
      <c r="F144" s="33"/>
      <c r="G144" s="33"/>
    </row>
    <row r="145" spans="1:7" ht="12.75">
      <c r="A145" s="33"/>
      <c r="B145" s="33"/>
      <c r="C145" s="33"/>
      <c r="D145" s="33"/>
      <c r="E145" s="33"/>
      <c r="F145" s="33"/>
      <c r="G145" s="33"/>
    </row>
    <row r="146" spans="1:7" ht="12.75">
      <c r="A146" s="33"/>
      <c r="B146" s="33"/>
      <c r="C146" s="33"/>
      <c r="D146" s="33"/>
      <c r="E146" s="33"/>
      <c r="F146" s="33"/>
      <c r="G146" s="33"/>
    </row>
    <row r="147" spans="1:7" ht="12.75">
      <c r="A147" s="33"/>
      <c r="B147" s="33"/>
      <c r="C147" s="33"/>
      <c r="D147" s="33"/>
      <c r="E147" s="33"/>
      <c r="F147" s="33"/>
      <c r="G147" s="33"/>
    </row>
    <row r="148" spans="1:7" ht="12.75">
      <c r="A148" s="33"/>
      <c r="B148" s="33"/>
      <c r="C148" s="33"/>
      <c r="D148" s="33"/>
      <c r="E148" s="33"/>
      <c r="F148" s="33"/>
      <c r="G148" s="33"/>
    </row>
    <row r="149" spans="1:7" ht="12.75">
      <c r="A149" s="33"/>
      <c r="B149" s="33"/>
      <c r="C149" s="33"/>
      <c r="D149" s="33"/>
      <c r="E149" s="33"/>
      <c r="F149" s="33"/>
      <c r="G149" s="33"/>
    </row>
    <row r="150" spans="1:7" ht="12.75">
      <c r="A150" s="33"/>
      <c r="B150" s="33"/>
      <c r="C150" s="33"/>
      <c r="D150" s="33"/>
      <c r="E150" s="33"/>
      <c r="F150" s="33"/>
      <c r="G150" s="33"/>
    </row>
    <row r="151" spans="1:7" ht="12.75">
      <c r="A151" s="33"/>
      <c r="B151" s="33"/>
      <c r="C151" s="33"/>
      <c r="D151" s="33"/>
      <c r="E151" s="33"/>
      <c r="F151" s="33"/>
      <c r="G151" s="33"/>
    </row>
    <row r="152" spans="1:7" ht="12.75">
      <c r="A152" s="33"/>
      <c r="B152" s="33"/>
      <c r="C152" s="33"/>
      <c r="D152" s="33"/>
      <c r="E152" s="33"/>
      <c r="F152" s="33"/>
      <c r="G152" s="33"/>
    </row>
    <row r="153" spans="1:7" ht="12.75">
      <c r="A153" s="33"/>
      <c r="B153" s="33"/>
      <c r="C153" s="33"/>
      <c r="D153" s="33"/>
      <c r="E153" s="33"/>
      <c r="F153" s="33"/>
      <c r="G153" s="33"/>
    </row>
    <row r="154" spans="1:7" ht="12.75">
      <c r="A154" s="33"/>
      <c r="B154" s="33"/>
      <c r="C154" s="33"/>
      <c r="D154" s="33"/>
      <c r="E154" s="33"/>
      <c r="F154" s="33"/>
      <c r="G154" s="33"/>
    </row>
    <row r="155" spans="1:7" ht="12.75">
      <c r="A155" s="33"/>
      <c r="B155" s="33"/>
      <c r="C155" s="33"/>
      <c r="D155" s="33"/>
      <c r="E155" s="33"/>
      <c r="F155" s="33"/>
      <c r="G155" s="33"/>
    </row>
    <row r="156" spans="1:7" ht="12.75">
      <c r="A156" s="33"/>
      <c r="B156" s="33"/>
      <c r="C156" s="33"/>
      <c r="D156" s="33"/>
      <c r="E156" s="33"/>
      <c r="F156" s="33"/>
      <c r="G156" s="33"/>
    </row>
    <row r="157" spans="1:7" ht="12.75">
      <c r="A157" s="33"/>
      <c r="B157" s="33"/>
      <c r="C157" s="33"/>
      <c r="D157" s="33"/>
      <c r="E157" s="33"/>
      <c r="F157" s="33"/>
      <c r="G157" s="33"/>
    </row>
    <row r="158" spans="1:7" ht="12.75">
      <c r="A158" s="33"/>
      <c r="B158" s="33"/>
      <c r="C158" s="33"/>
      <c r="D158" s="33"/>
      <c r="E158" s="33"/>
      <c r="F158" s="33"/>
      <c r="G158" s="33"/>
    </row>
    <row r="159" spans="1:7" ht="12.75">
      <c r="A159" s="33"/>
      <c r="B159" s="33"/>
      <c r="C159" s="33"/>
      <c r="D159" s="33"/>
      <c r="E159" s="33"/>
      <c r="F159" s="33"/>
      <c r="G159" s="33"/>
    </row>
    <row r="160" spans="1:7" ht="12.75">
      <c r="A160" s="33"/>
      <c r="B160" s="33"/>
      <c r="C160" s="33"/>
      <c r="D160" s="33"/>
      <c r="E160" s="33"/>
      <c r="F160" s="33"/>
      <c r="G160" s="33"/>
    </row>
    <row r="161" spans="1:7" ht="12.75">
      <c r="A161" s="33"/>
      <c r="B161" s="33"/>
      <c r="C161" s="33"/>
      <c r="D161" s="33"/>
      <c r="E161" s="33"/>
      <c r="F161" s="33"/>
      <c r="G161" s="33"/>
    </row>
    <row r="162" spans="1:7" ht="12.75">
      <c r="A162" s="33"/>
      <c r="B162" s="33"/>
      <c r="C162" s="33"/>
      <c r="D162" s="33"/>
      <c r="E162" s="33"/>
      <c r="F162" s="33"/>
      <c r="G162" s="33"/>
    </row>
    <row r="163" spans="1:7" ht="12.75">
      <c r="A163" s="33"/>
      <c r="B163" s="33"/>
      <c r="C163" s="33"/>
      <c r="D163" s="33"/>
      <c r="E163" s="33"/>
      <c r="F163" s="33"/>
      <c r="G163" s="33"/>
    </row>
    <row r="164" spans="1:7" ht="12.75">
      <c r="A164" s="33"/>
      <c r="B164" s="33"/>
      <c r="C164" s="33"/>
      <c r="D164" s="33"/>
      <c r="E164" s="33"/>
      <c r="F164" s="33"/>
      <c r="G164" s="33"/>
    </row>
    <row r="165" spans="1:7" ht="12.75">
      <c r="A165" s="33"/>
      <c r="B165" s="33"/>
      <c r="C165" s="33"/>
      <c r="D165" s="33"/>
      <c r="E165" s="33"/>
      <c r="F165" s="33"/>
      <c r="G165" s="33"/>
    </row>
    <row r="166" spans="1:7" ht="12.75">
      <c r="A166" s="33"/>
      <c r="B166" s="33"/>
      <c r="C166" s="33"/>
      <c r="D166" s="33"/>
      <c r="E166" s="33"/>
      <c r="F166" s="33"/>
      <c r="G166" s="33"/>
    </row>
    <row r="167" spans="1:7" ht="12.75">
      <c r="A167" s="33"/>
      <c r="B167" s="33"/>
      <c r="C167" s="33"/>
      <c r="D167" s="33"/>
      <c r="E167" s="33"/>
      <c r="F167" s="33"/>
      <c r="G167" s="33"/>
    </row>
    <row r="168" spans="1:7" ht="12.75">
      <c r="A168" s="33"/>
      <c r="B168" s="33"/>
      <c r="C168" s="33"/>
      <c r="D168" s="33"/>
      <c r="E168" s="33"/>
      <c r="F168" s="33"/>
      <c r="G168" s="33"/>
    </row>
    <row r="169" spans="1:7" ht="12.75">
      <c r="A169" s="33"/>
      <c r="B169" s="33"/>
      <c r="C169" s="33"/>
      <c r="D169" s="33"/>
      <c r="E169" s="33"/>
      <c r="F169" s="33"/>
      <c r="G169" s="33"/>
    </row>
    <row r="170" spans="1:7" ht="12.75">
      <c r="A170" s="33"/>
      <c r="B170" s="33"/>
      <c r="C170" s="33"/>
      <c r="D170" s="33"/>
      <c r="E170" s="33"/>
      <c r="F170" s="33"/>
      <c r="G170" s="33"/>
    </row>
    <row r="171" spans="1:7" ht="12.75">
      <c r="A171" s="33"/>
      <c r="B171" s="33"/>
      <c r="C171" s="33"/>
      <c r="D171" s="33"/>
      <c r="E171" s="33"/>
      <c r="F171" s="33"/>
      <c r="G171" s="33"/>
    </row>
    <row r="172" spans="1:7" ht="12.75">
      <c r="A172" s="33"/>
      <c r="B172" s="33"/>
      <c r="C172" s="33"/>
      <c r="D172" s="33"/>
      <c r="E172" s="33"/>
      <c r="F172" s="33"/>
      <c r="G172" s="33"/>
    </row>
    <row r="173" spans="1:7" ht="12.75">
      <c r="A173" s="33"/>
      <c r="B173" s="33"/>
      <c r="C173" s="33"/>
      <c r="D173" s="33"/>
      <c r="E173" s="33"/>
      <c r="F173" s="33"/>
      <c r="G173" s="33"/>
    </row>
    <row r="174" spans="1:7" ht="12.75">
      <c r="A174" s="33"/>
      <c r="B174" s="33"/>
      <c r="C174" s="33"/>
      <c r="D174" s="33"/>
      <c r="E174" s="33"/>
      <c r="F174" s="33"/>
      <c r="G174" s="33"/>
    </row>
    <row r="175" spans="1:7" ht="12.75">
      <c r="A175" s="33"/>
      <c r="B175" s="33"/>
      <c r="C175" s="33"/>
      <c r="D175" s="33"/>
      <c r="E175" s="33"/>
      <c r="F175" s="33"/>
      <c r="G175" s="33"/>
    </row>
    <row r="176" spans="1:7" ht="12.75">
      <c r="A176" s="33"/>
      <c r="B176" s="33"/>
      <c r="C176" s="33"/>
      <c r="D176" s="33"/>
      <c r="E176" s="33"/>
      <c r="F176" s="33"/>
      <c r="G176" s="33"/>
    </row>
    <row r="177" spans="1:7" ht="12.75">
      <c r="A177" s="33"/>
      <c r="B177" s="33"/>
      <c r="C177" s="33"/>
      <c r="D177" s="33"/>
      <c r="E177" s="33"/>
      <c r="F177" s="33"/>
      <c r="G177" s="33"/>
    </row>
    <row r="178" spans="1:7" ht="12.75">
      <c r="A178" s="33"/>
      <c r="B178" s="33"/>
      <c r="C178" s="33"/>
      <c r="D178" s="33"/>
      <c r="E178" s="33"/>
      <c r="F178" s="33"/>
      <c r="G178" s="33"/>
    </row>
    <row r="179" spans="1:7" ht="12.75">
      <c r="A179" s="33"/>
      <c r="B179" s="33"/>
      <c r="C179" s="33"/>
      <c r="D179" s="33"/>
      <c r="E179" s="33"/>
      <c r="F179" s="33"/>
      <c r="G179" s="33"/>
    </row>
    <row r="180" spans="1:7" ht="12.75">
      <c r="A180" s="33"/>
      <c r="B180" s="33"/>
      <c r="C180" s="33"/>
      <c r="D180" s="33"/>
      <c r="E180" s="33"/>
      <c r="F180" s="33"/>
      <c r="G180" s="33"/>
    </row>
    <row r="181" spans="1:7" ht="12.75">
      <c r="A181" s="33"/>
      <c r="B181" s="33"/>
      <c r="C181" s="33"/>
      <c r="D181" s="33"/>
      <c r="E181" s="33"/>
      <c r="F181" s="33"/>
      <c r="G181" s="33"/>
    </row>
    <row r="182" spans="1:7" ht="12.75">
      <c r="A182" s="33"/>
      <c r="B182" s="33"/>
      <c r="C182" s="33"/>
      <c r="D182" s="33"/>
      <c r="E182" s="33"/>
      <c r="F182" s="33"/>
      <c r="G182" s="33"/>
    </row>
    <row r="183" spans="1:7" ht="12.75">
      <c r="A183" s="33"/>
      <c r="B183" s="33"/>
      <c r="C183" s="33"/>
      <c r="D183" s="33"/>
      <c r="E183" s="33"/>
      <c r="F183" s="33"/>
      <c r="G183" s="33"/>
    </row>
    <row r="184" spans="1:7" ht="12.75">
      <c r="A184" s="33"/>
      <c r="B184" s="33"/>
      <c r="C184" s="33"/>
      <c r="D184" s="33"/>
      <c r="E184" s="33"/>
      <c r="F184" s="33"/>
      <c r="G184" s="33"/>
    </row>
    <row r="185" spans="1:7" ht="12.75">
      <c r="A185" s="33"/>
      <c r="B185" s="33"/>
      <c r="C185" s="33"/>
      <c r="D185" s="33"/>
      <c r="E185" s="33"/>
      <c r="F185" s="33"/>
      <c r="G185" s="33"/>
    </row>
    <row r="186" spans="1:7" ht="12.75">
      <c r="A186" s="33"/>
      <c r="B186" s="33"/>
      <c r="C186" s="33"/>
      <c r="D186" s="33"/>
      <c r="E186" s="33"/>
      <c r="F186" s="33"/>
      <c r="G186" s="33"/>
    </row>
    <row r="187" spans="1:7" ht="12.75">
      <c r="A187" s="33"/>
      <c r="B187" s="33"/>
      <c r="C187" s="33"/>
      <c r="D187" s="33"/>
      <c r="E187" s="33"/>
      <c r="F187" s="33"/>
      <c r="G187" s="33"/>
    </row>
    <row r="188" spans="1:7" ht="12.75">
      <c r="A188" s="33"/>
      <c r="B188" s="33"/>
      <c r="C188" s="33"/>
      <c r="D188" s="33"/>
      <c r="E188" s="33"/>
      <c r="F188" s="33"/>
      <c r="G188" s="33"/>
    </row>
    <row r="189" spans="1:7" ht="12.75">
      <c r="A189" s="33"/>
      <c r="B189" s="33"/>
      <c r="C189" s="33"/>
      <c r="D189" s="33"/>
      <c r="E189" s="33"/>
      <c r="F189" s="33"/>
      <c r="G189" s="33"/>
    </row>
    <row r="190" spans="1:7" ht="12.75">
      <c r="A190" s="33"/>
      <c r="B190" s="33"/>
      <c r="C190" s="33"/>
      <c r="D190" s="33"/>
      <c r="E190" s="33"/>
      <c r="F190" s="33"/>
      <c r="G190" s="33"/>
    </row>
    <row r="191" spans="1:7" ht="12.75">
      <c r="A191" s="33"/>
      <c r="B191" s="33"/>
      <c r="C191" s="33"/>
      <c r="D191" s="33"/>
      <c r="E191" s="33"/>
      <c r="F191" s="33"/>
      <c r="G191" s="33"/>
    </row>
    <row r="192" spans="1:7" ht="12.75">
      <c r="A192" s="33"/>
      <c r="B192" s="33"/>
      <c r="C192" s="33"/>
      <c r="D192" s="33"/>
      <c r="E192" s="33"/>
      <c r="F192" s="33"/>
      <c r="G192" s="33"/>
    </row>
    <row r="193" spans="1:7" ht="12.75">
      <c r="A193" s="33"/>
      <c r="B193" s="33"/>
      <c r="C193" s="33"/>
      <c r="D193" s="33"/>
      <c r="E193" s="33"/>
      <c r="F193" s="33"/>
      <c r="G193" s="33"/>
    </row>
    <row r="194" spans="1:7" ht="12.75">
      <c r="A194" s="33"/>
      <c r="B194" s="33"/>
      <c r="C194" s="33"/>
      <c r="D194" s="33"/>
      <c r="E194" s="33"/>
      <c r="F194" s="33"/>
      <c r="G194" s="33"/>
    </row>
    <row r="195" spans="1:7" ht="12.75">
      <c r="A195" s="33"/>
      <c r="B195" s="33"/>
      <c r="C195" s="33"/>
      <c r="D195" s="33"/>
      <c r="E195" s="33"/>
      <c r="F195" s="33"/>
      <c r="G195" s="33"/>
    </row>
    <row r="196" spans="1:7" ht="12.75">
      <c r="A196" s="33"/>
      <c r="B196" s="33"/>
      <c r="C196" s="33"/>
      <c r="D196" s="33"/>
      <c r="E196" s="33"/>
      <c r="F196" s="33"/>
      <c r="G196" s="33"/>
    </row>
    <row r="197" spans="1:7" ht="12.75">
      <c r="A197" s="33"/>
      <c r="B197" s="33"/>
      <c r="C197" s="33"/>
      <c r="D197" s="33"/>
      <c r="E197" s="33"/>
      <c r="F197" s="33"/>
      <c r="G197" s="33"/>
    </row>
    <row r="198" spans="1:7" ht="12.75">
      <c r="A198" s="33"/>
      <c r="B198" s="33"/>
      <c r="C198" s="33"/>
      <c r="D198" s="33"/>
      <c r="E198" s="33"/>
      <c r="F198" s="33"/>
      <c r="G198" s="33"/>
    </row>
    <row r="199" spans="1:7" ht="12.75">
      <c r="A199" s="33"/>
      <c r="B199" s="33"/>
      <c r="C199" s="33"/>
      <c r="D199" s="33"/>
      <c r="E199" s="33"/>
      <c r="F199" s="33"/>
      <c r="G199" s="33"/>
    </row>
    <row r="200" spans="1:7" ht="12.75">
      <c r="A200" s="33"/>
      <c r="B200" s="33"/>
      <c r="C200" s="33"/>
      <c r="D200" s="33"/>
      <c r="E200" s="33"/>
      <c r="F200" s="33"/>
      <c r="G200" s="33"/>
    </row>
    <row r="201" spans="1:7" ht="12.75">
      <c r="A201" s="33"/>
      <c r="B201" s="33"/>
      <c r="C201" s="33"/>
      <c r="D201" s="33"/>
      <c r="E201" s="33"/>
      <c r="F201" s="33"/>
      <c r="G201" s="33"/>
    </row>
    <row r="202" spans="1:7" ht="12.75">
      <c r="A202" s="33"/>
      <c r="B202" s="33"/>
      <c r="C202" s="33"/>
      <c r="D202" s="33"/>
      <c r="E202" s="33"/>
      <c r="F202" s="33"/>
      <c r="G202" s="33"/>
    </row>
    <row r="203" spans="1:7" ht="12.75">
      <c r="A203" s="33"/>
      <c r="B203" s="33"/>
      <c r="C203" s="33"/>
      <c r="D203" s="33"/>
      <c r="E203" s="33"/>
      <c r="F203" s="33"/>
      <c r="G203" s="33"/>
    </row>
    <row r="204" spans="1:7" ht="12.75">
      <c r="A204" s="33"/>
      <c r="B204" s="33"/>
      <c r="C204" s="33"/>
      <c r="D204" s="33"/>
      <c r="E204" s="33"/>
      <c r="F204" s="33"/>
      <c r="G204" s="33"/>
    </row>
    <row r="205" spans="1:7" ht="12.75">
      <c r="A205" s="33"/>
      <c r="B205" s="33"/>
      <c r="C205" s="33"/>
      <c r="D205" s="33"/>
      <c r="E205" s="33"/>
      <c r="F205" s="33"/>
      <c r="G205" s="33"/>
    </row>
    <row r="206" spans="1:7" ht="12.75">
      <c r="A206" s="33"/>
      <c r="B206" s="33"/>
      <c r="C206" s="33"/>
      <c r="D206" s="33"/>
      <c r="E206" s="33"/>
      <c r="F206" s="33"/>
      <c r="G206" s="33"/>
    </row>
    <row r="207" spans="1:7" ht="12.75">
      <c r="A207" s="33"/>
      <c r="B207" s="33"/>
      <c r="C207" s="33"/>
      <c r="D207" s="33"/>
      <c r="E207" s="33"/>
      <c r="F207" s="33"/>
      <c r="G207" s="33"/>
    </row>
    <row r="208" spans="1:7" ht="12.75">
      <c r="A208" s="33"/>
      <c r="B208" s="33"/>
      <c r="C208" s="33"/>
      <c r="D208" s="33"/>
      <c r="E208" s="33"/>
      <c r="F208" s="33"/>
      <c r="G208" s="33"/>
    </row>
    <row r="209" spans="1:7" ht="12.75">
      <c r="A209" s="33"/>
      <c r="B209" s="33"/>
      <c r="C209" s="33"/>
      <c r="D209" s="33"/>
      <c r="E209" s="33"/>
      <c r="F209" s="33"/>
      <c r="G209" s="33"/>
    </row>
    <row r="210" spans="1:7" ht="12.75">
      <c r="A210" s="33"/>
      <c r="B210" s="33"/>
      <c r="C210" s="33"/>
      <c r="D210" s="33"/>
      <c r="E210" s="33"/>
      <c r="F210" s="33"/>
      <c r="G210" s="33"/>
    </row>
    <row r="211" spans="1:7" ht="12.75">
      <c r="A211" s="33"/>
      <c r="B211" s="33"/>
      <c r="C211" s="33"/>
      <c r="D211" s="33"/>
      <c r="E211" s="33"/>
      <c r="F211" s="33"/>
      <c r="G211" s="33"/>
    </row>
    <row r="212" spans="1:7" ht="12.75">
      <c r="A212" s="33"/>
      <c r="B212" s="33"/>
      <c r="C212" s="33"/>
      <c r="D212" s="33"/>
      <c r="E212" s="33"/>
      <c r="F212" s="33"/>
      <c r="G212" s="33"/>
    </row>
    <row r="213" spans="1:7" ht="12.75">
      <c r="A213" s="33"/>
      <c r="B213" s="33"/>
      <c r="C213" s="33"/>
      <c r="D213" s="33"/>
      <c r="E213" s="33"/>
      <c r="F213" s="33"/>
      <c r="G213" s="33"/>
    </row>
    <row r="214" spans="1:7" ht="12.75">
      <c r="A214" s="33"/>
      <c r="B214" s="33"/>
      <c r="C214" s="33"/>
      <c r="D214" s="33"/>
      <c r="E214" s="33"/>
      <c r="F214" s="33"/>
      <c r="G214" s="33"/>
    </row>
    <row r="215" spans="1:7" ht="12.75">
      <c r="A215" s="33"/>
      <c r="B215" s="33"/>
      <c r="C215" s="33"/>
      <c r="D215" s="33"/>
      <c r="E215" s="33"/>
      <c r="F215" s="33"/>
      <c r="G215" s="33"/>
    </row>
    <row r="216" spans="1:7" ht="12.75">
      <c r="A216" s="33"/>
      <c r="B216" s="33"/>
      <c r="C216" s="33"/>
      <c r="D216" s="33"/>
      <c r="E216" s="33"/>
      <c r="F216" s="33"/>
      <c r="G216" s="33"/>
    </row>
    <row r="217" spans="1:7" ht="12.75">
      <c r="A217" s="33"/>
      <c r="B217" s="33"/>
      <c r="C217" s="33"/>
      <c r="D217" s="33"/>
      <c r="E217" s="33"/>
      <c r="F217" s="33"/>
      <c r="G217" s="33"/>
    </row>
    <row r="218" spans="1:7" ht="12.75">
      <c r="A218" s="33"/>
      <c r="B218" s="33"/>
      <c r="C218" s="33"/>
      <c r="D218" s="33"/>
      <c r="E218" s="33"/>
      <c r="F218" s="33"/>
      <c r="G218" s="33"/>
    </row>
    <row r="219" spans="1:7" ht="12.75">
      <c r="A219" s="33"/>
      <c r="B219" s="33"/>
      <c r="C219" s="33"/>
      <c r="D219" s="33"/>
      <c r="E219" s="33"/>
      <c r="F219" s="33"/>
      <c r="G219" s="33"/>
    </row>
    <row r="220" spans="1:7" ht="12.75">
      <c r="A220" s="33"/>
      <c r="B220" s="33"/>
      <c r="C220" s="33"/>
      <c r="D220" s="33"/>
      <c r="E220" s="33"/>
      <c r="F220" s="33"/>
      <c r="G220" s="33"/>
    </row>
    <row r="221" spans="1:7" ht="12.75">
      <c r="A221" s="33"/>
      <c r="B221" s="33"/>
      <c r="C221" s="33"/>
      <c r="D221" s="33"/>
      <c r="E221" s="33"/>
      <c r="F221" s="33"/>
      <c r="G221" s="33"/>
    </row>
    <row r="222" spans="1:7" ht="12.75">
      <c r="A222" s="33"/>
      <c r="B222" s="33"/>
      <c r="C222" s="33"/>
      <c r="D222" s="33"/>
      <c r="E222" s="33"/>
      <c r="F222" s="33"/>
      <c r="G222" s="33"/>
    </row>
    <row r="223" spans="1:7" ht="12.75">
      <c r="A223" s="33"/>
      <c r="B223" s="33"/>
      <c r="C223" s="33"/>
      <c r="D223" s="33"/>
      <c r="E223" s="33"/>
      <c r="F223" s="33"/>
      <c r="G223" s="33"/>
    </row>
    <row r="224" spans="1:7" ht="12.75">
      <c r="A224" s="33"/>
      <c r="B224" s="33"/>
      <c r="C224" s="33"/>
      <c r="D224" s="33"/>
      <c r="E224" s="33"/>
      <c r="F224" s="33"/>
      <c r="G224" s="33"/>
    </row>
    <row r="225" spans="1:7" ht="12.75">
      <c r="A225" s="33"/>
      <c r="B225" s="33"/>
      <c r="C225" s="33"/>
      <c r="D225" s="33"/>
      <c r="E225" s="33"/>
      <c r="F225" s="33"/>
      <c r="G225" s="33"/>
    </row>
    <row r="226" spans="1:7" ht="12.75">
      <c r="A226" s="33"/>
      <c r="B226" s="33"/>
      <c r="C226" s="33"/>
      <c r="D226" s="33"/>
      <c r="E226" s="33"/>
      <c r="F226" s="33"/>
      <c r="G226" s="33"/>
    </row>
    <row r="227" spans="1:7" ht="12.75">
      <c r="A227" s="33"/>
      <c r="B227" s="33"/>
      <c r="C227" s="33"/>
      <c r="D227" s="33"/>
      <c r="E227" s="33"/>
      <c r="F227" s="33"/>
      <c r="G227" s="33"/>
    </row>
    <row r="228" spans="1:7" ht="12.75">
      <c r="A228" s="33"/>
      <c r="B228" s="33"/>
      <c r="C228" s="33"/>
      <c r="D228" s="33"/>
      <c r="E228" s="33"/>
      <c r="F228" s="33"/>
      <c r="G228" s="33"/>
    </row>
    <row r="229" spans="1:7" ht="12.75">
      <c r="A229" s="33"/>
      <c r="B229" s="33"/>
      <c r="C229" s="33"/>
      <c r="D229" s="33"/>
      <c r="E229" s="33"/>
      <c r="F229" s="33"/>
      <c r="G229" s="33"/>
    </row>
    <row r="230" spans="1:7" ht="12.75">
      <c r="A230" s="33"/>
      <c r="B230" s="33"/>
      <c r="C230" s="33"/>
      <c r="D230" s="33"/>
      <c r="E230" s="33"/>
      <c r="F230" s="33"/>
      <c r="G230" s="33"/>
    </row>
    <row r="231" spans="1:7" ht="12.75">
      <c r="A231" s="33"/>
      <c r="B231" s="33"/>
      <c r="C231" s="33"/>
      <c r="D231" s="33"/>
      <c r="E231" s="33"/>
      <c r="F231" s="33"/>
      <c r="G231" s="33"/>
    </row>
    <row r="232" spans="1:7" ht="12.75">
      <c r="A232" s="33"/>
      <c r="B232" s="33"/>
      <c r="C232" s="33"/>
      <c r="D232" s="33"/>
      <c r="E232" s="33"/>
      <c r="F232" s="33"/>
      <c r="G232" s="33"/>
    </row>
    <row r="233" spans="1:7" ht="12.75">
      <c r="A233" s="33"/>
      <c r="B233" s="33"/>
      <c r="C233" s="33"/>
      <c r="D233" s="33"/>
      <c r="E233" s="33"/>
      <c r="F233" s="33"/>
      <c r="G233" s="33"/>
    </row>
    <row r="234" spans="1:7" ht="12.75">
      <c r="A234" s="33"/>
      <c r="B234" s="33"/>
      <c r="C234" s="33"/>
      <c r="D234" s="33"/>
      <c r="E234" s="33"/>
      <c r="F234" s="33"/>
      <c r="G234" s="33"/>
    </row>
    <row r="235" spans="1:7" ht="12.75">
      <c r="A235" s="33"/>
      <c r="B235" s="33"/>
      <c r="C235" s="33"/>
      <c r="D235" s="33"/>
      <c r="E235" s="33"/>
      <c r="F235" s="33"/>
      <c r="G235" s="33"/>
    </row>
    <row r="236" spans="1:7" ht="12.75">
      <c r="A236" s="33"/>
      <c r="B236" s="33"/>
      <c r="C236" s="33"/>
      <c r="D236" s="33"/>
      <c r="E236" s="33"/>
      <c r="F236" s="33"/>
      <c r="G236" s="33"/>
    </row>
    <row r="237" spans="1:7" ht="12.75">
      <c r="A237" s="33"/>
      <c r="B237" s="33"/>
      <c r="C237" s="33"/>
      <c r="D237" s="33"/>
      <c r="E237" s="33"/>
      <c r="F237" s="33"/>
      <c r="G237" s="33"/>
    </row>
    <row r="238" spans="1:7" ht="12.75">
      <c r="A238" s="33"/>
      <c r="B238" s="33"/>
      <c r="C238" s="33"/>
      <c r="D238" s="33"/>
      <c r="E238" s="33"/>
      <c r="F238" s="33"/>
      <c r="G238" s="33"/>
    </row>
    <row r="239" spans="1:7" ht="12.75">
      <c r="A239" s="33"/>
      <c r="B239" s="33"/>
      <c r="C239" s="33"/>
      <c r="D239" s="33"/>
      <c r="E239" s="33"/>
      <c r="F239" s="33"/>
      <c r="G239" s="33"/>
    </row>
    <row r="240" spans="1:7" ht="12.75">
      <c r="A240" s="33"/>
      <c r="B240" s="33"/>
      <c r="C240" s="33"/>
      <c r="D240" s="33"/>
      <c r="E240" s="33"/>
      <c r="F240" s="33"/>
      <c r="G240" s="33"/>
    </row>
    <row r="241" spans="1:7" ht="12.75">
      <c r="A241" s="33"/>
      <c r="B241" s="33"/>
      <c r="C241" s="33"/>
      <c r="D241" s="33"/>
      <c r="E241" s="33"/>
      <c r="F241" s="33"/>
      <c r="G241" s="33"/>
    </row>
    <row r="242" spans="1:7" ht="12.75">
      <c r="A242" s="33"/>
      <c r="B242" s="33"/>
      <c r="C242" s="33"/>
      <c r="D242" s="33"/>
      <c r="E242" s="33"/>
      <c r="F242" s="33"/>
      <c r="G242" s="33"/>
    </row>
    <row r="243" spans="1:7" ht="12.75">
      <c r="A243" s="33"/>
      <c r="B243" s="33"/>
      <c r="C243" s="33"/>
      <c r="D243" s="33"/>
      <c r="E243" s="33"/>
      <c r="F243" s="33"/>
      <c r="G243" s="33"/>
    </row>
    <row r="244" spans="1:7" ht="12.75">
      <c r="A244" s="33"/>
      <c r="B244" s="33"/>
      <c r="C244" s="33"/>
      <c r="D244" s="33"/>
      <c r="E244" s="33"/>
      <c r="F244" s="33"/>
      <c r="G244" s="33"/>
    </row>
    <row r="245" spans="1:7" ht="12.75">
      <c r="A245" s="33"/>
      <c r="B245" s="33"/>
      <c r="C245" s="33"/>
      <c r="D245" s="33"/>
      <c r="E245" s="33"/>
      <c r="F245" s="33"/>
      <c r="G245" s="33"/>
    </row>
    <row r="246" spans="1:7" ht="12.75">
      <c r="A246" s="33"/>
      <c r="B246" s="33"/>
      <c r="C246" s="33"/>
      <c r="D246" s="33"/>
      <c r="E246" s="33"/>
      <c r="F246" s="33"/>
      <c r="G246" s="33"/>
    </row>
    <row r="247" spans="1:7" ht="12.75">
      <c r="A247" s="33"/>
      <c r="B247" s="33"/>
      <c r="C247" s="33"/>
      <c r="D247" s="33"/>
      <c r="E247" s="33"/>
      <c r="F247" s="33"/>
      <c r="G247" s="33"/>
    </row>
    <row r="248" spans="1:7" ht="12.75">
      <c r="A248" s="33"/>
      <c r="B248" s="33"/>
      <c r="C248" s="33"/>
      <c r="D248" s="33"/>
      <c r="E248" s="33"/>
      <c r="F248" s="33"/>
      <c r="G248" s="33"/>
    </row>
    <row r="249" spans="1:7" ht="12.75">
      <c r="A249" s="33"/>
      <c r="B249" s="33"/>
      <c r="C249" s="33"/>
      <c r="D249" s="33"/>
      <c r="E249" s="33"/>
      <c r="F249" s="33"/>
      <c r="G249" s="33"/>
    </row>
    <row r="250" spans="1:7" ht="12.75">
      <c r="A250" s="33"/>
      <c r="B250" s="33"/>
      <c r="C250" s="33"/>
      <c r="D250" s="33"/>
      <c r="E250" s="33"/>
      <c r="F250" s="33"/>
      <c r="G250" s="33"/>
    </row>
    <row r="251" spans="1:7" ht="12.75">
      <c r="A251" s="33"/>
      <c r="B251" s="33"/>
      <c r="C251" s="33"/>
      <c r="D251" s="33"/>
      <c r="E251" s="33"/>
      <c r="F251" s="33"/>
      <c r="G251" s="33"/>
    </row>
    <row r="252" spans="1:7" ht="12.75">
      <c r="A252" s="33"/>
      <c r="B252" s="33"/>
      <c r="C252" s="33"/>
      <c r="D252" s="33"/>
      <c r="E252" s="33"/>
      <c r="F252" s="33"/>
      <c r="G252" s="33"/>
    </row>
    <row r="253" spans="1:7" ht="12.75">
      <c r="A253" s="33"/>
      <c r="B253" s="33"/>
      <c r="C253" s="33"/>
      <c r="D253" s="33"/>
      <c r="E253" s="33"/>
      <c r="F253" s="33"/>
      <c r="G253" s="33"/>
    </row>
    <row r="254" spans="1:7" ht="12.75">
      <c r="A254" s="33"/>
      <c r="B254" s="33"/>
      <c r="C254" s="33"/>
      <c r="D254" s="33"/>
      <c r="E254" s="33"/>
      <c r="F254" s="33"/>
      <c r="G254" s="33"/>
    </row>
    <row r="255" spans="1:7" ht="12.75">
      <c r="A255" s="33"/>
      <c r="B255" s="33"/>
      <c r="C255" s="33"/>
      <c r="D255" s="33"/>
      <c r="E255" s="33"/>
      <c r="F255" s="33"/>
      <c r="G255" s="33"/>
    </row>
    <row r="256" spans="1:7" ht="12.75">
      <c r="A256" s="33"/>
      <c r="B256" s="33"/>
      <c r="C256" s="33"/>
      <c r="D256" s="33"/>
      <c r="E256" s="33"/>
      <c r="F256" s="33"/>
      <c r="G256" s="33"/>
    </row>
    <row r="257" spans="1:7" ht="12.75">
      <c r="A257" s="33"/>
      <c r="B257" s="33"/>
      <c r="C257" s="33"/>
      <c r="D257" s="33"/>
      <c r="E257" s="33"/>
      <c r="F257" s="33"/>
      <c r="G257" s="33"/>
    </row>
    <row r="258" spans="1:7" ht="12.75">
      <c r="A258" s="33"/>
      <c r="B258" s="33"/>
      <c r="C258" s="33"/>
      <c r="D258" s="33"/>
      <c r="E258" s="33"/>
      <c r="F258" s="33"/>
      <c r="G258" s="33"/>
    </row>
    <row r="259" spans="1:7" ht="12.75">
      <c r="A259" s="33"/>
      <c r="B259" s="33"/>
      <c r="C259" s="33"/>
      <c r="D259" s="33"/>
      <c r="E259" s="33"/>
      <c r="F259" s="33"/>
      <c r="G259" s="33"/>
    </row>
    <row r="260" spans="1:7" ht="12.75">
      <c r="A260" s="33"/>
      <c r="B260" s="33"/>
      <c r="C260" s="33"/>
      <c r="D260" s="33"/>
      <c r="E260" s="33"/>
      <c r="F260" s="33"/>
      <c r="G260" s="33"/>
    </row>
    <row r="261" spans="1:7" ht="12.75">
      <c r="A261" s="33"/>
      <c r="B261" s="33"/>
      <c r="C261" s="33"/>
      <c r="D261" s="33"/>
      <c r="E261" s="33"/>
      <c r="F261" s="33"/>
      <c r="G261" s="33"/>
    </row>
    <row r="262" spans="1:7" ht="12.75">
      <c r="A262" s="33"/>
      <c r="B262" s="33"/>
      <c r="C262" s="33"/>
      <c r="D262" s="33"/>
      <c r="E262" s="33"/>
      <c r="F262" s="33"/>
      <c r="G262" s="33"/>
    </row>
    <row r="263" spans="1:7" ht="12.75">
      <c r="A263" s="33"/>
      <c r="B263" s="33"/>
      <c r="C263" s="33"/>
      <c r="D263" s="33"/>
      <c r="E263" s="33"/>
      <c r="F263" s="33"/>
      <c r="G263" s="33"/>
    </row>
    <row r="264" spans="1:7" ht="12.75">
      <c r="A264" s="33"/>
      <c r="B264" s="33"/>
      <c r="C264" s="33"/>
      <c r="D264" s="33"/>
      <c r="E264" s="33"/>
      <c r="F264" s="33"/>
      <c r="G264" s="33"/>
    </row>
    <row r="265" spans="1:7" ht="12.75">
      <c r="A265" s="33"/>
      <c r="B265" s="33"/>
      <c r="C265" s="33"/>
      <c r="D265" s="33"/>
      <c r="E265" s="33"/>
      <c r="F265" s="33"/>
      <c r="G265" s="33"/>
    </row>
    <row r="266" spans="1:7" ht="12.75">
      <c r="A266" s="33"/>
      <c r="B266" s="33"/>
      <c r="C266" s="33"/>
      <c r="D266" s="33"/>
      <c r="E266" s="33"/>
      <c r="F266" s="33"/>
      <c r="G266" s="33"/>
    </row>
    <row r="267" spans="1:7" ht="12.75">
      <c r="A267" s="33"/>
      <c r="B267" s="33"/>
      <c r="C267" s="33"/>
      <c r="D267" s="33"/>
      <c r="E267" s="33"/>
      <c r="F267" s="33"/>
      <c r="G267" s="33"/>
    </row>
    <row r="268" spans="1:7" ht="12.75">
      <c r="A268" s="33"/>
      <c r="B268" s="33"/>
      <c r="C268" s="33"/>
      <c r="D268" s="33"/>
      <c r="E268" s="33"/>
      <c r="F268" s="33"/>
      <c r="G268" s="33"/>
    </row>
    <row r="269" spans="1:7" ht="12.75">
      <c r="A269" s="33"/>
      <c r="B269" s="33"/>
      <c r="C269" s="33"/>
      <c r="D269" s="33"/>
      <c r="E269" s="33"/>
      <c r="F269" s="33"/>
      <c r="G269" s="33"/>
    </row>
    <row r="270" spans="1:7" ht="12.75">
      <c r="A270" s="33"/>
      <c r="B270" s="33"/>
      <c r="C270" s="33"/>
      <c r="D270" s="33"/>
      <c r="E270" s="33"/>
      <c r="F270" s="33"/>
      <c r="G270" s="33"/>
    </row>
    <row r="271" spans="1:7" ht="12.75">
      <c r="A271" s="33"/>
      <c r="B271" s="33"/>
      <c r="C271" s="33"/>
      <c r="D271" s="33"/>
      <c r="E271" s="33"/>
      <c r="F271" s="33"/>
      <c r="G271" s="33"/>
    </row>
    <row r="272" spans="1:7" ht="12.75">
      <c r="A272" s="33"/>
      <c r="B272" s="33"/>
      <c r="C272" s="33"/>
      <c r="D272" s="33"/>
      <c r="E272" s="33"/>
      <c r="F272" s="33"/>
      <c r="G272" s="33"/>
    </row>
    <row r="273" spans="1:7" ht="12.75">
      <c r="A273" s="33"/>
      <c r="B273" s="33"/>
      <c r="C273" s="33"/>
      <c r="D273" s="33"/>
      <c r="E273" s="33"/>
      <c r="F273" s="33"/>
      <c r="G273" s="33"/>
    </row>
    <row r="274" spans="1:7" ht="12.75">
      <c r="A274" s="33"/>
      <c r="B274" s="33"/>
      <c r="C274" s="33"/>
      <c r="D274" s="33"/>
      <c r="E274" s="33"/>
      <c r="F274" s="33"/>
      <c r="G274" s="33"/>
    </row>
    <row r="275" spans="1:7" ht="12.75">
      <c r="A275" s="33"/>
      <c r="B275" s="33"/>
      <c r="C275" s="33"/>
      <c r="D275" s="33"/>
      <c r="E275" s="33"/>
      <c r="F275" s="33"/>
      <c r="G275" s="33"/>
    </row>
    <row r="276" spans="1:7" ht="12.75">
      <c r="A276" s="33"/>
      <c r="B276" s="33"/>
      <c r="C276" s="33"/>
      <c r="D276" s="33"/>
      <c r="E276" s="33"/>
      <c r="F276" s="33"/>
      <c r="G276" s="33"/>
    </row>
    <row r="277" spans="1:7" ht="12.75">
      <c r="A277" s="33"/>
      <c r="B277" s="33"/>
      <c r="C277" s="33"/>
      <c r="D277" s="33"/>
      <c r="E277" s="33"/>
      <c r="F277" s="33"/>
      <c r="G277" s="33"/>
    </row>
    <row r="278" spans="1:7" ht="12.75">
      <c r="A278" s="33"/>
      <c r="B278" s="33"/>
      <c r="C278" s="33"/>
      <c r="D278" s="33"/>
      <c r="E278" s="33"/>
      <c r="F278" s="33"/>
      <c r="G278" s="33"/>
    </row>
    <row r="279" spans="1:7" ht="12.75">
      <c r="A279" s="33"/>
      <c r="B279" s="33"/>
      <c r="C279" s="33"/>
      <c r="D279" s="33"/>
      <c r="E279" s="33"/>
      <c r="F279" s="33"/>
      <c r="G279" s="33"/>
    </row>
    <row r="280" spans="1:7" ht="12.75">
      <c r="A280" s="33"/>
      <c r="B280" s="33"/>
      <c r="C280" s="33"/>
      <c r="D280" s="33"/>
      <c r="E280" s="33"/>
      <c r="F280" s="33"/>
      <c r="G280" s="33"/>
    </row>
    <row r="281" spans="1:7" ht="12.75">
      <c r="A281" s="33"/>
      <c r="B281" s="33"/>
      <c r="C281" s="33"/>
      <c r="D281" s="33"/>
      <c r="E281" s="33"/>
      <c r="F281" s="33"/>
      <c r="G281" s="33"/>
    </row>
    <row r="282" spans="1:7" ht="12.75">
      <c r="A282" s="33"/>
      <c r="B282" s="33"/>
      <c r="C282" s="33"/>
      <c r="D282" s="33"/>
      <c r="E282" s="33"/>
      <c r="F282" s="33"/>
      <c r="G282" s="33"/>
    </row>
    <row r="283" spans="1:7" ht="12.75">
      <c r="A283" s="33"/>
      <c r="B283" s="33"/>
      <c r="C283" s="33"/>
      <c r="D283" s="33"/>
      <c r="E283" s="33"/>
      <c r="F283" s="33"/>
      <c r="G283" s="33"/>
    </row>
    <row r="284" spans="1:7" ht="12.75">
      <c r="A284" s="33"/>
      <c r="B284" s="33"/>
      <c r="C284" s="33"/>
      <c r="D284" s="33"/>
      <c r="E284" s="33"/>
      <c r="F284" s="33"/>
      <c r="G284" s="33"/>
    </row>
    <row r="285" spans="1:7" ht="12.75">
      <c r="A285" s="33"/>
      <c r="B285" s="33"/>
      <c r="C285" s="33"/>
      <c r="D285" s="33"/>
      <c r="E285" s="33"/>
      <c r="F285" s="33"/>
      <c r="G285" s="33"/>
    </row>
    <row r="286" spans="1:7" ht="12.75">
      <c r="A286" s="33"/>
      <c r="B286" s="33"/>
      <c r="C286" s="33"/>
      <c r="D286" s="33"/>
      <c r="E286" s="33"/>
      <c r="F286" s="33"/>
      <c r="G286" s="33"/>
    </row>
    <row r="287" spans="1:7" ht="12.75">
      <c r="A287" s="33"/>
      <c r="B287" s="33"/>
      <c r="C287" s="33"/>
      <c r="D287" s="33"/>
      <c r="E287" s="33"/>
      <c r="F287" s="33"/>
      <c r="G287" s="33"/>
    </row>
    <row r="288" spans="1:7" ht="12.75">
      <c r="A288" s="33"/>
      <c r="B288" s="33"/>
      <c r="C288" s="33"/>
      <c r="D288" s="33"/>
      <c r="E288" s="33"/>
      <c r="F288" s="33"/>
      <c r="G288" s="33"/>
    </row>
    <row r="289" spans="1:7" ht="12.75">
      <c r="A289" s="33"/>
      <c r="B289" s="33"/>
      <c r="C289" s="33"/>
      <c r="D289" s="33"/>
      <c r="E289" s="33"/>
      <c r="F289" s="33"/>
      <c r="G289" s="33"/>
    </row>
    <row r="290" spans="1:7" ht="12.75">
      <c r="A290" s="33"/>
      <c r="B290" s="33"/>
      <c r="C290" s="33"/>
      <c r="D290" s="33"/>
      <c r="E290" s="33"/>
      <c r="F290" s="33"/>
      <c r="G290" s="33"/>
    </row>
    <row r="291" spans="1:7" ht="12.75">
      <c r="A291" s="33"/>
      <c r="B291" s="33"/>
      <c r="C291" s="33"/>
      <c r="D291" s="33"/>
      <c r="E291" s="33"/>
      <c r="F291" s="33"/>
      <c r="G291" s="33"/>
    </row>
    <row r="292" spans="1:7" ht="12.75">
      <c r="A292" s="33"/>
      <c r="B292" s="33"/>
      <c r="C292" s="33"/>
      <c r="D292" s="33"/>
      <c r="E292" s="33"/>
      <c r="F292" s="33"/>
      <c r="G292" s="33"/>
    </row>
    <row r="293" spans="1:7" ht="12.75">
      <c r="A293" s="33"/>
      <c r="B293" s="33"/>
      <c r="C293" s="33"/>
      <c r="D293" s="33"/>
      <c r="E293" s="33"/>
      <c r="F293" s="33"/>
      <c r="G293" s="33"/>
    </row>
    <row r="294" spans="1:7" ht="12.75">
      <c r="A294" s="33"/>
      <c r="B294" s="33"/>
      <c r="C294" s="33"/>
      <c r="D294" s="33"/>
      <c r="E294" s="33"/>
      <c r="F294" s="33"/>
      <c r="G294" s="33"/>
    </row>
    <row r="295" spans="1:7" ht="12.75">
      <c r="A295" s="33"/>
      <c r="B295" s="33"/>
      <c r="C295" s="33"/>
      <c r="D295" s="33"/>
      <c r="E295" s="33"/>
      <c r="F295" s="33"/>
      <c r="G295" s="33"/>
    </row>
    <row r="296" spans="1:7" ht="12.75">
      <c r="A296" s="33"/>
      <c r="B296" s="33"/>
      <c r="C296" s="33"/>
      <c r="D296" s="33"/>
      <c r="E296" s="33"/>
      <c r="F296" s="33"/>
      <c r="G296" s="33"/>
    </row>
    <row r="297" spans="1:7" ht="12.75">
      <c r="A297" s="33"/>
      <c r="B297" s="33"/>
      <c r="C297" s="33"/>
      <c r="D297" s="33"/>
      <c r="E297" s="33"/>
      <c r="F297" s="33"/>
      <c r="G297" s="33"/>
    </row>
    <row r="298" spans="1:7" ht="12.75">
      <c r="A298" s="33"/>
      <c r="B298" s="33"/>
      <c r="C298" s="33"/>
      <c r="D298" s="33"/>
      <c r="E298" s="33"/>
      <c r="F298" s="33"/>
      <c r="G298" s="33"/>
    </row>
    <row r="299" spans="1:7" ht="12.75">
      <c r="A299" s="33"/>
      <c r="B299" s="33"/>
      <c r="C299" s="33"/>
      <c r="D299" s="33"/>
      <c r="E299" s="33"/>
      <c r="F299" s="33"/>
      <c r="G299" s="33"/>
    </row>
    <row r="300" spans="1:7" ht="12.75">
      <c r="A300" s="33"/>
      <c r="B300" s="33"/>
      <c r="C300" s="33"/>
      <c r="D300" s="33"/>
      <c r="E300" s="33"/>
      <c r="F300" s="33"/>
      <c r="G300" s="33"/>
    </row>
    <row r="301" spans="1:7" ht="12.75">
      <c r="A301" s="33"/>
      <c r="B301" s="33"/>
      <c r="C301" s="33"/>
      <c r="D301" s="33"/>
      <c r="E301" s="33"/>
      <c r="F301" s="33"/>
      <c r="G301" s="33"/>
    </row>
    <row r="302" spans="1:7" ht="12.75">
      <c r="A302" s="33"/>
      <c r="B302" s="33"/>
      <c r="C302" s="33"/>
      <c r="D302" s="33"/>
      <c r="E302" s="33"/>
      <c r="F302" s="33"/>
      <c r="G302" s="33"/>
    </row>
    <row r="303" spans="1:7" ht="12.75">
      <c r="A303" s="33"/>
      <c r="B303" s="33"/>
      <c r="C303" s="33"/>
      <c r="D303" s="33"/>
      <c r="E303" s="33"/>
      <c r="F303" s="33"/>
      <c r="G303" s="33"/>
    </row>
    <row r="304" spans="1:7" ht="12.75">
      <c r="A304" s="33"/>
      <c r="B304" s="33"/>
      <c r="C304" s="33"/>
      <c r="D304" s="33"/>
      <c r="E304" s="33"/>
      <c r="F304" s="33"/>
      <c r="G304" s="33"/>
    </row>
    <row r="305" spans="1:7" ht="12.75">
      <c r="A305" s="33"/>
      <c r="B305" s="33"/>
      <c r="C305" s="33"/>
      <c r="D305" s="33"/>
      <c r="E305" s="33"/>
      <c r="F305" s="33"/>
      <c r="G305" s="33"/>
    </row>
    <row r="306" spans="1:7" ht="12.75">
      <c r="A306" s="33"/>
      <c r="B306" s="33"/>
      <c r="C306" s="33"/>
      <c r="D306" s="33"/>
      <c r="E306" s="33"/>
      <c r="F306" s="33"/>
      <c r="G306" s="33"/>
    </row>
    <row r="307" spans="1:7" ht="12.75">
      <c r="A307" s="33"/>
      <c r="B307" s="33"/>
      <c r="C307" s="33"/>
      <c r="D307" s="33"/>
      <c r="E307" s="33"/>
      <c r="F307" s="33"/>
      <c r="G307" s="33"/>
    </row>
    <row r="308" spans="1:7" ht="12.75">
      <c r="A308" s="33"/>
      <c r="B308" s="33"/>
      <c r="C308" s="33"/>
      <c r="D308" s="33"/>
      <c r="E308" s="33"/>
      <c r="F308" s="33"/>
      <c r="G308" s="33"/>
    </row>
    <row r="309" spans="1:7" ht="12.75">
      <c r="A309" s="33"/>
      <c r="B309" s="33"/>
      <c r="C309" s="33"/>
      <c r="D309" s="33"/>
      <c r="E309" s="33"/>
      <c r="F309" s="33"/>
      <c r="G309" s="33"/>
    </row>
    <row r="310" spans="1:7" ht="12.75">
      <c r="A310" s="33"/>
      <c r="B310" s="33"/>
      <c r="C310" s="33"/>
      <c r="D310" s="33"/>
      <c r="E310" s="33"/>
      <c r="F310" s="33"/>
      <c r="G310" s="33"/>
    </row>
    <row r="311" spans="1:7" ht="12.75">
      <c r="A311" s="33"/>
      <c r="B311" s="33"/>
      <c r="C311" s="33"/>
      <c r="D311" s="33"/>
      <c r="E311" s="33"/>
      <c r="F311" s="33"/>
      <c r="G311" s="33"/>
    </row>
    <row r="312" spans="1:7" ht="12.75">
      <c r="A312" s="33"/>
      <c r="B312" s="33"/>
      <c r="C312" s="33"/>
      <c r="D312" s="33"/>
      <c r="E312" s="33"/>
      <c r="F312" s="33"/>
      <c r="G312" s="33"/>
    </row>
    <row r="313" spans="1:7" ht="12.75">
      <c r="A313" s="33"/>
      <c r="B313" s="33"/>
      <c r="C313" s="33"/>
      <c r="D313" s="33"/>
      <c r="E313" s="33"/>
      <c r="F313" s="33"/>
      <c r="G313" s="33"/>
    </row>
    <row r="314" spans="1:7" ht="12.75">
      <c r="A314" s="33"/>
      <c r="B314" s="33"/>
      <c r="C314" s="33"/>
      <c r="D314" s="33"/>
      <c r="E314" s="33"/>
      <c r="F314" s="33"/>
      <c r="G314" s="33"/>
    </row>
    <row r="315" spans="1:7" ht="12.75">
      <c r="A315" s="33"/>
      <c r="B315" s="33"/>
      <c r="C315" s="33"/>
      <c r="D315" s="33"/>
      <c r="E315" s="33"/>
      <c r="F315" s="33"/>
      <c r="G315" s="33"/>
    </row>
    <row r="316" spans="1:7" ht="12.75">
      <c r="A316" s="33"/>
      <c r="B316" s="33"/>
      <c r="C316" s="33"/>
      <c r="D316" s="33"/>
      <c r="E316" s="33"/>
      <c r="F316" s="33"/>
      <c r="G316" s="33"/>
    </row>
    <row r="317" spans="1:7" ht="12.75">
      <c r="A317" s="33"/>
      <c r="B317" s="33"/>
      <c r="C317" s="33"/>
      <c r="D317" s="33"/>
      <c r="E317" s="33"/>
      <c r="F317" s="33"/>
      <c r="G317" s="33"/>
    </row>
    <row r="318" spans="1:7" ht="12.75">
      <c r="A318" s="33"/>
      <c r="B318" s="33"/>
      <c r="C318" s="33"/>
      <c r="D318" s="33"/>
      <c r="E318" s="33"/>
      <c r="F318" s="33"/>
      <c r="G318" s="33"/>
    </row>
    <row r="319" spans="1:7" ht="12.75">
      <c r="A319" s="33"/>
      <c r="B319" s="33"/>
      <c r="C319" s="33"/>
      <c r="D319" s="33"/>
      <c r="E319" s="33"/>
      <c r="F319" s="33"/>
      <c r="G319" s="33"/>
    </row>
    <row r="320" spans="1:7" ht="12.75">
      <c r="A320" s="33"/>
      <c r="B320" s="33"/>
      <c r="C320" s="33"/>
      <c r="D320" s="33"/>
      <c r="E320" s="33"/>
      <c r="F320" s="33"/>
      <c r="G320" s="33"/>
    </row>
    <row r="321" spans="1:7" ht="12.75">
      <c r="A321" s="33"/>
      <c r="B321" s="33"/>
      <c r="C321" s="33"/>
      <c r="D321" s="33"/>
      <c r="E321" s="33"/>
      <c r="F321" s="33"/>
      <c r="G321" s="33"/>
    </row>
    <row r="322" spans="1:7" ht="12.75">
      <c r="A322" s="33"/>
      <c r="B322" s="33"/>
      <c r="C322" s="33"/>
      <c r="D322" s="33"/>
      <c r="E322" s="33"/>
      <c r="F322" s="33"/>
      <c r="G322" s="33"/>
    </row>
    <row r="323" spans="1:7" ht="12.75">
      <c r="A323" s="33"/>
      <c r="B323" s="33"/>
      <c r="C323" s="33"/>
      <c r="D323" s="33"/>
      <c r="E323" s="33"/>
      <c r="F323" s="33"/>
      <c r="G323" s="33"/>
    </row>
    <row r="324" spans="1:7" ht="12.75">
      <c r="A324" s="33"/>
      <c r="B324" s="33"/>
      <c r="C324" s="33"/>
      <c r="D324" s="33"/>
      <c r="E324" s="33"/>
      <c r="F324" s="33"/>
      <c r="G324" s="33"/>
    </row>
    <row r="325" spans="1:7" ht="12.75">
      <c r="A325" s="33"/>
      <c r="B325" s="33"/>
      <c r="C325" s="33"/>
      <c r="D325" s="33"/>
      <c r="E325" s="33"/>
      <c r="F325" s="33"/>
      <c r="G325" s="33"/>
    </row>
    <row r="326" spans="1:7" ht="12.75">
      <c r="A326" s="33"/>
      <c r="B326" s="33"/>
      <c r="C326" s="33"/>
      <c r="D326" s="33"/>
      <c r="E326" s="33"/>
      <c r="F326" s="33"/>
      <c r="G326" s="33"/>
    </row>
    <row r="327" spans="1:7" ht="12.75">
      <c r="A327" s="33"/>
      <c r="B327" s="33"/>
      <c r="C327" s="33"/>
      <c r="D327" s="33"/>
      <c r="E327" s="33"/>
      <c r="F327" s="33"/>
      <c r="G327" s="33"/>
    </row>
    <row r="328" spans="1:7" ht="12.75">
      <c r="A328" s="33"/>
      <c r="B328" s="33"/>
      <c r="C328" s="33"/>
      <c r="D328" s="33"/>
      <c r="E328" s="33"/>
      <c r="F328" s="33"/>
      <c r="G328" s="33"/>
    </row>
    <row r="329" spans="1:7" ht="12.75">
      <c r="A329" s="33"/>
      <c r="B329" s="33"/>
      <c r="C329" s="33"/>
      <c r="D329" s="33"/>
      <c r="E329" s="33"/>
      <c r="F329" s="33"/>
      <c r="G329" s="33"/>
    </row>
    <row r="330" spans="1:7" ht="12.75">
      <c r="A330" s="33"/>
      <c r="B330" s="33"/>
      <c r="C330" s="33"/>
      <c r="D330" s="33"/>
      <c r="E330" s="33"/>
      <c r="F330" s="33"/>
      <c r="G330" s="33"/>
    </row>
    <row r="331" spans="1:7" ht="12.75">
      <c r="A331" s="33"/>
      <c r="B331" s="33"/>
      <c r="C331" s="33"/>
      <c r="D331" s="33"/>
      <c r="E331" s="33"/>
      <c r="F331" s="33"/>
      <c r="G331" s="33"/>
    </row>
    <row r="332" spans="1:7" ht="12.75">
      <c r="A332" s="33"/>
      <c r="B332" s="33"/>
      <c r="C332" s="33"/>
      <c r="D332" s="33"/>
      <c r="E332" s="33"/>
      <c r="F332" s="33"/>
      <c r="G332" s="33"/>
    </row>
    <row r="333" spans="1:7" ht="12.75">
      <c r="A333" s="33"/>
      <c r="B333" s="33"/>
      <c r="C333" s="33"/>
      <c r="D333" s="33"/>
      <c r="E333" s="33"/>
      <c r="F333" s="33"/>
      <c r="G333" s="33"/>
    </row>
    <row r="334" spans="1:7" ht="12.75">
      <c r="A334" s="33"/>
      <c r="B334" s="33"/>
      <c r="C334" s="33"/>
      <c r="D334" s="33"/>
      <c r="E334" s="33"/>
      <c r="F334" s="33"/>
      <c r="G334" s="33"/>
    </row>
    <row r="335" spans="1:7" ht="12.75">
      <c r="A335" s="33"/>
      <c r="B335" s="33"/>
      <c r="C335" s="33"/>
      <c r="D335" s="33"/>
      <c r="E335" s="33"/>
      <c r="F335" s="33"/>
      <c r="G335" s="33"/>
    </row>
    <row r="336" spans="1:7" ht="12.75">
      <c r="A336" s="33"/>
      <c r="B336" s="33"/>
      <c r="C336" s="33"/>
      <c r="D336" s="33"/>
      <c r="E336" s="33"/>
      <c r="F336" s="33"/>
      <c r="G336" s="33"/>
    </row>
    <row r="337" spans="1:7" ht="12.75">
      <c r="A337" s="33"/>
      <c r="B337" s="33"/>
      <c r="C337" s="33"/>
      <c r="D337" s="33"/>
      <c r="E337" s="33"/>
      <c r="F337" s="33"/>
      <c r="G337" s="33"/>
    </row>
    <row r="338" spans="1:7" ht="12.75">
      <c r="A338" s="33"/>
      <c r="B338" s="33"/>
      <c r="C338" s="33"/>
      <c r="D338" s="33"/>
      <c r="E338" s="33"/>
      <c r="F338" s="33"/>
      <c r="G338" s="33"/>
    </row>
    <row r="339" spans="1:7" ht="12.75">
      <c r="A339" s="33"/>
      <c r="B339" s="33"/>
      <c r="C339" s="33"/>
      <c r="D339" s="33"/>
      <c r="E339" s="33"/>
      <c r="F339" s="33"/>
      <c r="G339" s="33"/>
    </row>
    <row r="340" spans="1:7" ht="12.75">
      <c r="A340" s="33"/>
      <c r="B340" s="33"/>
      <c r="C340" s="33"/>
      <c r="D340" s="33"/>
      <c r="E340" s="33"/>
      <c r="F340" s="33"/>
      <c r="G340" s="33"/>
    </row>
    <row r="341" spans="1:7" ht="12.75">
      <c r="A341" s="33"/>
      <c r="B341" s="33"/>
      <c r="C341" s="33"/>
      <c r="D341" s="33"/>
      <c r="E341" s="33"/>
      <c r="F341" s="33"/>
      <c r="G341" s="33"/>
    </row>
    <row r="342" spans="1:7" ht="12.75">
      <c r="A342" s="33"/>
      <c r="B342" s="33"/>
      <c r="C342" s="33"/>
      <c r="D342" s="33"/>
      <c r="E342" s="33"/>
      <c r="F342" s="33"/>
      <c r="G342" s="33"/>
    </row>
    <row r="343" spans="1:7" ht="12.75">
      <c r="A343" s="33"/>
      <c r="B343" s="33"/>
      <c r="C343" s="33"/>
      <c r="D343" s="33"/>
      <c r="E343" s="33"/>
      <c r="F343" s="33"/>
      <c r="G343" s="33"/>
    </row>
    <row r="344" spans="1:7" ht="12.75">
      <c r="A344" s="33"/>
      <c r="B344" s="33"/>
      <c r="C344" s="33"/>
      <c r="D344" s="33"/>
      <c r="E344" s="33"/>
      <c r="F344" s="33"/>
      <c r="G344" s="33"/>
    </row>
    <row r="345" spans="1:7" ht="12.75">
      <c r="A345" s="33"/>
      <c r="B345" s="33"/>
      <c r="C345" s="33"/>
      <c r="D345" s="33"/>
      <c r="E345" s="33"/>
      <c r="F345" s="33"/>
      <c r="G345" s="33"/>
    </row>
    <row r="346" spans="1:7" ht="12.75">
      <c r="A346" s="33"/>
      <c r="B346" s="33"/>
      <c r="C346" s="33"/>
      <c r="D346" s="33"/>
      <c r="E346" s="33"/>
      <c r="F346" s="33"/>
      <c r="G346" s="33"/>
    </row>
    <row r="347" spans="1:7" ht="12.75">
      <c r="A347" s="33"/>
      <c r="B347" s="33"/>
      <c r="C347" s="33"/>
      <c r="D347" s="33"/>
      <c r="E347" s="33"/>
      <c r="F347" s="33"/>
      <c r="G347" s="33"/>
    </row>
    <row r="348" spans="1:7" ht="12.75">
      <c r="A348" s="33"/>
      <c r="B348" s="33"/>
      <c r="C348" s="33"/>
      <c r="D348" s="33"/>
      <c r="E348" s="33"/>
      <c r="F348" s="33"/>
      <c r="G348" s="33"/>
    </row>
    <row r="349" spans="1:7" ht="12.75">
      <c r="A349" s="33"/>
      <c r="B349" s="33"/>
      <c r="C349" s="33"/>
      <c r="D349" s="33"/>
      <c r="E349" s="33"/>
      <c r="F349" s="33"/>
      <c r="G349" s="33"/>
    </row>
    <row r="350" spans="1:7" ht="12.75">
      <c r="A350" s="33"/>
      <c r="B350" s="33"/>
      <c r="C350" s="33"/>
      <c r="D350" s="33"/>
      <c r="E350" s="33"/>
      <c r="F350" s="33"/>
      <c r="G350" s="33"/>
    </row>
    <row r="351" spans="1:7" ht="12.75">
      <c r="A351" s="33"/>
      <c r="B351" s="33"/>
      <c r="C351" s="33"/>
      <c r="D351" s="33"/>
      <c r="E351" s="33"/>
      <c r="F351" s="33"/>
      <c r="G351" s="33"/>
    </row>
    <row r="352" spans="1:7" ht="12.75">
      <c r="A352" s="33"/>
      <c r="B352" s="33"/>
      <c r="C352" s="33"/>
      <c r="D352" s="33"/>
      <c r="E352" s="33"/>
      <c r="F352" s="33"/>
      <c r="G352" s="33"/>
    </row>
    <row r="353" spans="1:7" ht="12.75">
      <c r="A353" s="33"/>
      <c r="B353" s="33"/>
      <c r="C353" s="33"/>
      <c r="D353" s="33"/>
      <c r="E353" s="33"/>
      <c r="F353" s="33"/>
      <c r="G353" s="33"/>
    </row>
    <row r="354" spans="1:7" ht="12.75">
      <c r="A354" s="33"/>
      <c r="B354" s="33"/>
      <c r="C354" s="33"/>
      <c r="D354" s="33"/>
      <c r="E354" s="33"/>
      <c r="F354" s="33"/>
      <c r="G354" s="33"/>
    </row>
    <row r="355" spans="1:7" ht="12.75">
      <c r="A355" s="33"/>
      <c r="B355" s="33"/>
      <c r="C355" s="33"/>
      <c r="D355" s="33"/>
      <c r="E355" s="33"/>
      <c r="F355" s="33"/>
      <c r="G355" s="33"/>
    </row>
    <row r="356" spans="1:7" ht="12.75">
      <c r="A356" s="33"/>
      <c r="B356" s="33"/>
      <c r="C356" s="33"/>
      <c r="D356" s="33"/>
      <c r="E356" s="33"/>
      <c r="F356" s="33"/>
      <c r="G356" s="33"/>
    </row>
    <row r="357" spans="1:7" ht="12.75">
      <c r="A357" s="33"/>
      <c r="B357" s="33"/>
      <c r="C357" s="33"/>
      <c r="D357" s="33"/>
      <c r="E357" s="33"/>
      <c r="F357" s="33"/>
      <c r="G357" s="33"/>
    </row>
    <row r="358" spans="1:7" ht="12.75">
      <c r="A358" s="33"/>
      <c r="B358" s="33"/>
      <c r="C358" s="33"/>
      <c r="D358" s="33"/>
      <c r="E358" s="33"/>
      <c r="F358" s="33"/>
      <c r="G358" s="33"/>
    </row>
    <row r="359" spans="1:7" ht="12.75">
      <c r="A359" s="33"/>
      <c r="B359" s="33"/>
      <c r="C359" s="33"/>
      <c r="D359" s="33"/>
      <c r="E359" s="33"/>
      <c r="F359" s="33"/>
      <c r="G359" s="33"/>
    </row>
    <row r="360" spans="1:7" ht="12.75">
      <c r="A360" s="33"/>
      <c r="B360" s="33"/>
      <c r="C360" s="33"/>
      <c r="D360" s="33"/>
      <c r="E360" s="33"/>
      <c r="F360" s="33"/>
      <c r="G360" s="33"/>
    </row>
    <row r="361" spans="1:7" ht="12.75">
      <c r="A361" s="33"/>
      <c r="B361" s="33"/>
      <c r="C361" s="33"/>
      <c r="D361" s="33"/>
      <c r="E361" s="33"/>
      <c r="F361" s="33"/>
      <c r="G361" s="33"/>
    </row>
    <row r="362" spans="1:7" ht="12.75">
      <c r="A362" s="33"/>
      <c r="B362" s="33"/>
      <c r="C362" s="33"/>
      <c r="D362" s="33"/>
      <c r="E362" s="33"/>
      <c r="F362" s="33"/>
      <c r="G362" s="33"/>
    </row>
    <row r="363" spans="1:7" ht="12.75">
      <c r="A363" s="33"/>
      <c r="B363" s="33"/>
      <c r="C363" s="33"/>
      <c r="D363" s="33"/>
      <c r="E363" s="33"/>
      <c r="F363" s="33"/>
      <c r="G363" s="33"/>
    </row>
    <row r="364" spans="1:7" ht="12.75">
      <c r="A364" s="33"/>
      <c r="B364" s="33"/>
      <c r="C364" s="33"/>
      <c r="D364" s="33"/>
      <c r="E364" s="33"/>
      <c r="F364" s="33"/>
      <c r="G364" s="33"/>
    </row>
    <row r="365" spans="1:7" ht="12.75">
      <c r="A365" s="33"/>
      <c r="B365" s="33"/>
      <c r="C365" s="33"/>
      <c r="D365" s="33"/>
      <c r="E365" s="33"/>
      <c r="F365" s="33"/>
      <c r="G365" s="33"/>
    </row>
    <row r="366" spans="1:7" ht="12.75">
      <c r="A366" s="33"/>
      <c r="B366" s="33"/>
      <c r="C366" s="33"/>
      <c r="D366" s="33"/>
      <c r="E366" s="33"/>
      <c r="F366" s="33"/>
      <c r="G366" s="33"/>
    </row>
    <row r="367" spans="1:7" ht="12.75">
      <c r="A367" s="33"/>
      <c r="B367" s="33"/>
      <c r="C367" s="33"/>
      <c r="D367" s="33"/>
      <c r="E367" s="33"/>
      <c r="F367" s="33"/>
      <c r="G367" s="33"/>
    </row>
    <row r="368" spans="1:7" ht="12.75">
      <c r="A368" s="33"/>
      <c r="B368" s="33"/>
      <c r="C368" s="33"/>
      <c r="D368" s="33"/>
      <c r="E368" s="33"/>
      <c r="F368" s="33"/>
      <c r="G368" s="33"/>
    </row>
    <row r="369" spans="1:7" ht="12.75">
      <c r="A369" s="33"/>
      <c r="B369" s="33"/>
      <c r="C369" s="33"/>
      <c r="D369" s="33"/>
      <c r="E369" s="33"/>
      <c r="F369" s="33"/>
      <c r="G369" s="33"/>
    </row>
    <row r="370" spans="1:7" ht="12.75">
      <c r="A370" s="33"/>
      <c r="B370" s="33"/>
      <c r="C370" s="33"/>
      <c r="D370" s="33"/>
      <c r="E370" s="33"/>
      <c r="F370" s="33"/>
      <c r="G370" s="33"/>
    </row>
    <row r="371" spans="1:7" ht="12.75">
      <c r="A371" s="33"/>
      <c r="B371" s="33"/>
      <c r="C371" s="33"/>
      <c r="D371" s="33"/>
      <c r="E371" s="33"/>
      <c r="F371" s="33"/>
      <c r="G371" s="33"/>
    </row>
    <row r="372" spans="1:7" ht="12.75">
      <c r="A372" s="33"/>
      <c r="B372" s="33"/>
      <c r="C372" s="33"/>
      <c r="D372" s="33"/>
      <c r="E372" s="33"/>
      <c r="F372" s="33"/>
      <c r="G372" s="33"/>
    </row>
    <row r="373" spans="1:7" ht="12.75">
      <c r="A373" s="33"/>
      <c r="B373" s="33"/>
      <c r="C373" s="33"/>
      <c r="D373" s="33"/>
      <c r="E373" s="33"/>
      <c r="F373" s="33"/>
      <c r="G373" s="33"/>
    </row>
    <row r="374" spans="1:7" ht="12.75">
      <c r="A374" s="33"/>
      <c r="B374" s="33"/>
      <c r="C374" s="33"/>
      <c r="D374" s="33"/>
      <c r="E374" s="33"/>
      <c r="F374" s="33"/>
      <c r="G374" s="33"/>
    </row>
    <row r="375" spans="1:7" ht="12.75">
      <c r="A375" s="33"/>
      <c r="B375" s="33"/>
      <c r="C375" s="33"/>
      <c r="D375" s="33"/>
      <c r="E375" s="33"/>
      <c r="F375" s="33"/>
      <c r="G375" s="33"/>
    </row>
    <row r="376" spans="1:7" ht="12.75">
      <c r="A376" s="33"/>
      <c r="B376" s="33"/>
      <c r="C376" s="33"/>
      <c r="D376" s="33"/>
      <c r="E376" s="33"/>
      <c r="F376" s="33"/>
      <c r="G376" s="33"/>
    </row>
    <row r="377" spans="1:7" ht="12.75">
      <c r="A377" s="33"/>
      <c r="B377" s="33"/>
      <c r="C377" s="33"/>
      <c r="D377" s="33"/>
      <c r="E377" s="33"/>
      <c r="F377" s="33"/>
      <c r="G377" s="33"/>
    </row>
    <row r="378" spans="1:7" ht="12.75">
      <c r="A378" s="33"/>
      <c r="B378" s="33"/>
      <c r="C378" s="33"/>
      <c r="D378" s="33"/>
      <c r="E378" s="33"/>
      <c r="F378" s="33"/>
      <c r="G378" s="33"/>
    </row>
    <row r="379" spans="1:7" ht="12.75">
      <c r="A379" s="33"/>
      <c r="B379" s="33"/>
      <c r="C379" s="33"/>
      <c r="D379" s="33"/>
      <c r="E379" s="33"/>
      <c r="F379" s="33"/>
      <c r="G379" s="33"/>
    </row>
    <row r="380" spans="1:7" ht="12.75">
      <c r="A380" s="33"/>
      <c r="B380" s="33"/>
      <c r="C380" s="33"/>
      <c r="D380" s="33"/>
      <c r="E380" s="33"/>
      <c r="F380" s="33"/>
      <c r="G380" s="33"/>
    </row>
    <row r="381" spans="1:7" ht="12.75">
      <c r="A381" s="33"/>
      <c r="B381" s="33"/>
      <c r="C381" s="33"/>
      <c r="D381" s="33"/>
      <c r="E381" s="33"/>
      <c r="F381" s="33"/>
      <c r="G381" s="33"/>
    </row>
    <row r="382" spans="1:7" ht="12.75">
      <c r="A382" s="33"/>
      <c r="B382" s="33"/>
      <c r="C382" s="33"/>
      <c r="D382" s="33"/>
      <c r="E382" s="33"/>
      <c r="F382" s="33"/>
      <c r="G382" s="33"/>
    </row>
    <row r="383" spans="1:7" ht="12.75">
      <c r="A383" s="33"/>
      <c r="B383" s="33"/>
      <c r="C383" s="33"/>
      <c r="D383" s="33"/>
      <c r="E383" s="33"/>
      <c r="F383" s="33"/>
      <c r="G383" s="33"/>
    </row>
    <row r="384" spans="1:7" ht="12.75">
      <c r="A384" s="33"/>
      <c r="B384" s="33"/>
      <c r="C384" s="33"/>
      <c r="D384" s="33"/>
      <c r="E384" s="33"/>
      <c r="F384" s="33"/>
      <c r="G384" s="33"/>
    </row>
    <row r="385" spans="1:7" ht="12.75">
      <c r="A385" s="33"/>
      <c r="B385" s="33"/>
      <c r="C385" s="33"/>
      <c r="D385" s="33"/>
      <c r="E385" s="33"/>
      <c r="F385" s="33"/>
      <c r="G385" s="33"/>
    </row>
    <row r="386" spans="1:7" ht="12.75">
      <c r="A386" s="33"/>
      <c r="B386" s="33"/>
      <c r="C386" s="33"/>
      <c r="D386" s="33"/>
      <c r="E386" s="33"/>
      <c r="F386" s="33"/>
      <c r="G386" s="33"/>
    </row>
    <row r="387" spans="1:7" ht="12.75">
      <c r="A387" s="33"/>
      <c r="B387" s="33"/>
      <c r="C387" s="33"/>
      <c r="D387" s="33"/>
      <c r="E387" s="33"/>
      <c r="F387" s="33"/>
      <c r="G387" s="33"/>
    </row>
    <row r="388" spans="1:7" ht="12.75">
      <c r="A388" s="33"/>
      <c r="B388" s="33"/>
      <c r="C388" s="33"/>
      <c r="D388" s="33"/>
      <c r="E388" s="33"/>
      <c r="F388" s="33"/>
      <c r="G388" s="33"/>
    </row>
    <row r="389" spans="1:7" ht="12.75">
      <c r="A389" s="33"/>
      <c r="B389" s="33"/>
      <c r="C389" s="33"/>
      <c r="D389" s="33"/>
      <c r="E389" s="33"/>
      <c r="F389" s="33"/>
      <c r="G389" s="33"/>
    </row>
    <row r="390" spans="1:7" ht="12.75">
      <c r="A390" s="33"/>
      <c r="B390" s="33"/>
      <c r="C390" s="33"/>
      <c r="D390" s="33"/>
      <c r="E390" s="33"/>
      <c r="F390" s="33"/>
      <c r="G390" s="33"/>
    </row>
    <row r="391" spans="1:7" ht="12.75">
      <c r="A391" s="33"/>
      <c r="B391" s="33"/>
      <c r="C391" s="33"/>
      <c r="D391" s="33"/>
      <c r="E391" s="33"/>
      <c r="F391" s="33"/>
      <c r="G391" s="33"/>
    </row>
    <row r="392" spans="1:7" ht="12.75">
      <c r="A392" s="33"/>
      <c r="B392" s="33"/>
      <c r="C392" s="33"/>
      <c r="D392" s="33"/>
      <c r="E392" s="33"/>
      <c r="F392" s="33"/>
      <c r="G392" s="33"/>
    </row>
    <row r="393" spans="1:7" ht="12.75">
      <c r="A393" s="33"/>
      <c r="B393" s="33"/>
      <c r="C393" s="33"/>
      <c r="D393" s="33"/>
      <c r="E393" s="33"/>
      <c r="F393" s="33"/>
      <c r="G393" s="33"/>
    </row>
    <row r="394" spans="1:7" ht="12.75">
      <c r="A394" s="33"/>
      <c r="B394" s="33"/>
      <c r="C394" s="33"/>
      <c r="D394" s="33"/>
      <c r="E394" s="33"/>
      <c r="F394" s="33"/>
      <c r="G394" s="33"/>
    </row>
    <row r="395" spans="1:7" ht="12.75">
      <c r="A395" s="33"/>
      <c r="B395" s="33"/>
      <c r="C395" s="33"/>
      <c r="D395" s="33"/>
      <c r="E395" s="33"/>
      <c r="F395" s="33"/>
      <c r="G395" s="33"/>
    </row>
    <row r="396" spans="1:7" ht="12.75">
      <c r="A396" s="33"/>
      <c r="B396" s="33"/>
      <c r="C396" s="33"/>
      <c r="D396" s="33"/>
      <c r="E396" s="33"/>
      <c r="F396" s="33"/>
      <c r="G396" s="33"/>
    </row>
    <row r="397" spans="1:7" ht="12.75">
      <c r="A397" s="33"/>
      <c r="B397" s="33"/>
      <c r="C397" s="33"/>
      <c r="D397" s="33"/>
      <c r="E397" s="33"/>
      <c r="F397" s="33"/>
      <c r="G397" s="33"/>
    </row>
    <row r="398" spans="1:7" ht="12.75">
      <c r="A398" s="33"/>
      <c r="B398" s="33"/>
      <c r="C398" s="33"/>
      <c r="D398" s="33"/>
      <c r="E398" s="33"/>
      <c r="F398" s="33"/>
      <c r="G398" s="33"/>
    </row>
    <row r="399" spans="1:7" ht="12.75">
      <c r="A399" s="33"/>
      <c r="B399" s="33"/>
      <c r="C399" s="33"/>
      <c r="D399" s="33"/>
      <c r="E399" s="33"/>
      <c r="F399" s="33"/>
      <c r="G399" s="33"/>
    </row>
    <row r="400" spans="1:7" ht="12.75">
      <c r="A400" s="33"/>
      <c r="B400" s="33"/>
      <c r="C400" s="33"/>
      <c r="D400" s="33"/>
      <c r="E400" s="33"/>
      <c r="F400" s="33"/>
      <c r="G400" s="33"/>
    </row>
    <row r="401" spans="1:7" ht="12.75">
      <c r="A401" s="33"/>
      <c r="B401" s="33"/>
      <c r="C401" s="33"/>
      <c r="D401" s="33"/>
      <c r="E401" s="33"/>
      <c r="F401" s="33"/>
      <c r="G401" s="33"/>
    </row>
    <row r="402" spans="1:7" ht="12.75">
      <c r="A402" s="33"/>
      <c r="B402" s="33"/>
      <c r="C402" s="33"/>
      <c r="D402" s="33"/>
      <c r="E402" s="33"/>
      <c r="F402" s="33"/>
      <c r="G402" s="33"/>
    </row>
    <row r="403" spans="1:7" ht="12.75">
      <c r="A403" s="33"/>
      <c r="B403" s="33"/>
      <c r="C403" s="33"/>
      <c r="D403" s="33"/>
      <c r="E403" s="33"/>
      <c r="F403" s="33"/>
      <c r="G403" s="33"/>
    </row>
    <row r="404" spans="1:7" ht="12.75">
      <c r="A404" s="33"/>
      <c r="B404" s="33"/>
      <c r="C404" s="33"/>
      <c r="D404" s="33"/>
      <c r="E404" s="33"/>
      <c r="F404" s="33"/>
      <c r="G404" s="33"/>
    </row>
    <row r="405" spans="1:7" ht="12.75">
      <c r="A405" s="33"/>
      <c r="B405" s="33"/>
      <c r="C405" s="33"/>
      <c r="D405" s="33"/>
      <c r="E405" s="33"/>
      <c r="F405" s="33"/>
      <c r="G405" s="33"/>
    </row>
    <row r="406" spans="1:7" ht="12.75">
      <c r="A406" s="33"/>
      <c r="B406" s="33"/>
      <c r="C406" s="33"/>
      <c r="D406" s="33"/>
      <c r="E406" s="33"/>
      <c r="F406" s="33"/>
      <c r="G406" s="33"/>
    </row>
    <row r="407" spans="1:7" ht="12.75">
      <c r="A407" s="33"/>
      <c r="B407" s="33"/>
      <c r="C407" s="33"/>
      <c r="D407" s="33"/>
      <c r="E407" s="33"/>
      <c r="F407" s="33"/>
      <c r="G407" s="33"/>
    </row>
    <row r="408" spans="1:7" ht="12.75">
      <c r="A408" s="33"/>
      <c r="B408" s="33"/>
      <c r="C408" s="33"/>
      <c r="D408" s="33"/>
      <c r="E408" s="33"/>
      <c r="F408" s="33"/>
      <c r="G408" s="33"/>
    </row>
    <row r="409" spans="1:7" ht="12.75">
      <c r="A409" s="33"/>
      <c r="B409" s="33"/>
      <c r="C409" s="33"/>
      <c r="D409" s="33"/>
      <c r="E409" s="33"/>
      <c r="F409" s="33"/>
      <c r="G409" s="33"/>
    </row>
    <row r="410" spans="1:7" ht="12.75">
      <c r="A410" s="33"/>
      <c r="B410" s="33"/>
      <c r="C410" s="33"/>
      <c r="D410" s="33"/>
      <c r="E410" s="33"/>
      <c r="F410" s="33"/>
      <c r="G410" s="33"/>
    </row>
    <row r="411" spans="1:7" ht="12.75">
      <c r="A411" s="33"/>
      <c r="B411" s="33"/>
      <c r="C411" s="33"/>
      <c r="D411" s="33"/>
      <c r="E411" s="33"/>
      <c r="F411" s="33"/>
      <c r="G411" s="33"/>
    </row>
    <row r="412" spans="1:7" ht="12.75">
      <c r="A412" s="33"/>
      <c r="B412" s="33"/>
      <c r="C412" s="33"/>
      <c r="D412" s="33"/>
      <c r="E412" s="33"/>
      <c r="F412" s="33"/>
      <c r="G412" s="33"/>
    </row>
    <row r="413" spans="1:7" ht="12.75">
      <c r="A413" s="33"/>
      <c r="B413" s="33"/>
      <c r="C413" s="33"/>
      <c r="D413" s="33"/>
      <c r="E413" s="33"/>
      <c r="F413" s="33"/>
      <c r="G413" s="33"/>
    </row>
    <row r="414" spans="1:7" ht="12.75">
      <c r="A414" s="33"/>
      <c r="B414" s="33"/>
      <c r="C414" s="33"/>
      <c r="D414" s="33"/>
      <c r="E414" s="33"/>
      <c r="F414" s="33"/>
      <c r="G414" s="33"/>
    </row>
    <row r="415" spans="1:7" ht="12.75">
      <c r="A415" s="33"/>
      <c r="B415" s="33"/>
      <c r="C415" s="33"/>
      <c r="D415" s="33"/>
      <c r="E415" s="33"/>
      <c r="F415" s="33"/>
      <c r="G415" s="33"/>
    </row>
    <row r="416" spans="1:7" ht="12.75">
      <c r="A416" s="33"/>
      <c r="B416" s="33"/>
      <c r="C416" s="33"/>
      <c r="D416" s="33"/>
      <c r="E416" s="33"/>
      <c r="F416" s="33"/>
      <c r="G416" s="33"/>
    </row>
    <row r="417" spans="1:7" ht="12.75">
      <c r="A417" s="33"/>
      <c r="B417" s="33"/>
      <c r="C417" s="33"/>
      <c r="D417" s="33"/>
      <c r="E417" s="33"/>
      <c r="F417" s="33"/>
      <c r="G417" s="33"/>
    </row>
    <row r="418" spans="1:7" ht="12.75">
      <c r="A418" s="33"/>
      <c r="B418" s="33"/>
      <c r="C418" s="33"/>
      <c r="D418" s="33"/>
      <c r="E418" s="33"/>
      <c r="F418" s="33"/>
      <c r="G418" s="33"/>
    </row>
    <row r="419" spans="1:7" ht="12.75">
      <c r="A419" s="33"/>
      <c r="B419" s="33"/>
      <c r="C419" s="33"/>
      <c r="D419" s="33"/>
      <c r="E419" s="33"/>
      <c r="F419" s="33"/>
      <c r="G419" s="33"/>
    </row>
    <row r="420" spans="1:7" ht="12.75">
      <c r="A420" s="33"/>
      <c r="B420" s="33"/>
      <c r="C420" s="33"/>
      <c r="D420" s="33"/>
      <c r="E420" s="33"/>
      <c r="F420" s="33"/>
      <c r="G420" s="33"/>
    </row>
    <row r="421" spans="1:7" ht="12.75">
      <c r="A421" s="33"/>
      <c r="B421" s="33"/>
      <c r="C421" s="33"/>
      <c r="D421" s="33"/>
      <c r="E421" s="33"/>
      <c r="F421" s="33"/>
      <c r="G421" s="33"/>
    </row>
    <row r="422" spans="1:7" ht="12.75">
      <c r="A422" s="33"/>
      <c r="B422" s="33"/>
      <c r="C422" s="33"/>
      <c r="D422" s="33"/>
      <c r="E422" s="33"/>
      <c r="F422" s="33"/>
      <c r="G422" s="33"/>
    </row>
    <row r="423" spans="1:7" ht="12.75">
      <c r="A423" s="33"/>
      <c r="B423" s="33"/>
      <c r="C423" s="33"/>
      <c r="D423" s="33"/>
      <c r="E423" s="33"/>
      <c r="F423" s="33"/>
      <c r="G423" s="33"/>
    </row>
    <row r="424" spans="1:7" ht="12.75">
      <c r="A424" s="33"/>
      <c r="B424" s="33"/>
      <c r="C424" s="33"/>
      <c r="D424" s="33"/>
      <c r="E424" s="33"/>
      <c r="F424" s="33"/>
      <c r="G424" s="33"/>
    </row>
    <row r="425" spans="1:7" ht="12.75">
      <c r="A425" s="33"/>
      <c r="B425" s="33"/>
      <c r="C425" s="33"/>
      <c r="D425" s="33"/>
      <c r="E425" s="33"/>
      <c r="F425" s="33"/>
      <c r="G425" s="33"/>
    </row>
    <row r="426" spans="1:7" ht="12.75">
      <c r="A426" s="33"/>
      <c r="B426" s="33"/>
      <c r="C426" s="33"/>
      <c r="D426" s="33"/>
      <c r="E426" s="33"/>
      <c r="F426" s="33"/>
      <c r="G426" s="33"/>
    </row>
    <row r="427" spans="1:7" ht="12.75">
      <c r="A427" s="33"/>
      <c r="B427" s="33"/>
      <c r="C427" s="33"/>
      <c r="D427" s="33"/>
      <c r="E427" s="33"/>
      <c r="F427" s="33"/>
      <c r="G427" s="33"/>
    </row>
    <row r="428" spans="1:7" ht="12.75">
      <c r="A428" s="33"/>
      <c r="B428" s="33"/>
      <c r="C428" s="33"/>
      <c r="D428" s="33"/>
      <c r="E428" s="33"/>
      <c r="F428" s="33"/>
      <c r="G428" s="33"/>
    </row>
    <row r="429" spans="1:7" ht="12.75">
      <c r="A429" s="33"/>
      <c r="B429" s="33"/>
      <c r="C429" s="33"/>
      <c r="D429" s="33"/>
      <c r="E429" s="33"/>
      <c r="F429" s="33"/>
      <c r="G429" s="33"/>
    </row>
    <row r="430" spans="1:7" ht="12.75">
      <c r="A430" s="33"/>
      <c r="B430" s="33"/>
      <c r="C430" s="33"/>
      <c r="D430" s="33"/>
      <c r="E430" s="33"/>
      <c r="F430" s="33"/>
      <c r="G430" s="33"/>
    </row>
    <row r="431" spans="1:7" ht="12.75">
      <c r="A431" s="33"/>
      <c r="B431" s="33"/>
      <c r="C431" s="33"/>
      <c r="D431" s="33"/>
      <c r="E431" s="33"/>
      <c r="F431" s="33"/>
      <c r="G431" s="33"/>
    </row>
    <row r="432" spans="1:7" ht="12.75">
      <c r="A432" s="33"/>
      <c r="B432" s="33"/>
      <c r="C432" s="33"/>
      <c r="D432" s="33"/>
      <c r="E432" s="33"/>
      <c r="F432" s="33"/>
      <c r="G432" s="33"/>
    </row>
    <row r="433" spans="1:7" ht="12.75">
      <c r="A433" s="33"/>
      <c r="B433" s="33"/>
      <c r="C433" s="33"/>
      <c r="D433" s="33"/>
      <c r="E433" s="33"/>
      <c r="F433" s="33"/>
      <c r="G433" s="33"/>
    </row>
    <row r="434" spans="1:7" ht="12.75">
      <c r="A434" s="33"/>
      <c r="B434" s="33"/>
      <c r="C434" s="33"/>
      <c r="D434" s="33"/>
      <c r="E434" s="33"/>
      <c r="F434" s="33"/>
      <c r="G434" s="33"/>
    </row>
    <row r="435" spans="1:7" ht="12.75">
      <c r="A435" s="33"/>
      <c r="B435" s="33"/>
      <c r="C435" s="33"/>
      <c r="D435" s="33"/>
      <c r="E435" s="33"/>
      <c r="F435" s="33"/>
      <c r="G435" s="33"/>
    </row>
    <row r="436" spans="1:7" ht="12.75">
      <c r="A436" s="33"/>
      <c r="B436" s="33"/>
      <c r="C436" s="33"/>
      <c r="D436" s="33"/>
      <c r="E436" s="33"/>
      <c r="F436" s="33"/>
      <c r="G436" s="33"/>
    </row>
    <row r="437" spans="1:7" ht="12.75">
      <c r="A437" s="33"/>
      <c r="B437" s="33"/>
      <c r="C437" s="33"/>
      <c r="D437" s="33"/>
      <c r="E437" s="33"/>
      <c r="F437" s="33"/>
      <c r="G437" s="33"/>
    </row>
    <row r="438" spans="1:7" ht="12.75">
      <c r="A438" s="33"/>
      <c r="B438" s="33"/>
      <c r="C438" s="33"/>
      <c r="D438" s="33"/>
      <c r="E438" s="33"/>
      <c r="F438" s="33"/>
      <c r="G438" s="33"/>
    </row>
    <row r="439" spans="1:7" ht="12.75">
      <c r="A439" s="33"/>
      <c r="B439" s="33"/>
      <c r="C439" s="33"/>
      <c r="D439" s="33"/>
      <c r="E439" s="33"/>
      <c r="F439" s="33"/>
      <c r="G439" s="33"/>
    </row>
    <row r="440" spans="1:7" ht="12.75">
      <c r="A440" s="33"/>
      <c r="B440" s="33"/>
      <c r="C440" s="33"/>
      <c r="D440" s="33"/>
      <c r="E440" s="33"/>
      <c r="F440" s="33"/>
      <c r="G440" s="33"/>
    </row>
    <row r="441" spans="1:7" ht="12.75">
      <c r="A441" s="33"/>
      <c r="B441" s="33"/>
      <c r="C441" s="33"/>
      <c r="D441" s="33"/>
      <c r="E441" s="33"/>
      <c r="F441" s="33"/>
      <c r="G441" s="33"/>
    </row>
  </sheetData>
  <mergeCells count="8">
    <mergeCell ref="A65:G65"/>
    <mergeCell ref="A66:G66"/>
    <mergeCell ref="B5:G7"/>
    <mergeCell ref="A17:G17"/>
    <mergeCell ref="A42:G47"/>
    <mergeCell ref="A62:G62"/>
    <mergeCell ref="A63:G63"/>
    <mergeCell ref="A64:G64"/>
  </mergeCells>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BB5D9-5FBB-4F44-BF1E-C1014BFA3F70}">
  <sheetPr>
    <pageSetUpPr fitToPage="1"/>
  </sheetPr>
  <dimension ref="A1:AE84"/>
  <sheetViews>
    <sheetView tabSelected="1" workbookViewId="0" topLeftCell="A10">
      <selection activeCell="L4" sqref="L4:W35"/>
    </sheetView>
  </sheetViews>
  <sheetFormatPr defaultColWidth="9.140625" defaultRowHeight="12.75"/>
  <cols>
    <col min="1" max="1" width="9.28125" style="69" bestFit="1" customWidth="1"/>
    <col min="2" max="2" width="14.57421875" style="69" bestFit="1" customWidth="1"/>
    <col min="3" max="4" width="11.8515625" style="69" hidden="1" customWidth="1"/>
    <col min="5" max="11" width="12.8515625" style="69" hidden="1" customWidth="1"/>
    <col min="12" max="12" width="16.421875" style="69" bestFit="1" customWidth="1"/>
    <col min="13" max="14" width="11.8515625" style="69" hidden="1" customWidth="1"/>
    <col min="15" max="21" width="12.8515625" style="69" hidden="1" customWidth="1"/>
    <col min="22" max="22" width="15.28125" style="69" bestFit="1" customWidth="1"/>
    <col min="23" max="23" width="17.28125" style="69" bestFit="1" customWidth="1"/>
    <col min="24" max="24" width="2.421875" style="69" customWidth="1"/>
    <col min="25" max="25" width="12.140625" style="69" hidden="1" customWidth="1"/>
    <col min="26" max="26" width="16.421875" style="69" hidden="1" customWidth="1"/>
    <col min="27" max="27" width="22.57421875" style="69" hidden="1" customWidth="1"/>
    <col min="28" max="29" width="9.140625" style="69" customWidth="1"/>
    <col min="30" max="31" width="13.7109375" style="69" bestFit="1" customWidth="1"/>
    <col min="32" max="16384" width="9.140625" style="69" customWidth="1"/>
  </cols>
  <sheetData>
    <row r="1" spans="2:23" ht="12.75">
      <c r="B1" s="70" t="s">
        <v>37</v>
      </c>
      <c r="C1" s="71">
        <v>0.0325</v>
      </c>
      <c r="D1" s="71"/>
      <c r="E1" s="70"/>
      <c r="F1" s="70"/>
      <c r="G1" s="70"/>
      <c r="H1" s="70"/>
      <c r="I1" s="70"/>
      <c r="J1" s="70"/>
      <c r="K1" s="70"/>
      <c r="L1" s="70"/>
      <c r="M1" s="70"/>
      <c r="N1" s="70"/>
      <c r="O1" s="70"/>
      <c r="P1" s="70"/>
      <c r="Q1" s="70"/>
      <c r="R1" s="70"/>
      <c r="V1" s="70"/>
      <c r="W1" s="70"/>
    </row>
    <row r="2" ht="15.75" thickBot="1">
      <c r="B2" s="72"/>
    </row>
    <row r="3" spans="3:27" ht="15.75" thickBot="1">
      <c r="C3" s="73" t="s">
        <v>38</v>
      </c>
      <c r="D3" s="74"/>
      <c r="E3" s="74"/>
      <c r="F3" s="74"/>
      <c r="G3" s="74"/>
      <c r="H3" s="74"/>
      <c r="I3" s="74"/>
      <c r="J3" s="74"/>
      <c r="K3" s="74"/>
      <c r="L3" s="75"/>
      <c r="M3" s="76" t="s">
        <v>39</v>
      </c>
      <c r="N3" s="77"/>
      <c r="O3" s="77"/>
      <c r="P3" s="77"/>
      <c r="Q3" s="77"/>
      <c r="R3" s="77"/>
      <c r="S3" s="77"/>
      <c r="T3" s="77"/>
      <c r="U3" s="77"/>
      <c r="V3" s="78"/>
      <c r="W3" s="79" t="s">
        <v>40</v>
      </c>
      <c r="Y3" s="80" t="s">
        <v>41</v>
      </c>
      <c r="Z3" s="80"/>
      <c r="AA3" s="80"/>
    </row>
    <row r="4" spans="1:27" ht="16.5">
      <c r="A4" s="81"/>
      <c r="B4" s="82"/>
      <c r="C4" s="83" t="s">
        <v>42</v>
      </c>
      <c r="D4" s="84" t="s">
        <v>43</v>
      </c>
      <c r="E4" s="85" t="s">
        <v>44</v>
      </c>
      <c r="F4" s="84" t="s">
        <v>45</v>
      </c>
      <c r="G4" s="85" t="s">
        <v>46</v>
      </c>
      <c r="H4" s="84" t="s">
        <v>47</v>
      </c>
      <c r="I4" s="85" t="s">
        <v>48</v>
      </c>
      <c r="J4" s="84" t="s">
        <v>49</v>
      </c>
      <c r="K4" s="86" t="s">
        <v>50</v>
      </c>
      <c r="L4" s="87" t="s">
        <v>51</v>
      </c>
      <c r="M4" s="83" t="s">
        <v>42</v>
      </c>
      <c r="N4" s="84" t="s">
        <v>43</v>
      </c>
      <c r="O4" s="85" t="s">
        <v>44</v>
      </c>
      <c r="P4" s="84" t="s">
        <v>45</v>
      </c>
      <c r="Q4" s="85" t="s">
        <v>46</v>
      </c>
      <c r="R4" s="84" t="s">
        <v>47</v>
      </c>
      <c r="S4" s="85" t="s">
        <v>48</v>
      </c>
      <c r="T4" s="84" t="s">
        <v>49</v>
      </c>
      <c r="U4" s="86" t="s">
        <v>50</v>
      </c>
      <c r="V4" s="88" t="s">
        <v>52</v>
      </c>
      <c r="W4" s="79" t="s">
        <v>40</v>
      </c>
      <c r="Y4" s="86" t="s">
        <v>53</v>
      </c>
      <c r="Z4" s="86" t="s">
        <v>54</v>
      </c>
      <c r="AA4" s="86" t="s">
        <v>55</v>
      </c>
    </row>
    <row r="5" spans="1:31" ht="16.5">
      <c r="A5" s="89">
        <v>2021</v>
      </c>
      <c r="B5" s="90">
        <v>50000000</v>
      </c>
      <c r="C5" s="91"/>
      <c r="D5" s="92"/>
      <c r="E5" s="93"/>
      <c r="F5" s="92"/>
      <c r="G5" s="93"/>
      <c r="H5" s="92"/>
      <c r="I5" s="93"/>
      <c r="J5" s="92"/>
      <c r="K5" s="93"/>
      <c r="L5" s="94">
        <f aca="true" t="shared" si="0" ref="L5:L29">SUM(C5:K5)</f>
        <v>0</v>
      </c>
      <c r="M5" s="95">
        <f>+M6/2</f>
        <v>812500</v>
      </c>
      <c r="N5" s="96"/>
      <c r="O5" s="97"/>
      <c r="P5" s="92"/>
      <c r="Q5" s="97"/>
      <c r="R5" s="92"/>
      <c r="S5" s="97"/>
      <c r="T5" s="92"/>
      <c r="U5" s="93"/>
      <c r="V5" s="98">
        <f>SUM(M5:U5)</f>
        <v>812500</v>
      </c>
      <c r="W5" s="99">
        <f aca="true" t="shared" si="1" ref="W5:W30">+V5+L5</f>
        <v>812500</v>
      </c>
      <c r="Y5" s="100">
        <v>655212856952.337</v>
      </c>
      <c r="Z5" s="101">
        <f aca="true" t="shared" si="2" ref="Z5:Z30">IF(W5=0,0,W5/(Y5/1000))</f>
        <v>0.0012400550315500062</v>
      </c>
      <c r="AA5" s="99">
        <f aca="true" t="shared" si="3" ref="AA5:AA30">+Z5*Y5/1000</f>
        <v>812500</v>
      </c>
      <c r="AD5" s="72"/>
      <c r="AE5" s="72"/>
    </row>
    <row r="6" spans="1:31" ht="16.5">
      <c r="A6" s="102">
        <v>2022</v>
      </c>
      <c r="B6" s="103">
        <v>150000000</v>
      </c>
      <c r="C6" s="104">
        <f>-PPMT($C$1,A6-2021,20,$B$5,0,0)</f>
        <v>1813944.1928613158</v>
      </c>
      <c r="D6" s="105"/>
      <c r="E6" s="106"/>
      <c r="F6" s="105"/>
      <c r="G6" s="106"/>
      <c r="H6" s="105"/>
      <c r="I6" s="106"/>
      <c r="J6" s="105"/>
      <c r="K6" s="107"/>
      <c r="L6" s="94">
        <f t="shared" si="0"/>
        <v>1813944.1928613158</v>
      </c>
      <c r="M6" s="104">
        <f>-IPMT($C$1,A6-2021,20,$B$5,0,0)</f>
        <v>1625000</v>
      </c>
      <c r="N6" s="108">
        <f>+N7/2</f>
        <v>2437500</v>
      </c>
      <c r="O6" s="109"/>
      <c r="P6" s="110"/>
      <c r="Q6" s="109"/>
      <c r="R6" s="110"/>
      <c r="S6" s="109"/>
      <c r="T6" s="110"/>
      <c r="U6" s="111"/>
      <c r="V6" s="112">
        <f>SUM(M6:U6)</f>
        <v>4062500</v>
      </c>
      <c r="W6" s="113">
        <f t="shared" si="1"/>
        <v>5876444.192861316</v>
      </c>
      <c r="Y6" s="100">
        <v>676068001481.152</v>
      </c>
      <c r="Z6" s="101">
        <f t="shared" si="2"/>
        <v>0.008692090411004529</v>
      </c>
      <c r="AA6" s="113">
        <f t="shared" si="3"/>
        <v>5876444.192861317</v>
      </c>
      <c r="AD6" s="72"/>
      <c r="AE6" s="72"/>
    </row>
    <row r="7" spans="1:31" ht="16.5">
      <c r="A7" s="102">
        <v>2023</v>
      </c>
      <c r="B7" s="103">
        <v>300000000</v>
      </c>
      <c r="C7" s="104">
        <f aca="true" t="shared" si="4" ref="C7:C25">-PPMT($C$1,A7-2021,20,$B$5,0,0)</f>
        <v>1872897.3791293085</v>
      </c>
      <c r="D7" s="114">
        <f>-PPMT($C$1,A7-2022,20,$B$6,0,0)</f>
        <v>5441832.578583946</v>
      </c>
      <c r="E7" s="106"/>
      <c r="F7" s="105"/>
      <c r="G7" s="106"/>
      <c r="H7" s="105"/>
      <c r="I7" s="106"/>
      <c r="J7" s="105"/>
      <c r="K7" s="107"/>
      <c r="L7" s="94">
        <f t="shared" si="0"/>
        <v>7314729.957713255</v>
      </c>
      <c r="M7" s="104">
        <f aca="true" t="shared" si="5" ref="M7:M25">-IPMT($C$1,A7-2021,20,$B$5,0,0)</f>
        <v>1566046.8137320073</v>
      </c>
      <c r="N7" s="115">
        <f>-IPMT($C$1,A7-2022,20,$B$6,0,0)</f>
        <v>4875000</v>
      </c>
      <c r="O7" s="116">
        <f>+O8/2</f>
        <v>4875000</v>
      </c>
      <c r="P7" s="110"/>
      <c r="Q7" s="109"/>
      <c r="R7" s="110"/>
      <c r="S7" s="109"/>
      <c r="T7" s="110"/>
      <c r="U7" s="111"/>
      <c r="V7" s="112">
        <f aca="true" t="shared" si="6" ref="V7:V34">SUM(M7:U7)</f>
        <v>11316046.813732008</v>
      </c>
      <c r="W7" s="113">
        <f t="shared" si="1"/>
        <v>18630776.771445263</v>
      </c>
      <c r="Y7" s="100">
        <v>713199621849.245</v>
      </c>
      <c r="Z7" s="101">
        <f t="shared" si="2"/>
        <v>0.02612280797785309</v>
      </c>
      <c r="AA7" s="113">
        <f t="shared" si="3"/>
        <v>18630776.771445267</v>
      </c>
      <c r="AD7" s="72"/>
      <c r="AE7" s="72"/>
    </row>
    <row r="8" spans="1:27" ht="16.5">
      <c r="A8" s="102">
        <v>2024</v>
      </c>
      <c r="B8" s="103">
        <v>400000000</v>
      </c>
      <c r="C8" s="104">
        <f t="shared" si="4"/>
        <v>1933766.5439510106</v>
      </c>
      <c r="D8" s="114">
        <f aca="true" t="shared" si="7" ref="D8:D26">-PPMT($C$1,A8-2022,20,$B$6,0,0)</f>
        <v>5618692.137387925</v>
      </c>
      <c r="E8" s="103">
        <f>-PPMT($C$1,A8-2023,20,$B$7,0,0)</f>
        <v>10883665.157167893</v>
      </c>
      <c r="F8" s="105"/>
      <c r="G8" s="106"/>
      <c r="H8" s="105"/>
      <c r="I8" s="106"/>
      <c r="J8" s="105"/>
      <c r="K8" s="107"/>
      <c r="L8" s="94">
        <f t="shared" si="0"/>
        <v>18436123.83850683</v>
      </c>
      <c r="M8" s="104">
        <f t="shared" si="5"/>
        <v>1505177.648910305</v>
      </c>
      <c r="N8" s="115">
        <f aca="true" t="shared" si="8" ref="N8:N26">-IPMT($C$1,A8-2022,20,$B$6,0,0)</f>
        <v>4698140.441196022</v>
      </c>
      <c r="O8" s="117">
        <f>-IPMT($C$1,A8-2023,20,$B$7,0,0)</f>
        <v>9750000</v>
      </c>
      <c r="P8" s="118">
        <f>+P9/2</f>
        <v>4875000</v>
      </c>
      <c r="Q8" s="109"/>
      <c r="R8" s="110"/>
      <c r="S8" s="109"/>
      <c r="T8" s="110"/>
      <c r="U8" s="111"/>
      <c r="V8" s="112">
        <f t="shared" si="6"/>
        <v>20828318.090106327</v>
      </c>
      <c r="W8" s="113">
        <f t="shared" si="1"/>
        <v>39264441.928613156</v>
      </c>
      <c r="Y8" s="100">
        <v>749635979678.0709</v>
      </c>
      <c r="Z8" s="101">
        <f t="shared" si="2"/>
        <v>0.05237801145227203</v>
      </c>
      <c r="AA8" s="113">
        <f t="shared" si="3"/>
        <v>39264441.928613156</v>
      </c>
    </row>
    <row r="9" spans="1:27" ht="16.5">
      <c r="A9" s="102">
        <v>2025</v>
      </c>
      <c r="B9" s="103">
        <v>400000000</v>
      </c>
      <c r="C9" s="104">
        <f t="shared" si="4"/>
        <v>1996613.9566294188</v>
      </c>
      <c r="D9" s="114">
        <f t="shared" si="7"/>
        <v>5801299.631853031</v>
      </c>
      <c r="E9" s="103">
        <f aca="true" t="shared" si="9" ref="E9:E27">-PPMT($C$1,A9-2023,20,$B$7,0,0)</f>
        <v>11237384.27477585</v>
      </c>
      <c r="F9" s="114">
        <f>-PPMT($C$1,A9-2024,20,$B$8,0,0)</f>
        <v>14511553.542890526</v>
      </c>
      <c r="G9" s="106"/>
      <c r="H9" s="105"/>
      <c r="I9" s="106"/>
      <c r="J9" s="105"/>
      <c r="K9" s="107"/>
      <c r="L9" s="94">
        <f t="shared" si="0"/>
        <v>33546851.406148825</v>
      </c>
      <c r="M9" s="104">
        <f t="shared" si="5"/>
        <v>1442330.2362318968</v>
      </c>
      <c r="N9" s="115">
        <f t="shared" si="8"/>
        <v>4515532.9467309145</v>
      </c>
      <c r="O9" s="117">
        <f aca="true" t="shared" si="10" ref="O9:O27">-IPMT($C$1,A9-2023,20,$B$7,0,0)</f>
        <v>9396280.882392043</v>
      </c>
      <c r="P9" s="119">
        <f aca="true" t="shared" si="11" ref="P9:P27">-IPMT($C$1,A9-2024,20,$B$7,0,0)</f>
        <v>9750000</v>
      </c>
      <c r="Q9" s="116">
        <f>+Q10/2</f>
        <v>6500000</v>
      </c>
      <c r="R9" s="110"/>
      <c r="S9" s="109"/>
      <c r="T9" s="110"/>
      <c r="U9" s="111"/>
      <c r="V9" s="112">
        <f t="shared" si="6"/>
        <v>31604144.065354854</v>
      </c>
      <c r="W9" s="113">
        <f t="shared" si="1"/>
        <v>65150995.471503675</v>
      </c>
      <c r="Y9" s="100">
        <v>784225389237.886</v>
      </c>
      <c r="Z9" s="101">
        <f t="shared" si="2"/>
        <v>0.08307687606852124</v>
      </c>
      <c r="AA9" s="113">
        <f t="shared" si="3"/>
        <v>65150995.47150368</v>
      </c>
    </row>
    <row r="10" spans="1:27" ht="16.5">
      <c r="A10" s="102">
        <v>2026</v>
      </c>
      <c r="B10" s="103">
        <v>200000000</v>
      </c>
      <c r="C10" s="104">
        <f t="shared" si="4"/>
        <v>2061503.9102198747</v>
      </c>
      <c r="D10" s="114">
        <f t="shared" si="7"/>
        <v>5989841.869888255</v>
      </c>
      <c r="E10" s="103">
        <f t="shared" si="9"/>
        <v>11602599.263706062</v>
      </c>
      <c r="F10" s="114">
        <f aca="true" t="shared" si="12" ref="F10:F28">-PPMT($C$1,A10-2024,20,$B$8,0,0)</f>
        <v>14983179.033034468</v>
      </c>
      <c r="G10" s="103">
        <f>-PPMT($C$1,A10-2025,20,$B$9,0,0)</f>
        <v>14511553.542890526</v>
      </c>
      <c r="H10" s="105"/>
      <c r="I10" s="106"/>
      <c r="J10" s="105"/>
      <c r="K10" s="107"/>
      <c r="L10" s="94">
        <f t="shared" si="0"/>
        <v>49148677.61973918</v>
      </c>
      <c r="M10" s="104">
        <f t="shared" si="5"/>
        <v>1377440.282641441</v>
      </c>
      <c r="N10" s="115">
        <f t="shared" si="8"/>
        <v>4326990.70869569</v>
      </c>
      <c r="O10" s="117">
        <f t="shared" si="10"/>
        <v>9031065.893461829</v>
      </c>
      <c r="P10" s="119">
        <f t="shared" si="11"/>
        <v>9396280.882392043</v>
      </c>
      <c r="Q10" s="117">
        <f>-IPMT($C$1,A10-2025,20,$B$9,0,0)</f>
        <v>13000000</v>
      </c>
      <c r="R10" s="118">
        <f>+R11/2</f>
        <v>3250000</v>
      </c>
      <c r="S10" s="109"/>
      <c r="T10" s="110"/>
      <c r="U10" s="111"/>
      <c r="V10" s="112">
        <f t="shared" si="6"/>
        <v>40381777.76719101</v>
      </c>
      <c r="W10" s="113">
        <f t="shared" si="1"/>
        <v>89530455.3869302</v>
      </c>
      <c r="Y10" s="100">
        <v>816612222007.083</v>
      </c>
      <c r="Z10" s="101">
        <f t="shared" si="2"/>
        <v>0.1096364381699808</v>
      </c>
      <c r="AA10" s="113">
        <f t="shared" si="3"/>
        <v>89530455.3869302</v>
      </c>
    </row>
    <row r="11" spans="1:27" ht="16.5">
      <c r="A11" s="102">
        <v>2027</v>
      </c>
      <c r="B11" s="103">
        <v>100000000</v>
      </c>
      <c r="C11" s="104">
        <f t="shared" si="4"/>
        <v>2128502.7873020205</v>
      </c>
      <c r="D11" s="114">
        <f t="shared" si="7"/>
        <v>6184511.730659623</v>
      </c>
      <c r="E11" s="103">
        <f t="shared" si="9"/>
        <v>11979683.73977651</v>
      </c>
      <c r="F11" s="114">
        <f t="shared" si="12"/>
        <v>15470132.351608085</v>
      </c>
      <c r="G11" s="103">
        <f aca="true" t="shared" si="13" ref="G11:G29">-PPMT($C$1,A11-2025,20,$B$9,0,0)</f>
        <v>14983179.033034468</v>
      </c>
      <c r="H11" s="114">
        <f>-PPMT($C$1,A11-2026,20,$B$10,0,0)</f>
        <v>7255776.771445263</v>
      </c>
      <c r="I11" s="106"/>
      <c r="J11" s="105"/>
      <c r="K11" s="107"/>
      <c r="L11" s="94">
        <f t="shared" si="0"/>
        <v>58001786.413825974</v>
      </c>
      <c r="M11" s="104">
        <f t="shared" si="5"/>
        <v>1310441.4055592949</v>
      </c>
      <c r="N11" s="115">
        <f t="shared" si="8"/>
        <v>4132320.8479243224</v>
      </c>
      <c r="O11" s="117">
        <f t="shared" si="10"/>
        <v>8653981.41739138</v>
      </c>
      <c r="P11" s="119">
        <f t="shared" si="11"/>
        <v>9031065.893461829</v>
      </c>
      <c r="Q11" s="117">
        <f aca="true" t="shared" si="14" ref="Q11:Q29">-IPMT($C$1,A11-2025,20,$B$9,0,0)</f>
        <v>12528374.509856058</v>
      </c>
      <c r="R11" s="119">
        <f aca="true" t="shared" si="15" ref="R11:R29">-IPMT($C$1,A11-2026,20,$B$10,0,0)</f>
        <v>6500000</v>
      </c>
      <c r="S11" s="116">
        <f>+S12/2</f>
        <v>1625000</v>
      </c>
      <c r="T11" s="110"/>
      <c r="U11" s="111"/>
      <c r="V11" s="112">
        <f t="shared" si="6"/>
        <v>43781184.07419289</v>
      </c>
      <c r="W11" s="113">
        <f t="shared" si="1"/>
        <v>101782970.48801887</v>
      </c>
      <c r="Y11" s="100">
        <v>854029575842.03</v>
      </c>
      <c r="Z11" s="101">
        <f t="shared" si="2"/>
        <v>0.11917967874551183</v>
      </c>
      <c r="AA11" s="113">
        <f t="shared" si="3"/>
        <v>101782970.48801887</v>
      </c>
    </row>
    <row r="12" spans="1:27" ht="16.5">
      <c r="A12" s="102">
        <v>2028</v>
      </c>
      <c r="B12" s="103">
        <v>100000000</v>
      </c>
      <c r="C12" s="104">
        <f t="shared" si="4"/>
        <v>2197679.1278893366</v>
      </c>
      <c r="D12" s="114">
        <f t="shared" si="7"/>
        <v>6385508.361906061</v>
      </c>
      <c r="E12" s="103">
        <f t="shared" si="9"/>
        <v>12369023.461319245</v>
      </c>
      <c r="F12" s="114">
        <f t="shared" si="12"/>
        <v>15972911.65303535</v>
      </c>
      <c r="G12" s="103">
        <f t="shared" si="13"/>
        <v>15470132.351608085</v>
      </c>
      <c r="H12" s="114">
        <f aca="true" t="shared" si="16" ref="H12:H30">-PPMT($C$1,A12-2026,20,$B$10,0,0)</f>
        <v>7491589.516517234</v>
      </c>
      <c r="I12" s="103">
        <f>-PPMT($C$1,A12-2027,20,$B$11,0,0)</f>
        <v>3627888.3857226316</v>
      </c>
      <c r="J12" s="105"/>
      <c r="K12" s="107"/>
      <c r="L12" s="94">
        <f t="shared" si="0"/>
        <v>63514732.85799795</v>
      </c>
      <c r="M12" s="104">
        <f t="shared" si="5"/>
        <v>1241265.0649719795</v>
      </c>
      <c r="N12" s="115">
        <f t="shared" si="8"/>
        <v>3931324.216677884</v>
      </c>
      <c r="O12" s="117">
        <f t="shared" si="10"/>
        <v>8264641.695848645</v>
      </c>
      <c r="P12" s="119">
        <f t="shared" si="11"/>
        <v>8653981.41739138</v>
      </c>
      <c r="Q12" s="117">
        <f t="shared" si="14"/>
        <v>12041421.19128244</v>
      </c>
      <c r="R12" s="119">
        <f t="shared" si="15"/>
        <v>6264187.254928029</v>
      </c>
      <c r="S12" s="117">
        <f>-IPMT($C$1,A12-2027,20,$B$11,0,0)</f>
        <v>3250000</v>
      </c>
      <c r="T12" s="118">
        <f>+T13/2</f>
        <v>1625000</v>
      </c>
      <c r="U12" s="111"/>
      <c r="V12" s="112">
        <f t="shared" si="6"/>
        <v>45271820.84110036</v>
      </c>
      <c r="W12" s="113">
        <f t="shared" si="1"/>
        <v>108786553.6990983</v>
      </c>
      <c r="Y12" s="100">
        <v>892767237886.015</v>
      </c>
      <c r="Z12" s="101">
        <f t="shared" si="2"/>
        <v>0.12185320997743393</v>
      </c>
      <c r="AA12" s="113">
        <f t="shared" si="3"/>
        <v>108786553.6990983</v>
      </c>
    </row>
    <row r="13" spans="1:27" ht="16.5">
      <c r="A13" s="102">
        <f>+A12+1</f>
        <v>2029</v>
      </c>
      <c r="B13" s="103">
        <f>1740000000-SUM(B5:B12)</f>
        <v>40000000</v>
      </c>
      <c r="C13" s="104">
        <f t="shared" si="4"/>
        <v>2269103.6995457397</v>
      </c>
      <c r="D13" s="114">
        <f t="shared" si="7"/>
        <v>6593037.383668009</v>
      </c>
      <c r="E13" s="103">
        <f t="shared" si="9"/>
        <v>12771016.723812122</v>
      </c>
      <c r="F13" s="114">
        <f t="shared" si="12"/>
        <v>16492031.281758998</v>
      </c>
      <c r="G13" s="103">
        <f t="shared" si="13"/>
        <v>15972911.65303535</v>
      </c>
      <c r="H13" s="114">
        <f t="shared" si="16"/>
        <v>7735066.175804042</v>
      </c>
      <c r="I13" s="103">
        <f aca="true" t="shared" si="17" ref="I13:I31">-PPMT($C$1,A13-2027,20,$B$11,0,0)</f>
        <v>3745794.758258617</v>
      </c>
      <c r="J13" s="114">
        <f>-PPMT($C$1,A13-2028,20,$B$12,0,0)</f>
        <v>3627888.3857226316</v>
      </c>
      <c r="K13" s="107"/>
      <c r="L13" s="94">
        <f t="shared" si="0"/>
        <v>69206850.06160551</v>
      </c>
      <c r="M13" s="104">
        <f t="shared" si="5"/>
        <v>1169840.4933155759</v>
      </c>
      <c r="N13" s="115">
        <f t="shared" si="8"/>
        <v>3723795.194915938</v>
      </c>
      <c r="O13" s="117">
        <f t="shared" si="10"/>
        <v>7862648.433355768</v>
      </c>
      <c r="P13" s="119">
        <f t="shared" si="11"/>
        <v>8264641.695848645</v>
      </c>
      <c r="Q13" s="117">
        <f t="shared" si="14"/>
        <v>11538641.889855174</v>
      </c>
      <c r="R13" s="119">
        <f t="shared" si="15"/>
        <v>6020710.59564122</v>
      </c>
      <c r="S13" s="117">
        <f aca="true" t="shared" si="18" ref="S13:S31">-IPMT($C$1,A13-2027,20,$B$11,0,0)</f>
        <v>3132093.6274640146</v>
      </c>
      <c r="T13" s="119">
        <f aca="true" t="shared" si="19" ref="T13:T27">-IPMT($C$1,A13-2028,20,$B$12,0,0)</f>
        <v>3250000</v>
      </c>
      <c r="U13" s="108">
        <f>+U14/2</f>
        <v>650000</v>
      </c>
      <c r="V13" s="112">
        <f t="shared" si="6"/>
        <v>45612371.93039633</v>
      </c>
      <c r="W13" s="113">
        <f t="shared" si="1"/>
        <v>114819221.99200185</v>
      </c>
      <c r="Y13" s="100">
        <v>919550255022.5955</v>
      </c>
      <c r="Z13" s="101">
        <f t="shared" si="2"/>
        <v>0.12486454260097017</v>
      </c>
      <c r="AA13" s="113">
        <f t="shared" si="3"/>
        <v>114819221.99200186</v>
      </c>
    </row>
    <row r="14" spans="1:27" ht="16.5">
      <c r="A14" s="102">
        <f aca="true" t="shared" si="20" ref="A14:A34">+A13+1</f>
        <v>2030</v>
      </c>
      <c r="B14" s="120"/>
      <c r="C14" s="104">
        <f t="shared" si="4"/>
        <v>2342849.5697809765</v>
      </c>
      <c r="D14" s="114">
        <f t="shared" si="7"/>
        <v>6807311.0986372195</v>
      </c>
      <c r="E14" s="103">
        <f t="shared" si="9"/>
        <v>13186074.767336018</v>
      </c>
      <c r="F14" s="114">
        <f t="shared" si="12"/>
        <v>17028022.298416164</v>
      </c>
      <c r="G14" s="103">
        <f t="shared" si="13"/>
        <v>16492031.281758998</v>
      </c>
      <c r="H14" s="114">
        <f t="shared" si="16"/>
        <v>7986455.826517675</v>
      </c>
      <c r="I14" s="103">
        <f t="shared" si="17"/>
        <v>3867533.087902021</v>
      </c>
      <c r="J14" s="114">
        <f aca="true" t="shared" si="21" ref="J14:J32">-PPMT($C$1,A14-2028,20,$B$12,0,0)</f>
        <v>3745794.758258617</v>
      </c>
      <c r="K14" s="121">
        <f>-PPMT($C$1,A14-2029,20,$B$13,0,0)</f>
        <v>1451155.3542890525</v>
      </c>
      <c r="L14" s="94">
        <f t="shared" si="0"/>
        <v>72907228.04289673</v>
      </c>
      <c r="M14" s="104">
        <f t="shared" si="5"/>
        <v>1096094.6230803395</v>
      </c>
      <c r="N14" s="115">
        <f t="shared" si="8"/>
        <v>3509521.479946727</v>
      </c>
      <c r="O14" s="117">
        <f t="shared" si="10"/>
        <v>7447590.389831876</v>
      </c>
      <c r="P14" s="119">
        <f t="shared" si="11"/>
        <v>7862648.433355768</v>
      </c>
      <c r="Q14" s="117">
        <f t="shared" si="14"/>
        <v>11019522.261131529</v>
      </c>
      <c r="R14" s="119">
        <f t="shared" si="15"/>
        <v>5769320.944927587</v>
      </c>
      <c r="S14" s="117">
        <f t="shared" si="18"/>
        <v>3010355.29782061</v>
      </c>
      <c r="T14" s="119">
        <f t="shared" si="19"/>
        <v>3132093.6274640146</v>
      </c>
      <c r="U14" s="115">
        <f aca="true" t="shared" si="22" ref="U14:U27">-IPMT($C$1,A14-2029,20,$B$13,0,0)</f>
        <v>1300000</v>
      </c>
      <c r="V14" s="112">
        <f t="shared" si="6"/>
        <v>44147147.05755845</v>
      </c>
      <c r="W14" s="113">
        <f t="shared" si="1"/>
        <v>117054375.10045518</v>
      </c>
      <c r="Y14" s="100">
        <v>947136762673.2733</v>
      </c>
      <c r="Z14" s="101">
        <f t="shared" si="2"/>
        <v>0.12358761660783993</v>
      </c>
      <c r="AA14" s="113">
        <f t="shared" si="3"/>
        <v>117054375.10045518</v>
      </c>
    </row>
    <row r="15" spans="1:27" ht="16.5">
      <c r="A15" s="102">
        <f t="shared" si="20"/>
        <v>2031</v>
      </c>
      <c r="B15" s="120"/>
      <c r="C15" s="104">
        <f t="shared" si="4"/>
        <v>2418992.180798858</v>
      </c>
      <c r="D15" s="114">
        <f t="shared" si="7"/>
        <v>7028548.709342929</v>
      </c>
      <c r="E15" s="103">
        <f t="shared" si="9"/>
        <v>13614622.197274439</v>
      </c>
      <c r="F15" s="114">
        <f t="shared" si="12"/>
        <v>17581433.023114692</v>
      </c>
      <c r="G15" s="103">
        <f t="shared" si="13"/>
        <v>17028022.298416164</v>
      </c>
      <c r="H15" s="114">
        <f t="shared" si="16"/>
        <v>8246015.640879499</v>
      </c>
      <c r="I15" s="103">
        <f t="shared" si="17"/>
        <v>3993227.9132588375</v>
      </c>
      <c r="J15" s="114">
        <f t="shared" si="21"/>
        <v>3867533.087902021</v>
      </c>
      <c r="K15" s="121">
        <f aca="true" t="shared" si="23" ref="K15:K33">-PPMT($C$1,A15-2029,20,$B$13,0,0)</f>
        <v>1498317.903303447</v>
      </c>
      <c r="L15" s="94">
        <f t="shared" si="0"/>
        <v>75276712.95429088</v>
      </c>
      <c r="M15" s="104">
        <f t="shared" si="5"/>
        <v>1019952.0120624576</v>
      </c>
      <c r="N15" s="115">
        <f t="shared" si="8"/>
        <v>3288283.8692410183</v>
      </c>
      <c r="O15" s="117">
        <f t="shared" si="10"/>
        <v>7019042.959893454</v>
      </c>
      <c r="P15" s="119">
        <f t="shared" si="11"/>
        <v>7447590.389831876</v>
      </c>
      <c r="Q15" s="117">
        <f t="shared" si="14"/>
        <v>10483531.244474359</v>
      </c>
      <c r="R15" s="119">
        <f t="shared" si="15"/>
        <v>5509761.130565764</v>
      </c>
      <c r="S15" s="117">
        <f t="shared" si="18"/>
        <v>2884660.4724637936</v>
      </c>
      <c r="T15" s="119">
        <f t="shared" si="19"/>
        <v>3010355.29782061</v>
      </c>
      <c r="U15" s="115">
        <f t="shared" si="22"/>
        <v>1252837.4509856058</v>
      </c>
      <c r="V15" s="112">
        <f t="shared" si="6"/>
        <v>41916014.82733894</v>
      </c>
      <c r="W15" s="113">
        <f t="shared" si="1"/>
        <v>117192727.78162983</v>
      </c>
      <c r="Y15" s="100">
        <v>975550865553.4716</v>
      </c>
      <c r="Z15" s="101">
        <f t="shared" si="2"/>
        <v>0.12012979734802594</v>
      </c>
      <c r="AA15" s="113">
        <f t="shared" si="3"/>
        <v>117192727.78162983</v>
      </c>
    </row>
    <row r="16" spans="1:27" ht="16.5">
      <c r="A16" s="102">
        <f t="shared" si="20"/>
        <v>2032</v>
      </c>
      <c r="B16" s="120"/>
      <c r="C16" s="104">
        <f t="shared" si="4"/>
        <v>2497609.426674821</v>
      </c>
      <c r="D16" s="114">
        <f t="shared" si="7"/>
        <v>7256976.542396573</v>
      </c>
      <c r="E16" s="103">
        <f t="shared" si="9"/>
        <v>14057097.418685857</v>
      </c>
      <c r="F16" s="114">
        <f t="shared" si="12"/>
        <v>18152829.596365917</v>
      </c>
      <c r="G16" s="103">
        <f t="shared" si="13"/>
        <v>17581433.023114692</v>
      </c>
      <c r="H16" s="114">
        <f t="shared" si="16"/>
        <v>8514011.149208082</v>
      </c>
      <c r="I16" s="103">
        <f t="shared" si="17"/>
        <v>4123007.8204397494</v>
      </c>
      <c r="J16" s="114">
        <f t="shared" si="21"/>
        <v>3993227.9132588375</v>
      </c>
      <c r="K16" s="121">
        <f t="shared" si="23"/>
        <v>1547013.2351608085</v>
      </c>
      <c r="L16" s="94">
        <f t="shared" si="0"/>
        <v>77723206.12530535</v>
      </c>
      <c r="M16" s="104">
        <f t="shared" si="5"/>
        <v>941334.7661864947</v>
      </c>
      <c r="N16" s="115">
        <f t="shared" si="8"/>
        <v>3059856.0361873726</v>
      </c>
      <c r="O16" s="117">
        <f t="shared" si="10"/>
        <v>6576567.738482037</v>
      </c>
      <c r="P16" s="119">
        <f t="shared" si="11"/>
        <v>7019042.959893454</v>
      </c>
      <c r="Q16" s="117">
        <f t="shared" si="14"/>
        <v>9930120.519775836</v>
      </c>
      <c r="R16" s="119">
        <f t="shared" si="15"/>
        <v>5241765.622237179</v>
      </c>
      <c r="S16" s="117">
        <f t="shared" si="18"/>
        <v>2754880.565282882</v>
      </c>
      <c r="T16" s="119">
        <f t="shared" si="19"/>
        <v>2884660.4724637936</v>
      </c>
      <c r="U16" s="115">
        <f t="shared" si="22"/>
        <v>1204142.119128244</v>
      </c>
      <c r="V16" s="112">
        <f t="shared" si="6"/>
        <v>39612370.799637295</v>
      </c>
      <c r="W16" s="113">
        <f t="shared" si="1"/>
        <v>117335576.92494264</v>
      </c>
      <c r="Y16" s="100">
        <v>1004817391520.0757</v>
      </c>
      <c r="Z16" s="101">
        <f t="shared" si="2"/>
        <v>0.11677303549398045</v>
      </c>
      <c r="AA16" s="113">
        <f t="shared" si="3"/>
        <v>117335576.92494264</v>
      </c>
    </row>
    <row r="17" spans="1:27" ht="16.5">
      <c r="A17" s="102">
        <f t="shared" si="20"/>
        <v>2033</v>
      </c>
      <c r="B17" s="120"/>
      <c r="C17" s="104">
        <f t="shared" si="4"/>
        <v>2578781.7330417526</v>
      </c>
      <c r="D17" s="114">
        <f t="shared" si="7"/>
        <v>7492828.280024461</v>
      </c>
      <c r="E17" s="103">
        <f t="shared" si="9"/>
        <v>14513953.084793147</v>
      </c>
      <c r="F17" s="114">
        <f t="shared" si="12"/>
        <v>18742796.558247812</v>
      </c>
      <c r="G17" s="103">
        <f t="shared" si="13"/>
        <v>18152829.596365917</v>
      </c>
      <c r="H17" s="114">
        <f t="shared" si="16"/>
        <v>8790716.511557346</v>
      </c>
      <c r="I17" s="103">
        <f t="shared" si="17"/>
        <v>4257005.574604041</v>
      </c>
      <c r="J17" s="114">
        <f t="shared" si="21"/>
        <v>4123007.8204397494</v>
      </c>
      <c r="K17" s="121">
        <f t="shared" si="23"/>
        <v>1597291.165303535</v>
      </c>
      <c r="L17" s="94">
        <f t="shared" si="0"/>
        <v>80249210.32437775</v>
      </c>
      <c r="M17" s="104">
        <f t="shared" si="5"/>
        <v>860162.4598195632</v>
      </c>
      <c r="N17" s="115">
        <f t="shared" si="8"/>
        <v>2824004.2985594836</v>
      </c>
      <c r="O17" s="117">
        <f t="shared" si="10"/>
        <v>6119712.072374745</v>
      </c>
      <c r="P17" s="119">
        <f t="shared" si="11"/>
        <v>6576567.738482037</v>
      </c>
      <c r="Q17" s="117">
        <f t="shared" si="14"/>
        <v>9358723.946524607</v>
      </c>
      <c r="R17" s="119">
        <f t="shared" si="15"/>
        <v>4965060.259887918</v>
      </c>
      <c r="S17" s="117">
        <f t="shared" si="18"/>
        <v>2620882.8111185897</v>
      </c>
      <c r="T17" s="119">
        <f t="shared" si="19"/>
        <v>2754880.565282882</v>
      </c>
      <c r="U17" s="115">
        <f t="shared" si="22"/>
        <v>1153864.1889855177</v>
      </c>
      <c r="V17" s="112">
        <f t="shared" si="6"/>
        <v>37233858.34103534</v>
      </c>
      <c r="W17" s="113">
        <f t="shared" si="1"/>
        <v>117483068.66541308</v>
      </c>
      <c r="Y17" s="100">
        <v>1034961913265.678</v>
      </c>
      <c r="Z17" s="101">
        <f t="shared" si="2"/>
        <v>0.11351438846161174</v>
      </c>
      <c r="AA17" s="113">
        <f t="shared" si="3"/>
        <v>117483068.66541308</v>
      </c>
    </row>
    <row r="18" spans="1:27" ht="16.5">
      <c r="A18" s="102">
        <f t="shared" si="20"/>
        <v>2034</v>
      </c>
      <c r="B18" s="120"/>
      <c r="C18" s="104">
        <f t="shared" si="4"/>
        <v>2662592.1393656093</v>
      </c>
      <c r="D18" s="114">
        <f t="shared" si="7"/>
        <v>7736345.199125257</v>
      </c>
      <c r="E18" s="103">
        <f t="shared" si="9"/>
        <v>14985656.560048923</v>
      </c>
      <c r="F18" s="114">
        <f t="shared" si="12"/>
        <v>19351937.446390864</v>
      </c>
      <c r="G18" s="103">
        <f t="shared" si="13"/>
        <v>18742796.558247812</v>
      </c>
      <c r="H18" s="114">
        <f t="shared" si="16"/>
        <v>9076414.798182959</v>
      </c>
      <c r="I18" s="103">
        <f t="shared" si="17"/>
        <v>4395358.255778673</v>
      </c>
      <c r="J18" s="114">
        <f t="shared" si="21"/>
        <v>4257005.574604041</v>
      </c>
      <c r="K18" s="121">
        <f t="shared" si="23"/>
        <v>1649203.1281758999</v>
      </c>
      <c r="L18" s="94">
        <f t="shared" si="0"/>
        <v>82857309.65992002</v>
      </c>
      <c r="M18" s="104">
        <f t="shared" si="5"/>
        <v>776352.053495706</v>
      </c>
      <c r="N18" s="115">
        <f t="shared" si="8"/>
        <v>2580487.379458689</v>
      </c>
      <c r="O18" s="117">
        <f t="shared" si="10"/>
        <v>5648008.597118967</v>
      </c>
      <c r="P18" s="119">
        <f t="shared" si="11"/>
        <v>6119712.072374745</v>
      </c>
      <c r="Q18" s="117">
        <f t="shared" si="14"/>
        <v>8768756.984642716</v>
      </c>
      <c r="R18" s="119">
        <f t="shared" si="15"/>
        <v>4679361.9732623035</v>
      </c>
      <c r="S18" s="117">
        <f t="shared" si="18"/>
        <v>2482530.129943959</v>
      </c>
      <c r="T18" s="119">
        <f t="shared" si="19"/>
        <v>2620882.8111185897</v>
      </c>
      <c r="U18" s="115">
        <f t="shared" si="22"/>
        <v>1101952.2261131527</v>
      </c>
      <c r="V18" s="112">
        <f t="shared" si="6"/>
        <v>34778044.22752883</v>
      </c>
      <c r="W18" s="113">
        <f t="shared" si="1"/>
        <v>117635353.88744885</v>
      </c>
      <c r="Y18" s="100">
        <v>1066010770663.6483</v>
      </c>
      <c r="Z18" s="101">
        <f t="shared" si="2"/>
        <v>0.11035099937518886</v>
      </c>
      <c r="AA18" s="113">
        <f t="shared" si="3"/>
        <v>117635353.88744885</v>
      </c>
    </row>
    <row r="19" spans="1:27" ht="16.5">
      <c r="A19" s="102">
        <f t="shared" si="20"/>
        <v>2035</v>
      </c>
      <c r="B19" s="120"/>
      <c r="C19" s="104">
        <f t="shared" si="4"/>
        <v>2749126.3838949916</v>
      </c>
      <c r="D19" s="114">
        <f t="shared" si="7"/>
        <v>7987776.418096828</v>
      </c>
      <c r="E19" s="103">
        <f t="shared" si="9"/>
        <v>15472690.398250515</v>
      </c>
      <c r="F19" s="114">
        <f t="shared" si="12"/>
        <v>19980875.413398568</v>
      </c>
      <c r="G19" s="103">
        <f t="shared" si="13"/>
        <v>19351937.446390864</v>
      </c>
      <c r="H19" s="114">
        <f t="shared" si="16"/>
        <v>9371398.279123906</v>
      </c>
      <c r="I19" s="103">
        <f t="shared" si="17"/>
        <v>4538207.399091479</v>
      </c>
      <c r="J19" s="114">
        <f t="shared" si="21"/>
        <v>4395358.255778673</v>
      </c>
      <c r="K19" s="121">
        <f t="shared" si="23"/>
        <v>1702802.2298416167</v>
      </c>
      <c r="L19" s="94">
        <f t="shared" si="0"/>
        <v>85550172.22386745</v>
      </c>
      <c r="M19" s="104">
        <f t="shared" si="5"/>
        <v>689817.8089663238</v>
      </c>
      <c r="N19" s="115">
        <f t="shared" si="8"/>
        <v>2329056.160487118</v>
      </c>
      <c r="O19" s="117">
        <f t="shared" si="10"/>
        <v>5160974.758917378</v>
      </c>
      <c r="P19" s="119">
        <f t="shared" si="11"/>
        <v>5648008.597118967</v>
      </c>
      <c r="Q19" s="117">
        <f t="shared" si="14"/>
        <v>8159616.096499661</v>
      </c>
      <c r="R19" s="119">
        <f t="shared" si="15"/>
        <v>4384378.492321358</v>
      </c>
      <c r="S19" s="117">
        <f t="shared" si="18"/>
        <v>2339680.9866311518</v>
      </c>
      <c r="T19" s="119">
        <f t="shared" si="19"/>
        <v>2482530.129943959</v>
      </c>
      <c r="U19" s="115">
        <f t="shared" si="22"/>
        <v>1048353.1244474358</v>
      </c>
      <c r="V19" s="112">
        <f t="shared" si="6"/>
        <v>32242416.15533335</v>
      </c>
      <c r="W19" s="113">
        <f t="shared" si="1"/>
        <v>117792588.3792008</v>
      </c>
      <c r="Y19" s="100">
        <v>1097991093783.5577</v>
      </c>
      <c r="Z19" s="101">
        <f t="shared" si="2"/>
        <v>0.10728009457098635</v>
      </c>
      <c r="AA19" s="113">
        <f t="shared" si="3"/>
        <v>117792588.37920082</v>
      </c>
    </row>
    <row r="20" spans="1:27" ht="16.5">
      <c r="A20" s="102">
        <f t="shared" si="20"/>
        <v>2036</v>
      </c>
      <c r="B20" s="120"/>
      <c r="C20" s="104">
        <f t="shared" si="4"/>
        <v>2838472.991371579</v>
      </c>
      <c r="D20" s="114">
        <f t="shared" si="7"/>
        <v>8247379.151684975</v>
      </c>
      <c r="E20" s="103">
        <f t="shared" si="9"/>
        <v>15975552.836193657</v>
      </c>
      <c r="F20" s="114">
        <f t="shared" si="12"/>
        <v>20630253.86433402</v>
      </c>
      <c r="G20" s="103">
        <f t="shared" si="13"/>
        <v>19980875.413398568</v>
      </c>
      <c r="H20" s="114">
        <f t="shared" si="16"/>
        <v>9675968.723195432</v>
      </c>
      <c r="I20" s="103">
        <f t="shared" si="17"/>
        <v>4685699.139561953</v>
      </c>
      <c r="J20" s="114">
        <f t="shared" si="21"/>
        <v>4538207.399091479</v>
      </c>
      <c r="K20" s="121">
        <f t="shared" si="23"/>
        <v>1758143.3023114693</v>
      </c>
      <c r="L20" s="94">
        <f t="shared" si="0"/>
        <v>88330552.82114314</v>
      </c>
      <c r="M20" s="104">
        <f t="shared" si="5"/>
        <v>600471.2014897367</v>
      </c>
      <c r="N20" s="115">
        <f t="shared" si="8"/>
        <v>2069453.4268989714</v>
      </c>
      <c r="O20" s="117">
        <f t="shared" si="10"/>
        <v>4658112.320974236</v>
      </c>
      <c r="P20" s="119">
        <f t="shared" si="11"/>
        <v>5160974.758917378</v>
      </c>
      <c r="Q20" s="117">
        <f t="shared" si="14"/>
        <v>7530678.129491958</v>
      </c>
      <c r="R20" s="119">
        <f t="shared" si="15"/>
        <v>4079808.0482498305</v>
      </c>
      <c r="S20" s="117">
        <f t="shared" si="18"/>
        <v>2192189.246160679</v>
      </c>
      <c r="T20" s="119">
        <f t="shared" si="19"/>
        <v>2339680.9866311518</v>
      </c>
      <c r="U20" s="115">
        <f t="shared" si="22"/>
        <v>993012.0519775836</v>
      </c>
      <c r="V20" s="112">
        <f t="shared" si="6"/>
        <v>29624380.17079152</v>
      </c>
      <c r="W20" s="113">
        <f t="shared" si="1"/>
        <v>117954932.99193466</v>
      </c>
      <c r="Y20" s="100">
        <v>1130930826597.0645</v>
      </c>
      <c r="Z20" s="101">
        <f t="shared" si="2"/>
        <v>0.1042989811736385</v>
      </c>
      <c r="AA20" s="113">
        <f t="shared" si="3"/>
        <v>117954932.99193466</v>
      </c>
    </row>
    <row r="21" spans="1:27" ht="16.5">
      <c r="A21" s="102">
        <f t="shared" si="20"/>
        <v>2037</v>
      </c>
      <c r="B21" s="120"/>
      <c r="C21" s="104">
        <f t="shared" si="4"/>
        <v>2930723.3635911555</v>
      </c>
      <c r="D21" s="114">
        <f t="shared" si="7"/>
        <v>8515418.974114737</v>
      </c>
      <c r="E21" s="103">
        <f t="shared" si="9"/>
        <v>16494758.30336995</v>
      </c>
      <c r="F21" s="114">
        <f t="shared" si="12"/>
        <v>21300737.114924874</v>
      </c>
      <c r="G21" s="103">
        <f t="shared" si="13"/>
        <v>20630253.86433402</v>
      </c>
      <c r="H21" s="114">
        <f t="shared" si="16"/>
        <v>9990437.706699284</v>
      </c>
      <c r="I21" s="103">
        <f t="shared" si="17"/>
        <v>4837984.361597716</v>
      </c>
      <c r="J21" s="114">
        <f t="shared" si="21"/>
        <v>4685699.139561953</v>
      </c>
      <c r="K21" s="121">
        <f t="shared" si="23"/>
        <v>1815282.9596365918</v>
      </c>
      <c r="L21" s="94">
        <f t="shared" si="0"/>
        <v>91201295.78783028</v>
      </c>
      <c r="M21" s="104">
        <f t="shared" si="5"/>
        <v>508220.8292701603</v>
      </c>
      <c r="N21" s="115">
        <f t="shared" si="8"/>
        <v>1801413.6044692097</v>
      </c>
      <c r="O21" s="117">
        <f t="shared" si="10"/>
        <v>4138906.853797943</v>
      </c>
      <c r="P21" s="119">
        <f t="shared" si="11"/>
        <v>4658112.320974236</v>
      </c>
      <c r="Q21" s="117">
        <f t="shared" si="14"/>
        <v>6881299.678556506</v>
      </c>
      <c r="R21" s="119">
        <f t="shared" si="15"/>
        <v>3765339.064745979</v>
      </c>
      <c r="S21" s="117">
        <f t="shared" si="18"/>
        <v>2039904.0241249152</v>
      </c>
      <c r="T21" s="119">
        <f t="shared" si="19"/>
        <v>2192189.246160679</v>
      </c>
      <c r="U21" s="115">
        <f t="shared" si="22"/>
        <v>935872.3946524606</v>
      </c>
      <c r="V21" s="112">
        <f t="shared" si="6"/>
        <v>26921258.016752087</v>
      </c>
      <c r="W21" s="113">
        <f t="shared" si="1"/>
        <v>118122553.80458236</v>
      </c>
      <c r="Y21" s="100">
        <v>1164858751394.9763</v>
      </c>
      <c r="Z21" s="101">
        <f t="shared" si="2"/>
        <v>0.10140504474308557</v>
      </c>
      <c r="AA21" s="113">
        <f t="shared" si="3"/>
        <v>118122553.80458236</v>
      </c>
    </row>
    <row r="22" spans="1:27" ht="16.5">
      <c r="A22" s="102">
        <f t="shared" si="20"/>
        <v>2038</v>
      </c>
      <c r="B22" s="120"/>
      <c r="C22" s="104">
        <f t="shared" si="4"/>
        <v>3025971.872907868</v>
      </c>
      <c r="D22" s="114">
        <f t="shared" si="7"/>
        <v>8792170.090773465</v>
      </c>
      <c r="E22" s="103">
        <f t="shared" si="9"/>
        <v>17030837.948229473</v>
      </c>
      <c r="F22" s="114">
        <f t="shared" si="12"/>
        <v>21993011.071159933</v>
      </c>
      <c r="G22" s="103">
        <f t="shared" si="13"/>
        <v>21300737.114924874</v>
      </c>
      <c r="H22" s="114">
        <f t="shared" si="16"/>
        <v>10315126.93216701</v>
      </c>
      <c r="I22" s="103">
        <f t="shared" si="17"/>
        <v>4995218.853349642</v>
      </c>
      <c r="J22" s="114">
        <f t="shared" si="21"/>
        <v>4837984.361597716</v>
      </c>
      <c r="K22" s="121">
        <f t="shared" si="23"/>
        <v>1874279.6558247812</v>
      </c>
      <c r="L22" s="94">
        <f t="shared" si="0"/>
        <v>94165337.90093476</v>
      </c>
      <c r="M22" s="104">
        <f t="shared" si="5"/>
        <v>412972.3199534477</v>
      </c>
      <c r="N22" s="115">
        <f t="shared" si="8"/>
        <v>1524662.4878104806</v>
      </c>
      <c r="O22" s="117">
        <f t="shared" si="10"/>
        <v>3602827.2089384194</v>
      </c>
      <c r="P22" s="119">
        <f t="shared" si="11"/>
        <v>4138906.853797943</v>
      </c>
      <c r="Q22" s="117">
        <f t="shared" si="14"/>
        <v>6210816.427965648</v>
      </c>
      <c r="R22" s="119">
        <f t="shared" si="15"/>
        <v>3440649.839278253</v>
      </c>
      <c r="S22" s="117">
        <f t="shared" si="18"/>
        <v>1882669.5323729895</v>
      </c>
      <c r="T22" s="119">
        <f t="shared" si="19"/>
        <v>2039904.0241249152</v>
      </c>
      <c r="U22" s="115">
        <f t="shared" si="22"/>
        <v>876875.6984642716</v>
      </c>
      <c r="V22" s="112">
        <f t="shared" si="6"/>
        <v>24130284.392706364</v>
      </c>
      <c r="W22" s="113">
        <f t="shared" si="1"/>
        <v>118295622.29364112</v>
      </c>
      <c r="Y22" s="100">
        <v>1199804513936.8257</v>
      </c>
      <c r="Z22" s="101">
        <f t="shared" si="2"/>
        <v>0.09859574699005494</v>
      </c>
      <c r="AA22" s="113">
        <f t="shared" si="3"/>
        <v>118295622.29364112</v>
      </c>
    </row>
    <row r="23" spans="1:27" ht="16.5">
      <c r="A23" s="102">
        <f t="shared" si="20"/>
        <v>2039</v>
      </c>
      <c r="B23" s="120"/>
      <c r="C23" s="104">
        <f t="shared" si="4"/>
        <v>3124315.9587773737</v>
      </c>
      <c r="D23" s="114">
        <f t="shared" si="7"/>
        <v>9077915.618723603</v>
      </c>
      <c r="E23" s="103">
        <f t="shared" si="9"/>
        <v>17584340.18154693</v>
      </c>
      <c r="F23" s="114">
        <f t="shared" si="12"/>
        <v>22707783.930972632</v>
      </c>
      <c r="G23" s="103">
        <f t="shared" si="13"/>
        <v>21993011.071159933</v>
      </c>
      <c r="H23" s="114">
        <f t="shared" si="16"/>
        <v>10650368.557462437</v>
      </c>
      <c r="I23" s="103">
        <f t="shared" si="17"/>
        <v>5157563.466083505</v>
      </c>
      <c r="J23" s="114">
        <f t="shared" si="21"/>
        <v>4995218.853349642</v>
      </c>
      <c r="K23" s="121">
        <f t="shared" si="23"/>
        <v>1935193.7446390865</v>
      </c>
      <c r="L23" s="94">
        <f t="shared" si="0"/>
        <v>97225711.38271515</v>
      </c>
      <c r="M23" s="104">
        <f t="shared" si="5"/>
        <v>314628.23408394214</v>
      </c>
      <c r="N23" s="115">
        <f t="shared" si="8"/>
        <v>1238916.9598603433</v>
      </c>
      <c r="O23" s="117">
        <f t="shared" si="10"/>
        <v>3049324.9756209613</v>
      </c>
      <c r="P23" s="119">
        <f t="shared" si="11"/>
        <v>3602827.2089384194</v>
      </c>
      <c r="Q23" s="117">
        <f t="shared" si="14"/>
        <v>5518542.471730591</v>
      </c>
      <c r="R23" s="119">
        <f t="shared" si="15"/>
        <v>3105408.213982824</v>
      </c>
      <c r="S23" s="117">
        <f t="shared" si="18"/>
        <v>1720324.9196391264</v>
      </c>
      <c r="T23" s="119">
        <f t="shared" si="19"/>
        <v>1882669.5323729895</v>
      </c>
      <c r="U23" s="115">
        <f t="shared" si="22"/>
        <v>815961.6096499661</v>
      </c>
      <c r="V23" s="112">
        <f t="shared" si="6"/>
        <v>21248604.12587916</v>
      </c>
      <c r="W23" s="113">
        <f t="shared" si="1"/>
        <v>118474315.5085943</v>
      </c>
      <c r="Y23" s="100">
        <v>1235798649354.9304</v>
      </c>
      <c r="Z23" s="101">
        <f t="shared" si="2"/>
        <v>0.09586862355808225</v>
      </c>
      <c r="AA23" s="113">
        <f t="shared" si="3"/>
        <v>118474315.5085943</v>
      </c>
    </row>
    <row r="24" spans="1:27" ht="16.5">
      <c r="A24" s="102">
        <f t="shared" si="20"/>
        <v>2040</v>
      </c>
      <c r="B24" s="120"/>
      <c r="C24" s="104">
        <f t="shared" si="4"/>
        <v>3225856.2274376387</v>
      </c>
      <c r="D24" s="114">
        <f t="shared" si="7"/>
        <v>9372947.876332121</v>
      </c>
      <c r="E24" s="103">
        <f t="shared" si="9"/>
        <v>18155831.237447206</v>
      </c>
      <c r="F24" s="114">
        <f t="shared" si="12"/>
        <v>23445786.908729244</v>
      </c>
      <c r="G24" s="103">
        <f t="shared" si="13"/>
        <v>22707783.930972632</v>
      </c>
      <c r="H24" s="114">
        <f t="shared" si="16"/>
        <v>10996505.535579966</v>
      </c>
      <c r="I24" s="103">
        <f t="shared" si="17"/>
        <v>5325184.278731219</v>
      </c>
      <c r="J24" s="114">
        <f t="shared" si="21"/>
        <v>5157563.466083505</v>
      </c>
      <c r="K24" s="121">
        <f t="shared" si="23"/>
        <v>1998087.5413398568</v>
      </c>
      <c r="L24" s="94">
        <f t="shared" si="0"/>
        <v>100385547.00265339</v>
      </c>
      <c r="M24" s="104">
        <f t="shared" si="5"/>
        <v>213087.96542367744</v>
      </c>
      <c r="N24" s="115">
        <f t="shared" si="8"/>
        <v>943884.7022518263</v>
      </c>
      <c r="O24" s="117">
        <f t="shared" si="10"/>
        <v>2477833.9197206865</v>
      </c>
      <c r="P24" s="119">
        <f t="shared" si="11"/>
        <v>3049324.9756209613</v>
      </c>
      <c r="Q24" s="117">
        <f t="shared" si="14"/>
        <v>4803769.611917893</v>
      </c>
      <c r="R24" s="119">
        <f t="shared" si="15"/>
        <v>2759271.2358652954</v>
      </c>
      <c r="S24" s="117">
        <f t="shared" si="18"/>
        <v>1552704.106991412</v>
      </c>
      <c r="T24" s="119">
        <f t="shared" si="19"/>
        <v>1720324.9196391264</v>
      </c>
      <c r="U24" s="115">
        <f t="shared" si="22"/>
        <v>753067.8129491959</v>
      </c>
      <c r="V24" s="112">
        <f t="shared" si="6"/>
        <v>18273269.250380076</v>
      </c>
      <c r="W24" s="113">
        <f t="shared" si="1"/>
        <v>118658816.25303346</v>
      </c>
      <c r="Y24" s="100">
        <v>1272872608835.5784</v>
      </c>
      <c r="Z24" s="101">
        <f t="shared" si="2"/>
        <v>0.09322128187013336</v>
      </c>
      <c r="AA24" s="113">
        <f t="shared" si="3"/>
        <v>118658816.25303344</v>
      </c>
    </row>
    <row r="25" spans="1:27" ht="16.5">
      <c r="A25" s="102">
        <f t="shared" si="20"/>
        <v>2041</v>
      </c>
      <c r="B25" s="120"/>
      <c r="C25" s="104">
        <f t="shared" si="4"/>
        <v>3330696.5548293614</v>
      </c>
      <c r="D25" s="114">
        <f t="shared" si="7"/>
        <v>9677568.682312913</v>
      </c>
      <c r="E25" s="103">
        <f t="shared" si="9"/>
        <v>18745895.752664242</v>
      </c>
      <c r="F25" s="114">
        <f t="shared" si="12"/>
        <v>24207774.983262945</v>
      </c>
      <c r="G25" s="103">
        <f t="shared" si="13"/>
        <v>23445786.908729244</v>
      </c>
      <c r="H25" s="114">
        <f t="shared" si="16"/>
        <v>11353891.965486316</v>
      </c>
      <c r="I25" s="103">
        <f t="shared" si="17"/>
        <v>5498252.767789983</v>
      </c>
      <c r="J25" s="114">
        <f t="shared" si="21"/>
        <v>5325184.278731219</v>
      </c>
      <c r="K25" s="121">
        <f t="shared" si="23"/>
        <v>2063025.386433402</v>
      </c>
      <c r="L25" s="94">
        <f t="shared" si="0"/>
        <v>103648077.28023963</v>
      </c>
      <c r="M25" s="104">
        <f t="shared" si="5"/>
        <v>108247.63803195424</v>
      </c>
      <c r="N25" s="115">
        <f t="shared" si="8"/>
        <v>639263.8962710322</v>
      </c>
      <c r="O25" s="117">
        <f t="shared" si="10"/>
        <v>1887769.4045036526</v>
      </c>
      <c r="P25" s="119">
        <f t="shared" si="11"/>
        <v>2477833.9197206865</v>
      </c>
      <c r="Q25" s="117">
        <f t="shared" si="14"/>
        <v>4065766.6341612823</v>
      </c>
      <c r="R25" s="119">
        <f t="shared" si="15"/>
        <v>2401884.8059589467</v>
      </c>
      <c r="S25" s="117">
        <f t="shared" si="18"/>
        <v>1379635.6179326477</v>
      </c>
      <c r="T25" s="119">
        <f t="shared" si="19"/>
        <v>1552704.106991412</v>
      </c>
      <c r="U25" s="115">
        <f t="shared" si="22"/>
        <v>688129.9678556505</v>
      </c>
      <c r="V25" s="112">
        <f t="shared" si="6"/>
        <v>15201235.991427265</v>
      </c>
      <c r="W25" s="113">
        <f t="shared" si="1"/>
        <v>118849313.27166688</v>
      </c>
      <c r="Y25" s="100">
        <v>1311058787100.6458</v>
      </c>
      <c r="Z25" s="101">
        <f t="shared" si="2"/>
        <v>0.09065139903794657</v>
      </c>
      <c r="AA25" s="113">
        <f t="shared" si="3"/>
        <v>118849313.27166687</v>
      </c>
    </row>
    <row r="26" spans="1:27" ht="16.5">
      <c r="A26" s="102">
        <f t="shared" si="20"/>
        <v>2042</v>
      </c>
      <c r="B26" s="115"/>
      <c r="C26" s="104"/>
      <c r="D26" s="114">
        <f t="shared" si="7"/>
        <v>9992089.664488083</v>
      </c>
      <c r="E26" s="103">
        <f t="shared" si="9"/>
        <v>19355137.364625826</v>
      </c>
      <c r="F26" s="114">
        <f t="shared" si="12"/>
        <v>24994527.67021899</v>
      </c>
      <c r="G26" s="103">
        <f t="shared" si="13"/>
        <v>24207774.983262945</v>
      </c>
      <c r="H26" s="114">
        <f t="shared" si="16"/>
        <v>11722893.454364622</v>
      </c>
      <c r="I26" s="103">
        <f t="shared" si="17"/>
        <v>5676945.982743158</v>
      </c>
      <c r="J26" s="114">
        <f t="shared" si="21"/>
        <v>5498252.767789983</v>
      </c>
      <c r="K26" s="121">
        <f t="shared" si="23"/>
        <v>2130073.7114924877</v>
      </c>
      <c r="L26" s="94">
        <f t="shared" si="0"/>
        <v>103577695.59898612</v>
      </c>
      <c r="M26" s="122"/>
      <c r="N26" s="115">
        <f t="shared" si="8"/>
        <v>324742.91409586265</v>
      </c>
      <c r="O26" s="117">
        <f t="shared" si="10"/>
        <v>1278527.7925420643</v>
      </c>
      <c r="P26" s="119">
        <f t="shared" si="11"/>
        <v>1887769.4045036526</v>
      </c>
      <c r="Q26" s="117">
        <f t="shared" si="14"/>
        <v>3303778.5596275814</v>
      </c>
      <c r="R26" s="119">
        <f t="shared" si="15"/>
        <v>2032883.3170806412</v>
      </c>
      <c r="S26" s="123">
        <f t="shared" si="18"/>
        <v>1200942.4029794734</v>
      </c>
      <c r="T26" s="119">
        <f t="shared" si="19"/>
        <v>1379635.6179326477</v>
      </c>
      <c r="U26" s="115">
        <f t="shared" si="22"/>
        <v>621081.6427965648</v>
      </c>
      <c r="V26" s="112">
        <f t="shared" si="6"/>
        <v>12029361.651558487</v>
      </c>
      <c r="W26" s="113">
        <f t="shared" si="1"/>
        <v>115607057.25054461</v>
      </c>
      <c r="Y26" s="100">
        <v>1350390550713.665</v>
      </c>
      <c r="Z26" s="101">
        <f t="shared" si="2"/>
        <v>0.08561009049526279</v>
      </c>
      <c r="AA26" s="113">
        <f t="shared" si="3"/>
        <v>115607057.25054462</v>
      </c>
    </row>
    <row r="27" spans="1:27" ht="16.5">
      <c r="A27" s="102">
        <f t="shared" si="20"/>
        <v>2043</v>
      </c>
      <c r="B27" s="115"/>
      <c r="C27" s="104"/>
      <c r="D27" s="114"/>
      <c r="E27" s="103">
        <f t="shared" si="9"/>
        <v>19984179.328976166</v>
      </c>
      <c r="F27" s="114">
        <f t="shared" si="12"/>
        <v>25806849.81950111</v>
      </c>
      <c r="G27" s="103">
        <f t="shared" si="13"/>
        <v>24994527.67021899</v>
      </c>
      <c r="H27" s="114">
        <f t="shared" si="16"/>
        <v>12103887.491631472</v>
      </c>
      <c r="I27" s="103">
        <f t="shared" si="17"/>
        <v>5861446.727182311</v>
      </c>
      <c r="J27" s="114">
        <f t="shared" si="21"/>
        <v>5676945.982743158</v>
      </c>
      <c r="K27" s="121">
        <f t="shared" si="23"/>
        <v>2199301.1071159937</v>
      </c>
      <c r="L27" s="94">
        <f t="shared" si="0"/>
        <v>96627138.12736921</v>
      </c>
      <c r="M27" s="122"/>
      <c r="N27" s="115"/>
      <c r="O27" s="117">
        <f t="shared" si="10"/>
        <v>649485.8281917253</v>
      </c>
      <c r="P27" s="119">
        <f t="shared" si="11"/>
        <v>1278527.7925420643</v>
      </c>
      <c r="Q27" s="117">
        <f t="shared" si="14"/>
        <v>2517025.872671537</v>
      </c>
      <c r="R27" s="119">
        <f t="shared" si="15"/>
        <v>1651889.2798137907</v>
      </c>
      <c r="S27" s="123">
        <f t="shared" si="18"/>
        <v>1016441.6585403206</v>
      </c>
      <c r="T27" s="119">
        <f t="shared" si="19"/>
        <v>1200942.4029794734</v>
      </c>
      <c r="U27" s="115">
        <f t="shared" si="22"/>
        <v>551854.2471730591</v>
      </c>
      <c r="V27" s="112">
        <f t="shared" si="6"/>
        <v>8866167.081911972</v>
      </c>
      <c r="W27" s="113">
        <f t="shared" si="1"/>
        <v>105493305.20928118</v>
      </c>
      <c r="Y27" s="100">
        <v>1390902267235.075</v>
      </c>
      <c r="Z27" s="101">
        <f t="shared" si="2"/>
        <v>0.07584523204422375</v>
      </c>
      <c r="AA27" s="113">
        <f t="shared" si="3"/>
        <v>105493305.20928118</v>
      </c>
    </row>
    <row r="28" spans="1:27" ht="16.5">
      <c r="A28" s="102">
        <f t="shared" si="20"/>
        <v>2044</v>
      </c>
      <c r="B28" s="115"/>
      <c r="C28" s="104"/>
      <c r="D28" s="114"/>
      <c r="E28" s="103"/>
      <c r="F28" s="114">
        <f t="shared" si="12"/>
        <v>26645572.43863489</v>
      </c>
      <c r="G28" s="103">
        <f t="shared" si="13"/>
        <v>25806849.81950111</v>
      </c>
      <c r="H28" s="114">
        <f t="shared" si="16"/>
        <v>12497263.835109495</v>
      </c>
      <c r="I28" s="103">
        <f t="shared" si="17"/>
        <v>6051943.745815736</v>
      </c>
      <c r="J28" s="114">
        <f t="shared" si="21"/>
        <v>5861446.727182311</v>
      </c>
      <c r="K28" s="121">
        <f t="shared" si="23"/>
        <v>2270778.3930972638</v>
      </c>
      <c r="L28" s="94">
        <f t="shared" si="0"/>
        <v>79133854.95934081</v>
      </c>
      <c r="M28" s="122"/>
      <c r="N28" s="115"/>
      <c r="O28" s="123"/>
      <c r="P28" s="119">
        <f>-IPMT($C$1,A28-2024,20,$B$7,0,0)</f>
        <v>649485.8281917253</v>
      </c>
      <c r="Q28" s="117">
        <f t="shared" si="14"/>
        <v>1704703.7233894195</v>
      </c>
      <c r="R28" s="119">
        <f t="shared" si="15"/>
        <v>1258512.9363357686</v>
      </c>
      <c r="S28" s="123">
        <f t="shared" si="18"/>
        <v>825944.6399068953</v>
      </c>
      <c r="T28" s="119">
        <f>-IPMT($C$1,A28-2028,20,$B$12,0,0)</f>
        <v>1016441.6585403206</v>
      </c>
      <c r="U28" s="115">
        <f aca="true" t="shared" si="24" ref="U28:U33">-IPMT($C$1,A28-2029,20,$B$13,0,0)</f>
        <v>480376.9611917893</v>
      </c>
      <c r="V28" s="112">
        <f t="shared" si="6"/>
        <v>5935465.747555919</v>
      </c>
      <c r="W28" s="113">
        <f t="shared" si="1"/>
        <v>85069320.70689672</v>
      </c>
      <c r="Y28" s="100">
        <v>1432629335252.1272</v>
      </c>
      <c r="Z28" s="101">
        <f t="shared" si="2"/>
        <v>0.05937985396056786</v>
      </c>
      <c r="AA28" s="113">
        <f t="shared" si="3"/>
        <v>85069320.70689672</v>
      </c>
    </row>
    <row r="29" spans="1:27" ht="16.5">
      <c r="A29" s="102">
        <f t="shared" si="20"/>
        <v>2045</v>
      </c>
      <c r="B29" s="115"/>
      <c r="C29" s="104"/>
      <c r="D29" s="114"/>
      <c r="E29" s="103"/>
      <c r="F29" s="114"/>
      <c r="G29" s="103">
        <f t="shared" si="13"/>
        <v>26645572.43863489</v>
      </c>
      <c r="H29" s="114">
        <f t="shared" si="16"/>
        <v>12903424.909750555</v>
      </c>
      <c r="I29" s="103">
        <f t="shared" si="17"/>
        <v>6248631.917554747</v>
      </c>
      <c r="J29" s="114">
        <f t="shared" si="21"/>
        <v>6051943.745815736</v>
      </c>
      <c r="K29" s="121">
        <f t="shared" si="23"/>
        <v>2344578.6908729244</v>
      </c>
      <c r="L29" s="94">
        <f t="shared" si="0"/>
        <v>54194151.70262885</v>
      </c>
      <c r="M29" s="122"/>
      <c r="N29" s="115"/>
      <c r="O29" s="123"/>
      <c r="P29" s="119"/>
      <c r="Q29" s="117">
        <f t="shared" si="14"/>
        <v>865981.1042556339</v>
      </c>
      <c r="R29" s="119">
        <f t="shared" si="15"/>
        <v>852351.8616947097</v>
      </c>
      <c r="S29" s="123">
        <f t="shared" si="18"/>
        <v>629256.4681678843</v>
      </c>
      <c r="T29" s="119">
        <f>-IPMT($C$1,A29-2028,20,$B$12,0,0)</f>
        <v>825944.6399068953</v>
      </c>
      <c r="U29" s="115">
        <f t="shared" si="24"/>
        <v>406576.6634161282</v>
      </c>
      <c r="V29" s="112">
        <f t="shared" si="6"/>
        <v>3580110.7374412515</v>
      </c>
      <c r="W29" s="113">
        <f t="shared" si="1"/>
        <v>57774262.4400701</v>
      </c>
      <c r="Y29" s="100">
        <v>1475608215309.6912</v>
      </c>
      <c r="Z29" s="101">
        <f t="shared" si="2"/>
        <v>0.03915284683336139</v>
      </c>
      <c r="AA29" s="113">
        <f t="shared" si="3"/>
        <v>57774262.4400701</v>
      </c>
    </row>
    <row r="30" spans="1:27" ht="16.5">
      <c r="A30" s="102">
        <f t="shared" si="20"/>
        <v>2046</v>
      </c>
      <c r="B30" s="115"/>
      <c r="C30" s="104"/>
      <c r="D30" s="114"/>
      <c r="E30" s="103"/>
      <c r="F30" s="114"/>
      <c r="G30" s="103"/>
      <c r="H30" s="114">
        <f t="shared" si="16"/>
        <v>13322786.219317446</v>
      </c>
      <c r="I30" s="103">
        <f t="shared" si="17"/>
        <v>6451712.454875277</v>
      </c>
      <c r="J30" s="114">
        <f t="shared" si="21"/>
        <v>6248631.917554747</v>
      </c>
      <c r="K30" s="121">
        <f t="shared" si="23"/>
        <v>2420777.498326294</v>
      </c>
      <c r="L30" s="94">
        <f>SUM(C30:K30)</f>
        <v>28443908.090073764</v>
      </c>
      <c r="M30" s="122"/>
      <c r="N30" s="115"/>
      <c r="O30" s="123"/>
      <c r="P30" s="119"/>
      <c r="Q30" s="123"/>
      <c r="R30" s="119">
        <f>-IPMT($C$1,A30-2026,20,$B$10,0,0)</f>
        <v>432990.55212781695</v>
      </c>
      <c r="S30" s="123">
        <f t="shared" si="18"/>
        <v>426175.9308473549</v>
      </c>
      <c r="T30" s="119">
        <f>-IPMT($C$1,A30-2028,20,$B$12,0,0)</f>
        <v>629256.4681678843</v>
      </c>
      <c r="U30" s="115">
        <f t="shared" si="24"/>
        <v>330377.8559627582</v>
      </c>
      <c r="V30" s="112">
        <f t="shared" si="6"/>
        <v>1818800.8071058143</v>
      </c>
      <c r="W30" s="113">
        <f t="shared" si="1"/>
        <v>30262708.897179577</v>
      </c>
      <c r="Y30" s="100">
        <v>1519876461768.982</v>
      </c>
      <c r="Z30" s="101">
        <f t="shared" si="2"/>
        <v>0.019911295199582773</v>
      </c>
      <c r="AA30" s="113">
        <f t="shared" si="3"/>
        <v>30262708.89717958</v>
      </c>
    </row>
    <row r="31" spans="1:27" ht="16.5">
      <c r="A31" s="102">
        <f t="shared" si="20"/>
        <v>2047</v>
      </c>
      <c r="B31" s="115"/>
      <c r="C31" s="104"/>
      <c r="D31" s="114"/>
      <c r="E31" s="103"/>
      <c r="F31" s="114"/>
      <c r="G31" s="103"/>
      <c r="H31" s="114"/>
      <c r="I31" s="103">
        <f t="shared" si="17"/>
        <v>6661393.109658723</v>
      </c>
      <c r="J31" s="114">
        <f t="shared" si="21"/>
        <v>6451712.454875277</v>
      </c>
      <c r="K31" s="121">
        <f t="shared" si="23"/>
        <v>2499452.767021899</v>
      </c>
      <c r="L31" s="94">
        <f>SUM(C31:K31)</f>
        <v>15612558.3315559</v>
      </c>
      <c r="M31" s="122"/>
      <c r="N31" s="115"/>
      <c r="O31" s="123"/>
      <c r="P31" s="119"/>
      <c r="Q31" s="123"/>
      <c r="R31" s="119"/>
      <c r="S31" s="123">
        <f t="shared" si="18"/>
        <v>216495.27606390847</v>
      </c>
      <c r="T31" s="119">
        <f>-IPMT($C$1,A31-2028,20,$B$12,0,0)</f>
        <v>426175.9308473549</v>
      </c>
      <c r="U31" s="115">
        <f t="shared" si="24"/>
        <v>251702.5872671537</v>
      </c>
      <c r="V31" s="112">
        <f t="shared" si="6"/>
        <v>894373.794178417</v>
      </c>
      <c r="W31" s="113"/>
      <c r="Y31" s="100"/>
      <c r="Z31" s="101"/>
      <c r="AA31" s="113"/>
    </row>
    <row r="32" spans="1:27" ht="16.5">
      <c r="A32" s="102">
        <f t="shared" si="20"/>
        <v>2048</v>
      </c>
      <c r="B32" s="115"/>
      <c r="C32" s="104"/>
      <c r="D32" s="114"/>
      <c r="E32" s="103"/>
      <c r="F32" s="114"/>
      <c r="G32" s="103"/>
      <c r="H32" s="114"/>
      <c r="I32" s="103"/>
      <c r="J32" s="114">
        <f t="shared" si="21"/>
        <v>6661393.109658723</v>
      </c>
      <c r="K32" s="121">
        <f t="shared" si="23"/>
        <v>2580684.9819501108</v>
      </c>
      <c r="L32" s="94">
        <f>SUM(C32:K32)</f>
        <v>9242078.091608834</v>
      </c>
      <c r="M32" s="122"/>
      <c r="N32" s="115"/>
      <c r="O32" s="123"/>
      <c r="P32" s="119"/>
      <c r="Q32" s="123"/>
      <c r="R32" s="119"/>
      <c r="S32" s="123"/>
      <c r="T32" s="119">
        <f>-IPMT($C$1,A32-2028,20,$B$12,0,0)</f>
        <v>216495.27606390847</v>
      </c>
      <c r="U32" s="115">
        <f t="shared" si="24"/>
        <v>170470.37233894196</v>
      </c>
      <c r="V32" s="112">
        <f t="shared" si="6"/>
        <v>386965.64840285043</v>
      </c>
      <c r="W32" s="113"/>
      <c r="Y32" s="100"/>
      <c r="Z32" s="101"/>
      <c r="AA32" s="113"/>
    </row>
    <row r="33" spans="1:27" ht="16.5">
      <c r="A33" s="102">
        <f t="shared" si="20"/>
        <v>2049</v>
      </c>
      <c r="B33" s="115"/>
      <c r="C33" s="104"/>
      <c r="D33" s="114"/>
      <c r="E33" s="103"/>
      <c r="F33" s="114"/>
      <c r="G33" s="103"/>
      <c r="H33" s="114"/>
      <c r="I33" s="103"/>
      <c r="J33" s="114"/>
      <c r="K33" s="121">
        <f t="shared" si="23"/>
        <v>2664557.243863489</v>
      </c>
      <c r="L33" s="94">
        <f>SUM(C33:K33)</f>
        <v>2664557.243863489</v>
      </c>
      <c r="M33" s="122"/>
      <c r="N33" s="115"/>
      <c r="O33" s="123"/>
      <c r="P33" s="119"/>
      <c r="Q33" s="123"/>
      <c r="R33" s="119"/>
      <c r="S33" s="123"/>
      <c r="T33" s="119"/>
      <c r="U33" s="115">
        <f t="shared" si="24"/>
        <v>86598.11042556338</v>
      </c>
      <c r="V33" s="112">
        <f t="shared" si="6"/>
        <v>86598.11042556338</v>
      </c>
      <c r="W33" s="113"/>
      <c r="Y33" s="100"/>
      <c r="Z33" s="101"/>
      <c r="AA33" s="113"/>
    </row>
    <row r="34" spans="1:27" ht="17.25" thickBot="1">
      <c r="A34" s="124">
        <f t="shared" si="20"/>
        <v>2050</v>
      </c>
      <c r="B34" s="125"/>
      <c r="C34" s="126"/>
      <c r="D34" s="127"/>
      <c r="E34" s="128"/>
      <c r="F34" s="127"/>
      <c r="G34" s="128"/>
      <c r="H34" s="127"/>
      <c r="I34" s="128"/>
      <c r="J34" s="127"/>
      <c r="K34" s="129"/>
      <c r="L34" s="130"/>
      <c r="M34" s="131"/>
      <c r="N34" s="125"/>
      <c r="O34" s="132"/>
      <c r="P34" s="133"/>
      <c r="Q34" s="132"/>
      <c r="R34" s="133"/>
      <c r="S34" s="132"/>
      <c r="T34" s="133"/>
      <c r="U34" s="125"/>
      <c r="V34" s="134">
        <f t="shared" si="6"/>
        <v>0</v>
      </c>
      <c r="W34" s="135"/>
      <c r="Y34" s="100"/>
      <c r="Z34" s="101"/>
      <c r="AA34" s="113"/>
    </row>
    <row r="35" spans="1:27" ht="16.5" thickBot="1" thickTop="1">
      <c r="A35" s="136" t="s">
        <v>56</v>
      </c>
      <c r="B35" s="137">
        <f>SUM(B4:B25)</f>
        <v>1740000000</v>
      </c>
      <c r="C35" s="138">
        <f aca="true" t="shared" si="25" ref="C35:M35">SUM(C5:C34)</f>
        <v>50000000.00000001</v>
      </c>
      <c r="D35" s="139">
        <f t="shared" si="25"/>
        <v>150000000</v>
      </c>
      <c r="E35" s="140">
        <f t="shared" si="25"/>
        <v>300000000</v>
      </c>
      <c r="F35" s="141">
        <f t="shared" si="25"/>
        <v>400000000.00000006</v>
      </c>
      <c r="G35" s="140">
        <f t="shared" si="25"/>
        <v>400000000.00000006</v>
      </c>
      <c r="H35" s="141">
        <f t="shared" si="25"/>
        <v>200000000.00000003</v>
      </c>
      <c r="I35" s="140">
        <f t="shared" si="25"/>
        <v>100000000.00000001</v>
      </c>
      <c r="J35" s="141">
        <f t="shared" si="25"/>
        <v>100000000.00000001</v>
      </c>
      <c r="K35" s="139">
        <f t="shared" si="25"/>
        <v>40000000.00000001</v>
      </c>
      <c r="L35" s="142">
        <f t="shared" si="25"/>
        <v>1740000000.0000002</v>
      </c>
      <c r="M35" s="138">
        <f t="shared" si="25"/>
        <v>19591383.857226305</v>
      </c>
      <c r="N35" s="139"/>
      <c r="O35" s="140">
        <f>SUM(O5:O34)</f>
        <v>117548303.14335783</v>
      </c>
      <c r="P35" s="141"/>
      <c r="Q35" s="140">
        <f>SUM(Q5:Q34)</f>
        <v>156731070.85781044</v>
      </c>
      <c r="R35" s="141"/>
      <c r="S35" s="140">
        <f>SUM(S5:S34)</f>
        <v>39182767.71445261</v>
      </c>
      <c r="T35" s="141"/>
      <c r="U35" s="139"/>
      <c r="V35" s="143">
        <f>SUM(V5:V34)</f>
        <v>642597390.5170227</v>
      </c>
      <c r="W35" s="144">
        <f>SUM(W5:W34)</f>
        <v>2353710259.2969875</v>
      </c>
      <c r="Y35" s="100"/>
      <c r="Z35" s="145">
        <f>SUM(Z5:Z30)/20</f>
        <v>0.1101310019099335</v>
      </c>
      <c r="AA35" s="144">
        <f>SUM(AA5:AA34)</f>
        <v>2353710259.2969875</v>
      </c>
    </row>
    <row r="36" ht="12.75">
      <c r="Y36" s="100"/>
    </row>
    <row r="37" spans="25:27" ht="12.75">
      <c r="Y37" s="100"/>
      <c r="Z37" s="146"/>
      <c r="AA37" s="147"/>
    </row>
    <row r="38" spans="25:27" ht="12.75">
      <c r="Y38" s="100"/>
      <c r="Z38" s="146"/>
      <c r="AA38" s="147"/>
    </row>
    <row r="39" spans="25:27" ht="12.75">
      <c r="Y39" s="100"/>
      <c r="Z39" s="146"/>
      <c r="AA39" s="147"/>
    </row>
    <row r="40" spans="25:27" ht="12.75">
      <c r="Y40" s="100"/>
      <c r="Z40" s="146"/>
      <c r="AA40" s="147"/>
    </row>
    <row r="41" spans="25:27" ht="12.75">
      <c r="Y41" s="100"/>
      <c r="Z41" s="146"/>
      <c r="AA41" s="147"/>
    </row>
    <row r="42" spans="25:27" ht="12.75">
      <c r="Y42" s="100"/>
      <c r="Z42" s="146"/>
      <c r="AA42" s="147"/>
    </row>
    <row r="43" spans="25:27" ht="12.75">
      <c r="Y43" s="100"/>
      <c r="Z43" s="146"/>
      <c r="AA43" s="147"/>
    </row>
    <row r="44" spans="25:27" ht="12.75">
      <c r="Y44" s="100"/>
      <c r="Z44" s="146"/>
      <c r="AA44" s="147"/>
    </row>
    <row r="45" spans="25:27" ht="12.75">
      <c r="Y45" s="100"/>
      <c r="Z45" s="146"/>
      <c r="AA45" s="147"/>
    </row>
    <row r="46" spans="25:27" ht="12.75">
      <c r="Y46" s="100"/>
      <c r="Z46" s="146"/>
      <c r="AA46" s="147"/>
    </row>
    <row r="47" spans="25:27" ht="12.75">
      <c r="Y47" s="100"/>
      <c r="Z47" s="146"/>
      <c r="AA47" s="147"/>
    </row>
    <row r="48" spans="25:27" ht="12.75">
      <c r="Y48" s="100"/>
      <c r="Z48" s="146"/>
      <c r="AA48" s="147"/>
    </row>
    <row r="49" spans="25:27" ht="12.75">
      <c r="Y49" s="100"/>
      <c r="Z49" s="146"/>
      <c r="AA49" s="147"/>
    </row>
    <row r="50" spans="25:27" ht="12.75">
      <c r="Y50" s="100"/>
      <c r="Z50" s="146"/>
      <c r="AA50" s="147"/>
    </row>
    <row r="51" spans="25:27" ht="12.75">
      <c r="Y51" s="100"/>
      <c r="Z51" s="146"/>
      <c r="AA51" s="147"/>
    </row>
    <row r="52" spans="25:27" ht="12.75">
      <c r="Y52" s="100"/>
      <c r="Z52" s="146"/>
      <c r="AA52" s="147"/>
    </row>
    <row r="53" spans="25:27" ht="12.75">
      <c r="Y53" s="100"/>
      <c r="Z53" s="146"/>
      <c r="AA53" s="147"/>
    </row>
    <row r="54" spans="25:27" ht="12.75">
      <c r="Y54" s="100"/>
      <c r="Z54" s="146"/>
      <c r="AA54" s="147"/>
    </row>
    <row r="55" spans="25:27" ht="12.75">
      <c r="Y55" s="100"/>
      <c r="Z55" s="146"/>
      <c r="AA55" s="147"/>
    </row>
    <row r="56" spans="25:27" ht="12.75">
      <c r="Y56" s="100"/>
      <c r="Z56" s="146"/>
      <c r="AA56" s="147"/>
    </row>
    <row r="57" spans="25:27" ht="12.75">
      <c r="Y57" s="100"/>
      <c r="Z57" s="146"/>
      <c r="AA57" s="147"/>
    </row>
    <row r="58" spans="25:27" ht="12.75">
      <c r="Y58" s="100"/>
      <c r="Z58" s="146"/>
      <c r="AA58" s="147"/>
    </row>
    <row r="59" spans="25:27" ht="12.75">
      <c r="Y59" s="100"/>
      <c r="Z59" s="146"/>
      <c r="AA59" s="147"/>
    </row>
    <row r="60" spans="25:27" ht="12.75">
      <c r="Y60" s="100"/>
      <c r="Z60" s="146"/>
      <c r="AA60" s="147"/>
    </row>
    <row r="61" spans="25:27" ht="12.75">
      <c r="Y61" s="100"/>
      <c r="Z61" s="146"/>
      <c r="AA61" s="147"/>
    </row>
    <row r="62" spans="25:27" ht="12.75">
      <c r="Y62" s="100"/>
      <c r="Z62" s="146"/>
      <c r="AA62" s="147"/>
    </row>
    <row r="63" spans="25:27" ht="12.75">
      <c r="Y63" s="100"/>
      <c r="Z63" s="146"/>
      <c r="AA63" s="147"/>
    </row>
    <row r="64" spans="25:27" ht="12.75">
      <c r="Y64" s="100"/>
      <c r="Z64" s="146"/>
      <c r="AA64" s="147"/>
    </row>
    <row r="65" spans="25:27" ht="12.75">
      <c r="Y65" s="100"/>
      <c r="Z65" s="146"/>
      <c r="AA65" s="147"/>
    </row>
    <row r="66" spans="25:27" ht="12.75">
      <c r="Y66" s="100"/>
      <c r="Z66" s="146"/>
      <c r="AA66" s="147"/>
    </row>
    <row r="67" spans="25:27" ht="12.75">
      <c r="Y67" s="100"/>
      <c r="Z67" s="146"/>
      <c r="AA67" s="147"/>
    </row>
    <row r="68" spans="25:27" ht="12.75">
      <c r="Y68" s="100"/>
      <c r="Z68" s="146"/>
      <c r="AA68" s="147"/>
    </row>
    <row r="69" spans="25:27" ht="12.75">
      <c r="Y69" s="100"/>
      <c r="Z69" s="146"/>
      <c r="AA69" s="147"/>
    </row>
    <row r="70" spans="25:27" ht="12.75">
      <c r="Y70" s="100"/>
      <c r="Z70" s="146"/>
      <c r="AA70" s="147"/>
    </row>
    <row r="71" spans="25:27" ht="12.75">
      <c r="Y71" s="100"/>
      <c r="Z71" s="146"/>
      <c r="AA71" s="147"/>
    </row>
    <row r="72" spans="25:27" ht="12.75">
      <c r="Y72" s="100"/>
      <c r="Z72" s="146"/>
      <c r="AA72" s="147"/>
    </row>
    <row r="73" spans="25:27" ht="12.75">
      <c r="Y73" s="100"/>
      <c r="Z73" s="146"/>
      <c r="AA73" s="147"/>
    </row>
    <row r="74" spans="25:27" ht="12.75">
      <c r="Y74" s="100"/>
      <c r="Z74" s="146"/>
      <c r="AA74" s="147"/>
    </row>
    <row r="75" spans="25:27" ht="12.75">
      <c r="Y75" s="100"/>
      <c r="Z75" s="146"/>
      <c r="AA75" s="147"/>
    </row>
    <row r="76" spans="25:27" ht="12.75">
      <c r="Y76" s="100"/>
      <c r="Z76" s="146"/>
      <c r="AA76" s="147"/>
    </row>
    <row r="77" spans="25:27" ht="12.75">
      <c r="Y77" s="100"/>
      <c r="Z77" s="146"/>
      <c r="AA77" s="147"/>
    </row>
    <row r="78" spans="25:27" ht="12.75">
      <c r="Y78" s="100"/>
      <c r="Z78" s="146"/>
      <c r="AA78" s="147"/>
    </row>
    <row r="79" spans="25:27" ht="12.75">
      <c r="Y79" s="100"/>
      <c r="Z79" s="146"/>
      <c r="AA79" s="147"/>
    </row>
    <row r="80" spans="25:27" ht="12.75">
      <c r="Y80" s="100"/>
      <c r="Z80" s="146"/>
      <c r="AA80" s="147"/>
    </row>
    <row r="81" spans="25:27" ht="12.75">
      <c r="Y81" s="100"/>
      <c r="Z81" s="146"/>
      <c r="AA81" s="147"/>
    </row>
    <row r="82" spans="25:27" ht="12.75">
      <c r="Y82" s="100"/>
      <c r="Z82" s="146"/>
      <c r="AA82" s="147"/>
    </row>
    <row r="83" spans="25:27" ht="12.75">
      <c r="Y83" s="100"/>
      <c r="Z83" s="146"/>
      <c r="AA83" s="147"/>
    </row>
    <row r="84" spans="25:27" ht="12.75">
      <c r="Y84" s="100"/>
      <c r="Z84" s="146"/>
      <c r="AA84" s="147"/>
    </row>
  </sheetData>
  <printOptions/>
  <pageMargins left="0.7" right="0.7" top="0.75" bottom="0.75" header="0.3" footer="0.3"/>
  <pageSetup fitToHeight="0" fitToWidth="1"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33B37C2F976441A4C7FBA4F44B6695" ma:contentTypeVersion="0" ma:contentTypeDescription="Create a new document." ma:contentTypeScope="" ma:versionID="a1bc9d4347149c40c989e29930405c8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2384EBA-7E68-4F26-B682-8BE0D9F1ECDD}">
  <ds:schemaRefs>
    <ds:schemaRef ds:uri="http://purl.org/dc/elements/1.1/"/>
    <ds:schemaRef ds:uri="http://purl.org/dc/terms/"/>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E90C578E-D6F9-4A98-BA6D-1BED53324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4CCBACD8-DD2B-4727-8253-1D433F9CEC10}">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Sawrey, Gabriela</cp:lastModifiedBy>
  <cp:lastPrinted>2021-08-12T17:42:03Z</cp:lastPrinted>
  <dcterms:created xsi:type="dcterms:W3CDTF">1999-06-02T23:29:55Z</dcterms:created>
  <dcterms:modified xsi:type="dcterms:W3CDTF">2021-08-12T17:44:56Z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