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0920" windowHeight="7320" activeTab="0"/>
  </bookViews>
  <sheets>
    <sheet name="Fin Plan PH 3rd Q omni" sheetId="1" r:id="rId1"/>
  </sheets>
  <externalReferences>
    <externalReference r:id="rId4"/>
    <externalReference r:id="rId5"/>
    <externalReference r:id="rId6"/>
    <externalReference r:id="rId7"/>
  </externalReferences>
  <definedNames>
    <definedName name="_004BudgetDetailBBB">#REF!</definedName>
    <definedName name="8001">#REF!</definedName>
    <definedName name="8002">#REF!</definedName>
    <definedName name="8003">#REF!</definedName>
    <definedName name="8004">#REF!</definedName>
    <definedName name="8005">#REF!</definedName>
    <definedName name="8006">#REF!</definedName>
    <definedName name="8007">#REF!</definedName>
    <definedName name="8008">#REF!</definedName>
    <definedName name="8017">#REF!</definedName>
    <definedName name="8019">#REF!</definedName>
    <definedName name="8104">#REF!</definedName>
    <definedName name="ALL">#REF!</definedName>
    <definedName name="DownloadT">#REF!</definedName>
    <definedName name="EMS">#REF!</definedName>
    <definedName name="Footnote">'[4]Footnote'!$A$4:$C$19</definedName>
    <definedName name="_xlnm.Print_Area" localSheetId="0">'Fin Plan PH 3rd Q omni'!$A$1:$G$66</definedName>
    <definedName name="Query101">#REF!</definedName>
    <definedName name="Query102">#REF!</definedName>
    <definedName name="Query177">#REF!</definedName>
    <definedName name="Query3">'[3]Error -6-10-1pm'!#REF!</definedName>
    <definedName name="Query39">#REF!</definedName>
    <definedName name="tblPositionData">#REF!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<sst xmlns="http://schemas.openxmlformats.org/spreadsheetml/2006/main" count="82" uniqueCount="76">
  <si>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 </t>
  </si>
  <si>
    <t>Form C</t>
  </si>
  <si>
    <t>Non-CX Financial Plan</t>
  </si>
  <si>
    <t>Fund Name:                Public Health</t>
  </si>
  <si>
    <t>Fund Number:            000001800</t>
  </si>
  <si>
    <t xml:space="preserve">Quarter:   Second 2004 </t>
  </si>
  <si>
    <t>Prepared by:               Mark Leaf</t>
  </si>
  <si>
    <t>Category</t>
  </si>
  <si>
    <t xml:space="preserve">2003 Actual </t>
  </si>
  <si>
    <t>2004 Adopted</t>
  </si>
  <si>
    <t xml:space="preserve">2004 Revised  </t>
  </si>
  <si>
    <t>Estimated-Adopted Change</t>
  </si>
  <si>
    <t>Explanation of Change</t>
  </si>
  <si>
    <t xml:space="preserve">Beginning Fund Balance </t>
  </si>
  <si>
    <t>Revenues</t>
  </si>
  <si>
    <t xml:space="preserve">  *  Licences &amp; Permits</t>
  </si>
  <si>
    <t xml:space="preserve">  *  Federal Grants - Direct</t>
  </si>
  <si>
    <t xml:space="preserve">  *  Federal Grants - Indirect</t>
  </si>
  <si>
    <t>Revenue estimates are based on the accummulated divisional</t>
  </si>
  <si>
    <t xml:space="preserve">  *  State Grants</t>
  </si>
  <si>
    <t>projections based on the May ARMS reports.</t>
  </si>
  <si>
    <t xml:space="preserve">  *  State Entitlements</t>
  </si>
  <si>
    <t>Previously unrecognized state MVET replacement funding.</t>
  </si>
  <si>
    <t xml:space="preserve">  *  Intergovernmental Payments</t>
  </si>
  <si>
    <t xml:space="preserve">  *  Charges for Services</t>
  </si>
  <si>
    <t xml:space="preserve">  *  Miscellaneous Revenue</t>
  </si>
  <si>
    <t xml:space="preserve">  *  Non-Revenue Receipts</t>
  </si>
  <si>
    <t xml:space="preserve">  *  Other Financing Sources</t>
  </si>
  <si>
    <t xml:space="preserve">  *  Children Family Set Aside</t>
  </si>
  <si>
    <t>Return $33,313 to the CX Set-Aside fund</t>
  </si>
  <si>
    <t>Pending 3rd quarter supplemental request</t>
  </si>
  <si>
    <t>Total Revenues</t>
  </si>
  <si>
    <t>Expenditures</t>
  </si>
  <si>
    <t xml:space="preserve">  *  Salaries &amp; Wages</t>
  </si>
  <si>
    <t xml:space="preserve">  *  Personal Benefits</t>
  </si>
  <si>
    <t xml:space="preserve">  *  Supplies</t>
  </si>
  <si>
    <t xml:space="preserve">  *  Services &amp; Other Charges</t>
  </si>
  <si>
    <t xml:space="preserve">  *  Intragovernmental Services</t>
  </si>
  <si>
    <t>Expenditure estimates are based on the accummulated divisional</t>
  </si>
  <si>
    <t xml:space="preserve">  *  Capital Outlay</t>
  </si>
  <si>
    <t xml:space="preserve">  *  Debt Services</t>
  </si>
  <si>
    <t xml:space="preserve">  *  Intra County Contributions</t>
  </si>
  <si>
    <t xml:space="preserve">  *  Contingencies &amp; Contras</t>
  </si>
  <si>
    <t xml:space="preserve">  *  Risk Abatement</t>
  </si>
  <si>
    <t>Additional estimated for risk abatement</t>
  </si>
  <si>
    <t xml:space="preserve">  *Salary Adjustments</t>
  </si>
  <si>
    <t>Additional estimated for union agreements</t>
  </si>
  <si>
    <t xml:space="preserve">  *  3rd Q Omnibus Supplemental</t>
  </si>
  <si>
    <t xml:space="preserve">  *  HIPAA Compliance</t>
  </si>
  <si>
    <t xml:space="preserve">  *  Encumbrance Carryover</t>
  </si>
  <si>
    <t xml:space="preserve">  *  Reserve for Reappropriation</t>
  </si>
  <si>
    <t>Total Expenditures</t>
  </si>
  <si>
    <t>Other Fund Transactions</t>
  </si>
  <si>
    <t>Total Other Fund Transactions</t>
  </si>
  <si>
    <t>Ending Fund Balance</t>
  </si>
  <si>
    <t>Estimated based on 14th month ARMS and draft 2003 CAFR</t>
  </si>
  <si>
    <t>Designations and Reserves</t>
  </si>
  <si>
    <t xml:space="preserve">  *  Reserve for Encumbrances</t>
  </si>
  <si>
    <t xml:space="preserve">  *  Designated for Reappropriation</t>
  </si>
  <si>
    <t xml:space="preserve">  *  EMS Donation Reserve</t>
  </si>
  <si>
    <t xml:space="preserve">  *  Managed Care Reserve</t>
  </si>
  <si>
    <t xml:space="preserve">  *  Inventory Reserve</t>
  </si>
  <si>
    <t>Total Designations and Reserves</t>
  </si>
  <si>
    <t>Ending Undesignated Fund Balance</t>
  </si>
  <si>
    <t>Target Fund Balance</t>
  </si>
  <si>
    <t>Financial Plan Notes:</t>
  </si>
  <si>
    <t xml:space="preserve">1.  2003 Actuals are based on the 14th Month ARMS and draft 2003 CAFR data. </t>
  </si>
  <si>
    <t>2.  The Target Public Health Fund goal is $1,000,000</t>
  </si>
  <si>
    <t>3.  CX is budgeted at 98% in the Public Health Fund with 2% reserved centrally.</t>
  </si>
  <si>
    <t xml:space="preserve">4.  Under expenditure obligation of $239,177  is not shown as a separate line item in agecny financial plan. </t>
  </si>
  <si>
    <t>5.  2nd quarter projections are based on May ARMS analysis by each division.</t>
  </si>
  <si>
    <t xml:space="preserve">6.  Estimated CX figure reflects pending 3rd quarter omnibus supplemental request. </t>
  </si>
  <si>
    <r>
      <t>2004 Estimated</t>
    </r>
    <r>
      <rPr>
        <b/>
        <vertAlign val="superscript"/>
        <sz val="12"/>
        <rFont val="Times New Roman"/>
        <family val="1"/>
      </rPr>
      <t>5</t>
    </r>
  </si>
  <si>
    <r>
      <t xml:space="preserve">  *  CX Transfer</t>
    </r>
    <r>
      <rPr>
        <vertAlign val="superscript"/>
        <sz val="12"/>
        <rFont val="Times New Roman"/>
        <family val="1"/>
      </rPr>
      <t>3,6</t>
    </r>
  </si>
  <si>
    <r>
      <t>Estimated Underexpenditures</t>
    </r>
    <r>
      <rPr>
        <b/>
        <vertAlign val="superscript"/>
        <sz val="12"/>
        <rFont val="Times New Roman"/>
        <family val="1"/>
      </rPr>
      <t>4</t>
    </r>
  </si>
  <si>
    <t xml:space="preserve">Date Prepared:                   7/26/04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</si>
</sst>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_(* #,##0.000_);_(* \(#,##0.000\);_(* &quot;-&quot;??_);_(@_)"/>
    <numFmt numFmtId="171" formatCode="mm/dd/yy"/>
    <numFmt numFmtId="172" formatCode="_(&quot;$&quot;* #,##0.000_);_(&quot;$&quot;* \(#,##0.000\);_(&quot;$&quot;* &quot;-&quot;??_);_(@_)"/>
    <numFmt numFmtId="173" formatCode="_(* #,##0.0000_);_(* \(#,##0.0000\);_(* &quot;-&quot;??_);_(@_)"/>
    <numFmt numFmtId="174" formatCode="0000"/>
    <numFmt numFmtId="175" formatCode="&quot;$&quot;#,##0.00"/>
    <numFmt numFmtId="176" formatCode="_(&quot;$&quot;* #,##0.0000_);_(&quot;$&quot;* \(#,##0.0000\);_(&quot;$&quot;* &quot;-&quot;??_);_(@_)"/>
    <numFmt numFmtId="177" formatCode="0.0000"/>
    <numFmt numFmtId="178" formatCode="00000"/>
    <numFmt numFmtId="179" formatCode="#,##0.0000"/>
    <numFmt numFmtId="180" formatCode="0.0000%"/>
    <numFmt numFmtId="181" formatCode="&quot;$&quot;* #,##0.00_);[Red]&quot;$&quot;* \(#,##0.00\)"/>
    <numFmt numFmtId="182" formatCode="[&lt;=9999999]000\-0000;[&gt;9999999]\(000\)\ 000\-0000;General"/>
    <numFmt numFmtId="183" formatCode="&quot;$&quot;#,##0\ ;\(&quot;$&quot;#,##0\)"/>
    <numFmt numFmtId="184" formatCode="00"/>
    <numFmt numFmtId="185" formatCode="#,##0.0_);[Red]\(#,##0.0\)"/>
    <numFmt numFmtId="186" formatCode="#,##0;[Red]\(#,##0\)"/>
    <numFmt numFmtId="187" formatCode="#,##0;[Red]\(#,##0\)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sz val="10"/>
      <name val="Helv"/>
      <family val="0"/>
    </font>
    <font>
      <sz val="8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10" fillId="0" borderId="0">
      <alignment/>
      <protection/>
    </xf>
    <xf numFmtId="9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0" fillId="0" borderId="1" applyFont="0" applyFill="0" applyProtection="0">
      <alignment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7" fontId="11" fillId="0" borderId="0" xfId="27" applyFont="1" applyFill="1" applyBorder="1" applyAlignment="1">
      <alignment horizontal="centerContinuous" wrapText="1"/>
      <protection/>
    </xf>
    <xf numFmtId="37" fontId="12" fillId="0" borderId="0" xfId="27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37" fontId="10" fillId="0" borderId="0" xfId="27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37" fontId="11" fillId="0" borderId="0" xfId="27" applyFont="1" applyFill="1" applyBorder="1" applyAlignment="1">
      <alignment horizontal="center" wrapText="1"/>
      <protection/>
    </xf>
    <xf numFmtId="37" fontId="10" fillId="0" borderId="0" xfId="27" applyFont="1" applyFill="1" applyBorder="1" applyAlignment="1">
      <alignment horizontal="left" wrapText="1"/>
      <protection/>
    </xf>
    <xf numFmtId="37" fontId="13" fillId="0" borderId="0" xfId="27" applyFont="1" applyFill="1" applyBorder="1" applyAlignment="1">
      <alignment horizontal="left"/>
      <protection/>
    </xf>
    <xf numFmtId="37" fontId="14" fillId="0" borderId="2" xfId="27" applyFont="1" applyFill="1" applyBorder="1" applyAlignment="1">
      <alignment horizontal="left" wrapText="1"/>
      <protection/>
    </xf>
    <xf numFmtId="37" fontId="15" fillId="0" borderId="0" xfId="27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37" fontId="16" fillId="0" borderId="0" xfId="27" applyFont="1" applyFill="1" applyBorder="1" applyAlignment="1">
      <alignment horizontal="centerContinuous" wrapText="1"/>
      <protection/>
    </xf>
    <xf numFmtId="37" fontId="13" fillId="0" borderId="3" xfId="27" applyFont="1" applyFill="1" applyBorder="1" applyAlignment="1" applyProtection="1">
      <alignment horizontal="left" wrapText="1"/>
      <protection/>
    </xf>
    <xf numFmtId="37" fontId="13" fillId="0" borderId="4" xfId="27" applyFont="1" applyFill="1" applyBorder="1" applyAlignment="1">
      <alignment horizontal="center" wrapText="1"/>
      <protection/>
    </xf>
    <xf numFmtId="37" fontId="13" fillId="0" borderId="5" xfId="27" applyFont="1" applyFill="1" applyBorder="1" applyAlignment="1">
      <alignment horizontal="center" wrapText="1"/>
      <protection/>
    </xf>
    <xf numFmtId="37" fontId="13" fillId="0" borderId="6" xfId="27" applyFont="1" applyFill="1" applyBorder="1" applyAlignment="1">
      <alignment horizontal="center" wrapText="1"/>
      <protection/>
    </xf>
    <xf numFmtId="37" fontId="13" fillId="0" borderId="7" xfId="27" applyFont="1" applyFill="1" applyBorder="1" applyAlignment="1">
      <alignment horizontal="center" wrapText="1"/>
      <protection/>
    </xf>
    <xf numFmtId="37" fontId="13" fillId="0" borderId="8" xfId="27" applyFont="1" applyFill="1" applyBorder="1" applyAlignment="1">
      <alignment horizontal="center" wrapText="1"/>
      <protection/>
    </xf>
    <xf numFmtId="37" fontId="13" fillId="0" borderId="3" xfId="27" applyFont="1" applyFill="1" applyBorder="1" applyAlignment="1">
      <alignment horizontal="center" wrapText="1"/>
      <protection/>
    </xf>
    <xf numFmtId="37" fontId="13" fillId="0" borderId="0" xfId="27" applyFont="1" applyFill="1" applyAlignment="1">
      <alignment horizontal="center" wrapText="1"/>
      <protection/>
    </xf>
    <xf numFmtId="0" fontId="10" fillId="0" borderId="0" xfId="0" applyFont="1" applyFill="1" applyAlignment="1">
      <alignment/>
    </xf>
    <xf numFmtId="37" fontId="13" fillId="0" borderId="3" xfId="27" applyFont="1" applyFill="1" applyBorder="1" applyAlignment="1">
      <alignment horizontal="left"/>
      <protection/>
    </xf>
    <xf numFmtId="37" fontId="13" fillId="0" borderId="3" xfId="15" applyNumberFormat="1" applyFont="1" applyFill="1" applyBorder="1" applyAlignment="1">
      <alignment/>
    </xf>
    <xf numFmtId="37" fontId="13" fillId="0" borderId="5" xfId="15" applyNumberFormat="1" applyFont="1" applyFill="1" applyBorder="1" applyAlignment="1">
      <alignment/>
    </xf>
    <xf numFmtId="37" fontId="13" fillId="0" borderId="9" xfId="15" applyNumberFormat="1" applyFont="1" applyFill="1" applyBorder="1" applyAlignment="1">
      <alignment/>
    </xf>
    <xf numFmtId="37" fontId="13" fillId="0" borderId="10" xfId="15" applyNumberFormat="1" applyFont="1" applyFill="1" applyBorder="1" applyAlignment="1">
      <alignment/>
    </xf>
    <xf numFmtId="165" fontId="14" fillId="0" borderId="11" xfId="15" applyNumberFormat="1" applyFont="1" applyFill="1" applyBorder="1" applyAlignment="1">
      <alignment/>
    </xf>
    <xf numFmtId="165" fontId="13" fillId="0" borderId="0" xfId="15" applyNumberFormat="1" applyFont="1" applyFill="1" applyBorder="1" applyAlignment="1">
      <alignment/>
    </xf>
    <xf numFmtId="165" fontId="13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37" fontId="13" fillId="0" borderId="12" xfId="27" applyFont="1" applyFill="1" applyBorder="1" applyAlignment="1">
      <alignment horizontal="left"/>
      <protection/>
    </xf>
    <xf numFmtId="37" fontId="10" fillId="0" borderId="12" xfId="15" applyNumberFormat="1" applyFont="1" applyFill="1" applyBorder="1" applyAlignment="1">
      <alignment/>
    </xf>
    <xf numFmtId="37" fontId="10" fillId="0" borderId="13" xfId="15" applyNumberFormat="1" applyFont="1" applyFill="1" applyBorder="1" applyAlignment="1">
      <alignment/>
    </xf>
    <xf numFmtId="37" fontId="10" fillId="0" borderId="14" xfId="15" applyNumberFormat="1" applyFont="1" applyFill="1" applyBorder="1" applyAlignment="1">
      <alignment/>
    </xf>
    <xf numFmtId="37" fontId="10" fillId="0" borderId="15" xfId="15" applyNumberFormat="1" applyFont="1" applyFill="1" applyBorder="1" applyAlignment="1">
      <alignment/>
    </xf>
    <xf numFmtId="165" fontId="18" fillId="0" borderId="14" xfId="15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/>
    </xf>
    <xf numFmtId="165" fontId="10" fillId="0" borderId="0" xfId="15" applyNumberFormat="1" applyFont="1" applyFill="1" applyAlignment="1">
      <alignment/>
    </xf>
    <xf numFmtId="37" fontId="10" fillId="0" borderId="12" xfId="27" applyFont="1" applyFill="1" applyBorder="1" applyAlignment="1">
      <alignment horizontal="left"/>
      <protection/>
    </xf>
    <xf numFmtId="37" fontId="10" fillId="0" borderId="16" xfId="15" applyNumberFormat="1" applyFont="1" applyFill="1" applyBorder="1" applyAlignment="1">
      <alignment/>
    </xf>
    <xf numFmtId="165" fontId="18" fillId="0" borderId="12" xfId="15" applyNumberFormat="1" applyFont="1" applyFill="1" applyBorder="1" applyAlignment="1">
      <alignment/>
    </xf>
    <xf numFmtId="165" fontId="14" fillId="0" borderId="3" xfId="15" applyNumberFormat="1" applyFont="1" applyFill="1" applyBorder="1" applyAlignment="1">
      <alignment/>
    </xf>
    <xf numFmtId="37" fontId="10" fillId="0" borderId="12" xfId="15" applyNumberFormat="1" applyFont="1" applyFill="1" applyBorder="1" applyAlignment="1">
      <alignment/>
    </xf>
    <xf numFmtId="165" fontId="20" fillId="0" borderId="14" xfId="15" applyNumberFormat="1" applyFont="1" applyFill="1" applyBorder="1" applyAlignment="1">
      <alignment/>
    </xf>
    <xf numFmtId="165" fontId="18" fillId="0" borderId="12" xfId="15" applyNumberFormat="1" applyFont="1" applyFill="1" applyBorder="1" applyAlignment="1">
      <alignment wrapText="1"/>
    </xf>
    <xf numFmtId="165" fontId="20" fillId="0" borderId="13" xfId="15" applyNumberFormat="1" applyFont="1" applyFill="1" applyBorder="1" applyAlignment="1">
      <alignment/>
    </xf>
    <xf numFmtId="37" fontId="10" fillId="0" borderId="13" xfId="15" applyNumberFormat="1" applyFont="1" applyFill="1" applyBorder="1" applyAlignment="1">
      <alignment horizontal="center"/>
    </xf>
    <xf numFmtId="37" fontId="13" fillId="0" borderId="11" xfId="27" applyFont="1" applyFill="1" applyBorder="1" applyAlignment="1">
      <alignment horizontal="left"/>
      <protection/>
    </xf>
    <xf numFmtId="37" fontId="13" fillId="0" borderId="11" xfId="15" applyNumberFormat="1" applyFont="1" applyFill="1" applyBorder="1" applyAlignment="1">
      <alignment/>
    </xf>
    <xf numFmtId="37" fontId="13" fillId="0" borderId="11" xfId="15" applyNumberFormat="1" applyFont="1" applyFill="1" applyBorder="1" applyAlignment="1">
      <alignment/>
    </xf>
    <xf numFmtId="165" fontId="18" fillId="0" borderId="11" xfId="15" applyNumberFormat="1" applyFont="1" applyFill="1" applyBorder="1" applyAlignment="1">
      <alignment/>
    </xf>
    <xf numFmtId="37" fontId="13" fillId="0" borderId="3" xfId="27" applyFont="1" applyFill="1" applyBorder="1" applyAlignment="1">
      <alignment horizontal="left"/>
      <protection/>
    </xf>
    <xf numFmtId="37" fontId="10" fillId="0" borderId="3" xfId="15" applyNumberFormat="1" applyFont="1" applyFill="1" applyBorder="1" applyAlignment="1" quotePrefix="1">
      <alignment/>
    </xf>
    <xf numFmtId="37" fontId="10" fillId="0" borderId="5" xfId="15" applyNumberFormat="1" applyFont="1" applyFill="1" applyBorder="1" applyAlignment="1">
      <alignment/>
    </xf>
    <xf numFmtId="37" fontId="10" fillId="0" borderId="8" xfId="15" applyNumberFormat="1" applyFont="1" applyFill="1" applyBorder="1" applyAlignment="1">
      <alignment/>
    </xf>
    <xf numFmtId="165" fontId="18" fillId="0" borderId="3" xfId="15" applyNumberFormat="1" applyFont="1" applyFill="1" applyBorder="1" applyAlignment="1">
      <alignment/>
    </xf>
    <xf numFmtId="37" fontId="13" fillId="0" borderId="12" xfId="27" applyFont="1" applyFill="1" applyBorder="1" applyAlignment="1">
      <alignment horizontal="left"/>
      <protection/>
    </xf>
    <xf numFmtId="37" fontId="10" fillId="0" borderId="12" xfId="15" applyNumberFormat="1" applyFont="1" applyFill="1" applyBorder="1" applyAlignment="1" quotePrefix="1">
      <alignment/>
    </xf>
    <xf numFmtId="37" fontId="10" fillId="0" borderId="5" xfId="15" applyNumberFormat="1" applyFont="1" applyFill="1" applyBorder="1" applyAlignment="1" quotePrefix="1">
      <alignment/>
    </xf>
    <xf numFmtId="165" fontId="20" fillId="0" borderId="3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7" fontId="10" fillId="0" borderId="0" xfId="15" applyNumberFormat="1" applyFont="1" applyFill="1" applyBorder="1" applyAlignment="1">
      <alignment/>
    </xf>
    <xf numFmtId="165" fontId="20" fillId="0" borderId="12" xfId="15" applyNumberFormat="1" applyFont="1" applyFill="1" applyBorder="1" applyAlignment="1">
      <alignment/>
    </xf>
    <xf numFmtId="37" fontId="21" fillId="0" borderId="12" xfId="27" applyFont="1" applyFill="1" applyBorder="1" applyAlignment="1">
      <alignment horizontal="left"/>
      <protection/>
    </xf>
    <xf numFmtId="37" fontId="13" fillId="0" borderId="12" xfId="15" applyNumberFormat="1" applyFont="1" applyFill="1" applyBorder="1" applyAlignment="1">
      <alignment/>
    </xf>
    <xf numFmtId="37" fontId="13" fillId="0" borderId="13" xfId="15" applyNumberFormat="1" applyFont="1" applyFill="1" applyBorder="1" applyAlignment="1">
      <alignment/>
    </xf>
    <xf numFmtId="37" fontId="13" fillId="0" borderId="0" xfId="15" applyNumberFormat="1" applyFont="1" applyFill="1" applyBorder="1" applyAlignment="1">
      <alignment/>
    </xf>
    <xf numFmtId="37" fontId="13" fillId="0" borderId="17" xfId="27" applyFont="1" applyFill="1" applyBorder="1" applyAlignment="1" quotePrefix="1">
      <alignment horizontal="left"/>
      <protection/>
    </xf>
    <xf numFmtId="37" fontId="10" fillId="0" borderId="17" xfId="15" applyNumberFormat="1" applyFont="1" applyFill="1" applyBorder="1" applyAlignment="1">
      <alignment/>
    </xf>
    <xf numFmtId="37" fontId="10" fillId="0" borderId="18" xfId="15" applyNumberFormat="1" applyFont="1" applyFill="1" applyBorder="1" applyAlignment="1">
      <alignment/>
    </xf>
    <xf numFmtId="37" fontId="10" fillId="0" borderId="19" xfId="15" applyNumberFormat="1" applyFont="1" applyFill="1" applyBorder="1" applyAlignment="1">
      <alignment horizontal="right"/>
    </xf>
    <xf numFmtId="165" fontId="20" fillId="0" borderId="20" xfId="15" applyNumberFormat="1" applyFont="1" applyFill="1" applyBorder="1" applyAlignment="1">
      <alignment horizontal="right"/>
    </xf>
    <xf numFmtId="165" fontId="10" fillId="0" borderId="0" xfId="15" applyNumberFormat="1" applyFont="1" applyFill="1" applyAlignment="1">
      <alignment horizontal="right"/>
    </xf>
    <xf numFmtId="37" fontId="14" fillId="0" borderId="0" xfId="27" applyFont="1" applyFill="1" applyAlignment="1">
      <alignment horizontal="left"/>
      <protection/>
    </xf>
    <xf numFmtId="37" fontId="20" fillId="0" borderId="0" xfId="27" applyFont="1" applyFill="1" applyBorder="1">
      <alignment/>
      <protection/>
    </xf>
    <xf numFmtId="37" fontId="14" fillId="0" borderId="0" xfId="27" applyFont="1" applyFill="1" applyBorder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7" fontId="14" fillId="0" borderId="0" xfId="27" applyFont="1" applyFill="1" applyBorder="1" applyAlignment="1" quotePrefix="1">
      <alignment horizontal="left"/>
      <protection/>
    </xf>
    <xf numFmtId="37" fontId="20" fillId="0" borderId="0" xfId="27" applyFont="1" applyFill="1" applyBorder="1" applyAlignment="1">
      <alignment horizontal="left"/>
      <protection/>
    </xf>
    <xf numFmtId="0" fontId="14" fillId="0" borderId="0" xfId="0" applyFont="1" applyFill="1" applyBorder="1" applyAlignment="1" quotePrefix="1">
      <alignment horizontal="left"/>
    </xf>
    <xf numFmtId="37" fontId="14" fillId="0" borderId="0" xfId="27" applyFont="1" applyFill="1" applyBorder="1">
      <alignment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37" fontId="13" fillId="0" borderId="0" xfId="27" applyFont="1" applyFill="1" applyBorder="1">
      <alignment/>
      <protection/>
    </xf>
    <xf numFmtId="37" fontId="10" fillId="0" borderId="0" xfId="27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7" fontId="12" fillId="0" borderId="0" xfId="27" applyFont="1" applyFill="1" applyBorder="1" applyAlignment="1">
      <alignment horizontal="center" wrapText="1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IRPLAN.XLS" xfId="27"/>
    <cellStyle name="Percent" xfId="28"/>
    <cellStyle name="Phone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rolk\Local%20Settings\Temporary%20Internet%20Files\OLK40\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RMS%20Reports\Reconciliation\2002\2002%20Reconcili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udget%20Prep\2004\Change%20Tags\All%20Change%20Tags%20Submitt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-ME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6100"/>
      <sheetName val="Invoices Posted in ARMS JF"/>
      <sheetName val="Invoices Posted in ARMS M-D"/>
      <sheetName val="56101-201"/>
      <sheetName val="101 Invoices Posted in ARMS J-D"/>
      <sheetName val="201 Invoices Posted in ARMS J-D"/>
      <sheetName val="Sheet3"/>
      <sheetName val="OH in ARM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p for Tags"/>
      <sheetName val="Staff"/>
      <sheetName val="2004 Usage"/>
      <sheetName val="Rent-Req Bdgt"/>
      <sheetName val="Supply-Copier"/>
      <sheetName val="Telcom"/>
      <sheetName val="8056 Phones"/>
      <sheetName val="Tags Submitted"/>
      <sheetName val="M.. Rent"/>
      <sheetName val="Rent Change Tag rev"/>
      <sheetName val="2004 Rent Billing Summary"/>
      <sheetName val="P01 Misc Exp"/>
      <sheetName val="P01 Misc Exp (2)"/>
      <sheetName val="P01 Misc Exp2"/>
      <sheetName val="P01 Misc Exp 2"/>
      <sheetName val="P01 Misc Exp2 (2)"/>
      <sheetName val="PI INPUT FORM 287"/>
      <sheetName val="PI INPUT FORM"/>
      <sheetName val="56.95 P01"/>
      <sheetName val="56.95 P01 (2)"/>
      <sheetName val="56.95 O23"/>
      <sheetName val="56.95 P01 (3)"/>
      <sheetName val="56.95 P01 (4)"/>
      <sheetName val="56.95 P01 (5)"/>
      <sheetName val="P01 to P04 994"/>
      <sheetName val="CALCULATION FORM"/>
      <sheetName val="P02 Omnibus"/>
      <sheetName val="Omnibus"/>
      <sheetName val="P03 RW"/>
      <sheetName val="P01 to P03"/>
      <sheetName val="Error -6-10-1pm"/>
      <sheetName val="P03 Telcom 91.92"/>
      <sheetName val="P01 6.11.03"/>
      <sheetName val="CALCULATION FORM 501"/>
      <sheetName val="CALCULATION FORM 731"/>
      <sheetName val="CALCULATION FORM 313"/>
      <sheetName val="P01 SGF"/>
      <sheetName val="RV Narrative"/>
      <sheetName val="MOE  P01 6.12.03"/>
      <sheetName val="Breakdow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3"/>
  <sheetViews>
    <sheetView tabSelected="1" zoomScale="75" zoomScaleNormal="75" workbookViewId="0" topLeftCell="A1">
      <selection activeCell="F36" sqref="F36"/>
    </sheetView>
  </sheetViews>
  <sheetFormatPr defaultColWidth="9.140625" defaultRowHeight="12.75"/>
  <cols>
    <col min="1" max="1" width="43.7109375" style="95" customWidth="1"/>
    <col min="2" max="2" width="14.7109375" style="5" customWidth="1"/>
    <col min="3" max="3" width="15.421875" style="16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9" customWidth="1"/>
    <col min="8" max="8" width="8.8515625" style="9" customWidth="1"/>
    <col min="9" max="16384" width="9.140625" style="1" customWidth="1"/>
  </cols>
  <sheetData>
    <row r="1" spans="1:20" ht="20.25">
      <c r="A1" s="3" t="s">
        <v>1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</row>
    <row r="2" spans="1:8" s="9" customFormat="1" ht="19.5" customHeight="1">
      <c r="A2" s="100" t="s">
        <v>2</v>
      </c>
      <c r="B2" s="100"/>
      <c r="C2" s="100"/>
      <c r="D2" s="100"/>
      <c r="E2" s="100"/>
      <c r="F2" s="100"/>
      <c r="G2" s="100"/>
      <c r="H2" s="8"/>
    </row>
    <row r="3" spans="1:8" s="9" customFormat="1" ht="19.5" customHeight="1">
      <c r="A3" s="10" t="s">
        <v>3</v>
      </c>
      <c r="B3" s="11"/>
      <c r="C3" s="11"/>
      <c r="D3" s="11"/>
      <c r="E3" s="11"/>
      <c r="F3" s="11"/>
      <c r="G3" s="11"/>
      <c r="H3" s="8"/>
    </row>
    <row r="4" spans="1:20" ht="15.75">
      <c r="A4" s="10" t="s">
        <v>4</v>
      </c>
      <c r="B4" s="6"/>
      <c r="C4" s="6"/>
      <c r="D4" s="6"/>
      <c r="E4" s="6"/>
      <c r="F4" s="6"/>
      <c r="G4" s="12" t="s">
        <v>5</v>
      </c>
      <c r="H4" s="6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</row>
    <row r="5" spans="1:20" ht="15.75">
      <c r="A5" s="10" t="s">
        <v>6</v>
      </c>
      <c r="B5" s="6"/>
      <c r="C5" s="6"/>
      <c r="D5" s="6"/>
      <c r="E5" s="6"/>
      <c r="F5" s="13"/>
      <c r="G5" s="12" t="s">
        <v>75</v>
      </c>
      <c r="H5" s="6"/>
      <c r="I5" s="2"/>
      <c r="J5" s="2"/>
      <c r="K5" s="2"/>
      <c r="L5" s="7"/>
      <c r="M5" s="7"/>
      <c r="N5" s="7"/>
      <c r="O5" s="7"/>
      <c r="P5" s="7"/>
      <c r="Q5" s="7"/>
      <c r="R5" s="7"/>
      <c r="S5" s="7"/>
      <c r="T5" s="7"/>
    </row>
    <row r="6" spans="1:8" ht="9" customHeight="1">
      <c r="A6" s="14"/>
      <c r="B6" s="15"/>
      <c r="E6" s="8"/>
      <c r="F6" s="17"/>
      <c r="H6" s="17"/>
    </row>
    <row r="7" spans="1:8" s="26" customFormat="1" ht="33" customHeight="1">
      <c r="A7" s="18" t="s">
        <v>7</v>
      </c>
      <c r="B7" s="19" t="s">
        <v>8</v>
      </c>
      <c r="C7" s="20" t="s">
        <v>9</v>
      </c>
      <c r="D7" s="21" t="s">
        <v>10</v>
      </c>
      <c r="E7" s="22" t="s">
        <v>72</v>
      </c>
      <c r="F7" s="23" t="s">
        <v>11</v>
      </c>
      <c r="G7" s="24" t="s">
        <v>12</v>
      </c>
      <c r="H7" s="25"/>
    </row>
    <row r="8" spans="1:9" s="35" customFormat="1" ht="15.75">
      <c r="A8" s="27" t="s">
        <v>13</v>
      </c>
      <c r="B8" s="28">
        <v>10281061.49</v>
      </c>
      <c r="C8" s="29">
        <v>9805817</v>
      </c>
      <c r="D8" s="29">
        <f>B46</f>
        <v>8947382.25999999</v>
      </c>
      <c r="E8" s="30">
        <f>B46</f>
        <v>8947382.25999999</v>
      </c>
      <c r="F8" s="31"/>
      <c r="G8" s="32"/>
      <c r="H8" s="33"/>
      <c r="I8" s="34"/>
    </row>
    <row r="9" spans="1:9" s="26" customFormat="1" ht="15.75">
      <c r="A9" s="36" t="s">
        <v>14</v>
      </c>
      <c r="B9" s="37"/>
      <c r="C9" s="38"/>
      <c r="D9" s="38"/>
      <c r="E9" s="39"/>
      <c r="F9" s="40"/>
      <c r="G9" s="41"/>
      <c r="H9" s="42"/>
      <c r="I9" s="43"/>
    </row>
    <row r="10" spans="1:9" s="26" customFormat="1" ht="15.75">
      <c r="A10" s="44" t="s">
        <v>15</v>
      </c>
      <c r="B10" s="37">
        <v>9559024.03</v>
      </c>
      <c r="C10" s="38">
        <v>9333361</v>
      </c>
      <c r="D10" s="38">
        <v>9684765</v>
      </c>
      <c r="E10" s="38">
        <v>9500088</v>
      </c>
      <c r="F10" s="45">
        <f aca="true" t="shared" si="0" ref="F10:F20">+E10-C10</f>
        <v>166727</v>
      </c>
      <c r="G10" s="46"/>
      <c r="H10" s="42"/>
      <c r="I10" s="43"/>
    </row>
    <row r="11" spans="1:9" s="26" customFormat="1" ht="15.75">
      <c r="A11" s="44" t="s">
        <v>16</v>
      </c>
      <c r="B11" s="37">
        <v>14506493.04</v>
      </c>
      <c r="C11" s="38">
        <v>15446751</v>
      </c>
      <c r="D11" s="38">
        <v>15883609</v>
      </c>
      <c r="E11" s="38">
        <v>15722684</v>
      </c>
      <c r="F11" s="45">
        <f t="shared" si="0"/>
        <v>275933</v>
      </c>
      <c r="G11" s="46"/>
      <c r="H11" s="42"/>
      <c r="I11" s="43"/>
    </row>
    <row r="12" spans="1:9" s="26" customFormat="1" ht="15.75">
      <c r="A12" s="44" t="s">
        <v>17</v>
      </c>
      <c r="B12" s="37">
        <v>34811557.83</v>
      </c>
      <c r="C12" s="38">
        <v>37706458</v>
      </c>
      <c r="D12" s="38">
        <v>39542766</v>
      </c>
      <c r="E12" s="38">
        <v>38380028</v>
      </c>
      <c r="F12" s="45">
        <f t="shared" si="0"/>
        <v>673570</v>
      </c>
      <c r="G12" s="46" t="s">
        <v>18</v>
      </c>
      <c r="H12" s="42"/>
      <c r="I12" s="43"/>
    </row>
    <row r="13" spans="1:9" s="26" customFormat="1" ht="15.75">
      <c r="A13" s="44" t="s">
        <v>19</v>
      </c>
      <c r="B13" s="37">
        <v>18406905.4</v>
      </c>
      <c r="C13" s="38">
        <v>19134196</v>
      </c>
      <c r="D13" s="38">
        <v>19456611</v>
      </c>
      <c r="E13" s="38">
        <v>19476000</v>
      </c>
      <c r="F13" s="45">
        <f t="shared" si="0"/>
        <v>341804</v>
      </c>
      <c r="G13" s="46" t="s">
        <v>20</v>
      </c>
      <c r="H13" s="42"/>
      <c r="I13" s="43"/>
    </row>
    <row r="14" spans="1:9" s="26" customFormat="1" ht="15.75">
      <c r="A14" s="44" t="s">
        <v>21</v>
      </c>
      <c r="B14" s="37">
        <v>9685764</v>
      </c>
      <c r="C14" s="38">
        <v>9562747</v>
      </c>
      <c r="D14" s="38">
        <v>9562747</v>
      </c>
      <c r="E14" s="38">
        <v>14478208</v>
      </c>
      <c r="F14" s="45">
        <f t="shared" si="0"/>
        <v>4915461</v>
      </c>
      <c r="G14" s="46" t="s">
        <v>22</v>
      </c>
      <c r="H14" s="42"/>
      <c r="I14" s="43"/>
    </row>
    <row r="15" spans="1:9" s="26" customFormat="1" ht="15.75">
      <c r="A15" s="44" t="s">
        <v>23</v>
      </c>
      <c r="B15" s="37">
        <v>44870416.05</v>
      </c>
      <c r="C15" s="38">
        <v>47397925</v>
      </c>
      <c r="D15" s="38">
        <v>47273871</v>
      </c>
      <c r="E15" s="38">
        <v>48244618</v>
      </c>
      <c r="F15" s="45">
        <f t="shared" si="0"/>
        <v>846693</v>
      </c>
      <c r="G15" s="46"/>
      <c r="H15" s="42"/>
      <c r="I15" s="43"/>
    </row>
    <row r="16" spans="1:9" s="26" customFormat="1" ht="15.75">
      <c r="A16" s="44" t="s">
        <v>24</v>
      </c>
      <c r="B16" s="37">
        <v>30269370.48</v>
      </c>
      <c r="C16" s="38">
        <v>11727091</v>
      </c>
      <c r="D16" s="38">
        <v>11765136</v>
      </c>
      <c r="E16" s="38">
        <v>11936578</v>
      </c>
      <c r="F16" s="45">
        <f t="shared" si="0"/>
        <v>209487</v>
      </c>
      <c r="G16" s="46"/>
      <c r="H16" s="42"/>
      <c r="I16" s="43"/>
    </row>
    <row r="17" spans="1:9" s="26" customFormat="1" ht="15.75">
      <c r="A17" s="44" t="s">
        <v>25</v>
      </c>
      <c r="B17" s="37">
        <v>1843355.46</v>
      </c>
      <c r="C17" s="38">
        <v>3742511</v>
      </c>
      <c r="D17" s="38">
        <f>4286460-89691</f>
        <v>4196769</v>
      </c>
      <c r="E17" s="38">
        <f>3809365</f>
        <v>3809365</v>
      </c>
      <c r="F17" s="45">
        <f t="shared" si="0"/>
        <v>66854</v>
      </c>
      <c r="G17" s="46"/>
      <c r="H17" s="42"/>
      <c r="I17" s="43"/>
    </row>
    <row r="18" spans="1:9" s="26" customFormat="1" ht="15.75">
      <c r="A18" s="44" t="s">
        <v>26</v>
      </c>
      <c r="B18" s="37">
        <v>0</v>
      </c>
      <c r="C18" s="38">
        <v>5628224</v>
      </c>
      <c r="D18" s="38">
        <v>2885339</v>
      </c>
      <c r="E18" s="38">
        <v>0</v>
      </c>
      <c r="F18" s="45">
        <f t="shared" si="0"/>
        <v>-5628224</v>
      </c>
      <c r="G18" s="46"/>
      <c r="H18" s="42"/>
      <c r="I18" s="43"/>
    </row>
    <row r="19" spans="1:9" s="26" customFormat="1" ht="15.75">
      <c r="A19" s="44" t="s">
        <v>27</v>
      </c>
      <c r="B19" s="37">
        <f>447.59+100+13443</f>
        <v>13990.59</v>
      </c>
      <c r="C19" s="38">
        <v>0</v>
      </c>
      <c r="D19" s="38">
        <v>0</v>
      </c>
      <c r="E19" s="38">
        <v>0</v>
      </c>
      <c r="F19" s="45">
        <f t="shared" si="0"/>
        <v>0</v>
      </c>
      <c r="G19" s="46"/>
      <c r="H19" s="42"/>
      <c r="I19" s="43"/>
    </row>
    <row r="20" spans="1:9" s="26" customFormat="1" ht="15.75">
      <c r="A20" s="44" t="s">
        <v>28</v>
      </c>
      <c r="B20" s="37">
        <v>1328915</v>
      </c>
      <c r="C20" s="38">
        <v>3767894</v>
      </c>
      <c r="D20" s="38">
        <f>3767894-33313</f>
        <v>3734581</v>
      </c>
      <c r="E20" s="38">
        <f>3767894-33313</f>
        <v>3734581</v>
      </c>
      <c r="F20" s="45">
        <f t="shared" si="0"/>
        <v>-33313</v>
      </c>
      <c r="G20" s="46" t="s">
        <v>29</v>
      </c>
      <c r="H20" s="42"/>
      <c r="I20" s="43"/>
    </row>
    <row r="21" spans="1:9" s="26" customFormat="1" ht="18.75">
      <c r="A21" s="44" t="s">
        <v>73</v>
      </c>
      <c r="B21" s="37">
        <v>14350287.2</v>
      </c>
      <c r="C21" s="38">
        <v>12421475</v>
      </c>
      <c r="D21" s="38">
        <f>12570960-149485</f>
        <v>12421475</v>
      </c>
      <c r="E21" s="38">
        <f>12570960-149485+97349</f>
        <v>12518824</v>
      </c>
      <c r="F21" s="45">
        <v>78527</v>
      </c>
      <c r="G21" s="46" t="s">
        <v>30</v>
      </c>
      <c r="H21" s="42"/>
      <c r="I21" s="43"/>
    </row>
    <row r="22" spans="1:9" s="26" customFormat="1" ht="15.75">
      <c r="A22" s="44"/>
      <c r="B22" s="37"/>
      <c r="C22" s="38"/>
      <c r="D22" s="38"/>
      <c r="E22" s="38"/>
      <c r="F22" s="45">
        <f>+E22-C22</f>
        <v>0</v>
      </c>
      <c r="G22" s="46"/>
      <c r="H22" s="42"/>
      <c r="I22" s="43"/>
    </row>
    <row r="23" spans="1:9" s="35" customFormat="1" ht="15.75">
      <c r="A23" s="27" t="s">
        <v>31</v>
      </c>
      <c r="B23" s="28">
        <f>SUM(B9:B22)</f>
        <v>179646079.07999998</v>
      </c>
      <c r="C23" s="28">
        <f>SUM(C10:C22)</f>
        <v>175868633</v>
      </c>
      <c r="D23" s="28">
        <f>SUM(D10:D22)</f>
        <v>176407669</v>
      </c>
      <c r="E23" s="28">
        <f>SUM(E10:E22)</f>
        <v>177800974</v>
      </c>
      <c r="F23" s="28">
        <f>SUM(F10:F22)</f>
        <v>1913519</v>
      </c>
      <c r="G23" s="47"/>
      <c r="H23" s="33"/>
      <c r="I23" s="34"/>
    </row>
    <row r="24" spans="1:9" s="26" customFormat="1" ht="15.75">
      <c r="A24" s="36" t="s">
        <v>32</v>
      </c>
      <c r="B24" s="37"/>
      <c r="C24" s="38"/>
      <c r="D24" s="38"/>
      <c r="E24" s="48"/>
      <c r="F24" s="45"/>
      <c r="G24" s="49"/>
      <c r="H24" s="42"/>
      <c r="I24" s="43"/>
    </row>
    <row r="25" spans="1:9" s="26" customFormat="1" ht="15.75">
      <c r="A25" s="44" t="s">
        <v>33</v>
      </c>
      <c r="B25" s="37">
        <v>-77637697.03</v>
      </c>
      <c r="C25" s="38">
        <v>-72164407</v>
      </c>
      <c r="D25" s="38">
        <v>-72164407</v>
      </c>
      <c r="E25" s="38">
        <v>-74694708</v>
      </c>
      <c r="F25" s="45">
        <f aca="true" t="shared" si="1" ref="F25:F38">+E25-C25</f>
        <v>-2530301</v>
      </c>
      <c r="G25" s="50"/>
      <c r="H25" s="42"/>
      <c r="I25" s="43"/>
    </row>
    <row r="26" spans="1:9" s="26" customFormat="1" ht="15.75">
      <c r="A26" s="44" t="s">
        <v>34</v>
      </c>
      <c r="B26" s="37">
        <v>-22574914.85</v>
      </c>
      <c r="C26" s="38">
        <v>-22577172</v>
      </c>
      <c r="D26" s="38">
        <v>-22577172</v>
      </c>
      <c r="E26" s="38">
        <v>-23368796</v>
      </c>
      <c r="F26" s="45">
        <f t="shared" si="1"/>
        <v>-791624</v>
      </c>
      <c r="G26" s="50"/>
      <c r="H26" s="42"/>
      <c r="I26" s="43"/>
    </row>
    <row r="27" spans="1:9" s="26" customFormat="1" ht="15.75">
      <c r="A27" s="44" t="s">
        <v>35</v>
      </c>
      <c r="B27" s="37">
        <v>-18077449.32</v>
      </c>
      <c r="C27" s="38">
        <v>-17100234</v>
      </c>
      <c r="D27" s="38">
        <v>-17100234</v>
      </c>
      <c r="E27" s="38">
        <v>-17699820</v>
      </c>
      <c r="F27" s="45">
        <f t="shared" si="1"/>
        <v>-599586</v>
      </c>
      <c r="G27" s="50"/>
      <c r="H27" s="42"/>
      <c r="I27" s="43"/>
    </row>
    <row r="28" spans="1:9" s="26" customFormat="1" ht="15.75">
      <c r="A28" s="44" t="s">
        <v>36</v>
      </c>
      <c r="B28" s="37">
        <v>-46730769.9</v>
      </c>
      <c r="C28" s="38">
        <v>-44703442</v>
      </c>
      <c r="D28" s="38">
        <v>-44703442</v>
      </c>
      <c r="E28" s="38">
        <v>-46270879</v>
      </c>
      <c r="F28" s="45">
        <f t="shared" si="1"/>
        <v>-1567437</v>
      </c>
      <c r="G28" s="50"/>
      <c r="H28" s="42"/>
      <c r="I28" s="43"/>
    </row>
    <row r="29" spans="1:9" s="26" customFormat="1" ht="15.75">
      <c r="A29" s="44" t="s">
        <v>37</v>
      </c>
      <c r="B29" s="37">
        <v>-14213209.55</v>
      </c>
      <c r="C29" s="38">
        <v>-11110932</v>
      </c>
      <c r="D29" s="38">
        <v>-11110932</v>
      </c>
      <c r="E29" s="38">
        <v>-11500515</v>
      </c>
      <c r="F29" s="45">
        <f t="shared" si="1"/>
        <v>-389583</v>
      </c>
      <c r="G29" s="46" t="s">
        <v>38</v>
      </c>
      <c r="H29" s="42"/>
      <c r="I29" s="43"/>
    </row>
    <row r="30" spans="1:9" s="26" customFormat="1" ht="15.75">
      <c r="A30" s="44" t="s">
        <v>39</v>
      </c>
      <c r="B30" s="37">
        <v>-1581352.77</v>
      </c>
      <c r="C30" s="38">
        <v>-1438858</v>
      </c>
      <c r="D30" s="38">
        <v>-1438858</v>
      </c>
      <c r="E30" s="38">
        <v>-1489309</v>
      </c>
      <c r="F30" s="45">
        <f t="shared" si="1"/>
        <v>-50451</v>
      </c>
      <c r="G30" s="46" t="s">
        <v>20</v>
      </c>
      <c r="H30" s="42"/>
      <c r="I30" s="43"/>
    </row>
    <row r="31" spans="1:9" s="26" customFormat="1" ht="15.75">
      <c r="A31" s="44" t="s">
        <v>40</v>
      </c>
      <c r="B31" s="37">
        <v>-151008.89</v>
      </c>
      <c r="C31" s="38">
        <v>0</v>
      </c>
      <c r="D31" s="38">
        <v>0</v>
      </c>
      <c r="E31" s="38">
        <f>(-174375029-$E$34-$E$37-$E$38)*(D31/(SUM($D$25:$D$32)))</f>
        <v>0</v>
      </c>
      <c r="F31" s="45">
        <f t="shared" si="1"/>
        <v>0</v>
      </c>
      <c r="G31" s="50"/>
      <c r="H31" s="42"/>
      <c r="I31" s="43"/>
    </row>
    <row r="32" spans="1:9" s="26" customFormat="1" ht="15.75">
      <c r="A32" s="44" t="s">
        <v>41</v>
      </c>
      <c r="B32" s="37">
        <v>-13358</v>
      </c>
      <c r="C32" s="38">
        <v>-823531</v>
      </c>
      <c r="D32" s="38">
        <v>-823531</v>
      </c>
      <c r="E32" s="38">
        <v>-852406</v>
      </c>
      <c r="F32" s="48">
        <f t="shared" si="1"/>
        <v>-28875</v>
      </c>
      <c r="G32" s="51"/>
      <c r="H32" s="42"/>
      <c r="I32" s="43"/>
    </row>
    <row r="33" spans="1:9" s="26" customFormat="1" ht="15.75">
      <c r="A33" s="44" t="s">
        <v>42</v>
      </c>
      <c r="B33" s="37">
        <v>0</v>
      </c>
      <c r="C33" s="38">
        <v>-5944864</v>
      </c>
      <c r="D33" s="38">
        <v>-5944864</v>
      </c>
      <c r="E33" s="38">
        <v>0</v>
      </c>
      <c r="F33" s="45">
        <f t="shared" si="1"/>
        <v>5944864</v>
      </c>
      <c r="G33" s="50"/>
      <c r="H33" s="42"/>
      <c r="I33" s="43"/>
    </row>
    <row r="34" spans="1:9" s="26" customFormat="1" ht="15.75">
      <c r="A34" s="44" t="s">
        <v>43</v>
      </c>
      <c r="B34" s="37">
        <v>0</v>
      </c>
      <c r="C34" s="38">
        <v>-4580000</v>
      </c>
      <c r="D34" s="38">
        <v>-4580000</v>
      </c>
      <c r="E34" s="38">
        <v>-5600000</v>
      </c>
      <c r="F34" s="45">
        <f t="shared" si="1"/>
        <v>-1020000</v>
      </c>
      <c r="G34" s="50" t="s">
        <v>44</v>
      </c>
      <c r="H34" s="42"/>
      <c r="I34" s="43"/>
    </row>
    <row r="35" spans="1:9" s="26" customFormat="1" ht="15.75">
      <c r="A35" s="44" t="s">
        <v>45</v>
      </c>
      <c r="B35" s="37">
        <v>0</v>
      </c>
      <c r="C35" s="38">
        <v>0</v>
      </c>
      <c r="D35" s="38">
        <v>0</v>
      </c>
      <c r="E35" s="38">
        <v>-308400</v>
      </c>
      <c r="F35" s="45">
        <f t="shared" si="1"/>
        <v>-308400</v>
      </c>
      <c r="G35" s="50" t="s">
        <v>46</v>
      </c>
      <c r="H35" s="42"/>
      <c r="I35" s="43"/>
    </row>
    <row r="36" spans="1:9" s="26" customFormat="1" ht="15.75">
      <c r="A36" s="44" t="s">
        <v>47</v>
      </c>
      <c r="B36" s="37">
        <v>0</v>
      </c>
      <c r="C36" s="38">
        <v>0</v>
      </c>
      <c r="D36" s="38">
        <v>0</v>
      </c>
      <c r="E36" s="38">
        <v>-78527</v>
      </c>
      <c r="F36" s="45">
        <f t="shared" si="1"/>
        <v>-78527</v>
      </c>
      <c r="G36" s="46" t="s">
        <v>30</v>
      </c>
      <c r="H36" s="42"/>
      <c r="I36" s="43"/>
    </row>
    <row r="37" spans="1:9" s="26" customFormat="1" ht="15.75">
      <c r="A37" s="44" t="s">
        <v>48</v>
      </c>
      <c r="B37" s="37">
        <v>0</v>
      </c>
      <c r="C37" s="38">
        <v>-1366390</v>
      </c>
      <c r="D37" s="38">
        <v>-1366390</v>
      </c>
      <c r="E37" s="38">
        <v>0</v>
      </c>
      <c r="F37" s="45">
        <f t="shared" si="1"/>
        <v>1366390</v>
      </c>
      <c r="G37" s="50"/>
      <c r="H37" s="42"/>
      <c r="I37" s="43"/>
    </row>
    <row r="38" spans="1:9" s="26" customFormat="1" ht="15.75">
      <c r="A38" s="44" t="s">
        <v>49</v>
      </c>
      <c r="B38" s="37">
        <v>0</v>
      </c>
      <c r="C38" s="38">
        <v>0</v>
      </c>
      <c r="D38" s="38">
        <v>-1250866</v>
      </c>
      <c r="E38" s="38">
        <v>-1250866</v>
      </c>
      <c r="F38" s="45">
        <f t="shared" si="1"/>
        <v>-1250866</v>
      </c>
      <c r="G38" s="50"/>
      <c r="H38" s="42"/>
      <c r="I38" s="43"/>
    </row>
    <row r="39" spans="1:9" s="26" customFormat="1" ht="15.75">
      <c r="A39" s="44" t="s">
        <v>50</v>
      </c>
      <c r="B39" s="37"/>
      <c r="C39" s="52"/>
      <c r="D39" s="38"/>
      <c r="E39" s="37">
        <v>-939894</v>
      </c>
      <c r="F39" s="45">
        <f>E39</f>
        <v>-939894</v>
      </c>
      <c r="G39" s="46"/>
      <c r="H39" s="42"/>
      <c r="I39" s="43"/>
    </row>
    <row r="40" spans="1:9" s="35" customFormat="1" ht="15.75">
      <c r="A40" s="53" t="s">
        <v>51</v>
      </c>
      <c r="B40" s="54">
        <f>SUM(B25:B39)</f>
        <v>-180979760.31</v>
      </c>
      <c r="C40" s="54">
        <f>SUM(C25:C39)</f>
        <v>-181809830</v>
      </c>
      <c r="D40" s="54">
        <f>SUM(D25:D39)</f>
        <v>-183060696</v>
      </c>
      <c r="E40" s="54">
        <f>SUM(E25:E39)</f>
        <v>-184054120</v>
      </c>
      <c r="F40" s="55">
        <f>SUM(F25:F39)</f>
        <v>-2244290</v>
      </c>
      <c r="G40" s="56"/>
      <c r="H40" s="33"/>
      <c r="I40" s="34"/>
    </row>
    <row r="41" spans="1:9" s="26" customFormat="1" ht="18.75">
      <c r="A41" s="57" t="s">
        <v>74</v>
      </c>
      <c r="B41" s="58"/>
      <c r="C41" s="59"/>
      <c r="D41" s="59"/>
      <c r="E41" s="59"/>
      <c r="F41" s="60"/>
      <c r="G41" s="61"/>
      <c r="H41" s="42"/>
      <c r="I41" s="43"/>
    </row>
    <row r="42" spans="1:9" s="26" customFormat="1" ht="15.75">
      <c r="A42" s="62" t="s">
        <v>52</v>
      </c>
      <c r="B42" s="63"/>
      <c r="C42" s="37"/>
      <c r="D42" s="37"/>
      <c r="E42" s="37"/>
      <c r="F42" s="48"/>
      <c r="G42" s="51"/>
      <c r="H42" s="42"/>
      <c r="I42" s="43"/>
    </row>
    <row r="43" spans="1:9" s="26" customFormat="1" ht="15.75">
      <c r="A43" s="62"/>
      <c r="B43" s="63"/>
      <c r="C43" s="37"/>
      <c r="D43" s="37"/>
      <c r="E43" s="37"/>
      <c r="F43" s="48"/>
      <c r="G43" s="51" t="s">
        <v>0</v>
      </c>
      <c r="H43" s="42"/>
      <c r="I43" s="43"/>
    </row>
    <row r="44" spans="1:9" s="26" customFormat="1" ht="15.75">
      <c r="A44" s="62"/>
      <c r="B44" s="63"/>
      <c r="C44" s="37"/>
      <c r="D44" s="37"/>
      <c r="E44" s="37"/>
      <c r="F44" s="48"/>
      <c r="G44" s="51"/>
      <c r="H44" s="42"/>
      <c r="I44" s="43"/>
    </row>
    <row r="45" spans="1:9" s="26" customFormat="1" ht="15.75">
      <c r="A45" s="36" t="s">
        <v>53</v>
      </c>
      <c r="B45" s="63">
        <f>SUM(B43:B44)</f>
        <v>0</v>
      </c>
      <c r="C45" s="63">
        <f>SUM(C43:C44)</f>
        <v>0</v>
      </c>
      <c r="D45" s="63">
        <f>SUM(D43:D44)</f>
        <v>0</v>
      </c>
      <c r="E45" s="63">
        <f>SUM(E43:E44)</f>
        <v>0</v>
      </c>
      <c r="F45" s="63"/>
      <c r="G45" s="51"/>
      <c r="H45" s="42"/>
      <c r="I45" s="43"/>
    </row>
    <row r="46" spans="1:102" s="67" customFormat="1" ht="15.75">
      <c r="A46" s="27" t="s">
        <v>54</v>
      </c>
      <c r="B46" s="58">
        <f>+B8+B23+B40+B45+2</f>
        <v>8947382.25999999</v>
      </c>
      <c r="C46" s="64">
        <f>+C8+C23+C40+C41</f>
        <v>3864620</v>
      </c>
      <c r="D46" s="64">
        <f>+D8+D23+D40+D41</f>
        <v>2294355.2599999905</v>
      </c>
      <c r="E46" s="64">
        <f>+E8+E23+E40+E41</f>
        <v>2694236.2599999905</v>
      </c>
      <c r="F46" s="64">
        <f>+F8+F23+F40+F41</f>
        <v>-330771</v>
      </c>
      <c r="G46" s="65" t="s">
        <v>55</v>
      </c>
      <c r="H46" s="42"/>
      <c r="I46" s="4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</row>
    <row r="47" spans="1:9" s="26" customFormat="1" ht="15.75">
      <c r="A47" s="62" t="s">
        <v>56</v>
      </c>
      <c r="B47" s="37"/>
      <c r="C47" s="38"/>
      <c r="D47" s="38"/>
      <c r="E47" s="68"/>
      <c r="F47" s="39"/>
      <c r="G47" s="69"/>
      <c r="H47" s="42"/>
      <c r="I47" s="43"/>
    </row>
    <row r="48" spans="1:9" s="26" customFormat="1" ht="15.75">
      <c r="A48" s="44" t="s">
        <v>57</v>
      </c>
      <c r="B48" s="37">
        <v>-1250866</v>
      </c>
      <c r="C48" s="38"/>
      <c r="D48" s="38"/>
      <c r="E48" s="68"/>
      <c r="F48" s="48"/>
      <c r="G48" s="69"/>
      <c r="H48" s="42"/>
      <c r="I48" s="43"/>
    </row>
    <row r="49" spans="1:9" s="26" customFormat="1" ht="15.75">
      <c r="A49" s="44" t="s">
        <v>58</v>
      </c>
      <c r="B49" s="37">
        <v>-939894</v>
      </c>
      <c r="C49" s="38"/>
      <c r="D49" s="38"/>
      <c r="E49" s="68"/>
      <c r="F49" s="48"/>
      <c r="G49" s="69"/>
      <c r="H49" s="42"/>
      <c r="I49" s="43"/>
    </row>
    <row r="50" spans="1:9" s="26" customFormat="1" ht="15.75">
      <c r="A50" s="44" t="s">
        <v>59</v>
      </c>
      <c r="B50" s="37">
        <v>-280382</v>
      </c>
      <c r="C50" s="38"/>
      <c r="D50" s="38"/>
      <c r="E50" s="68"/>
      <c r="F50" s="48"/>
      <c r="G50" s="69"/>
      <c r="H50" s="42"/>
      <c r="I50" s="43"/>
    </row>
    <row r="51" spans="1:9" s="26" customFormat="1" ht="15.75">
      <c r="A51" s="44" t="s">
        <v>60</v>
      </c>
      <c r="B51" s="37">
        <v>-500000</v>
      </c>
      <c r="C51" s="38">
        <v>-500000</v>
      </c>
      <c r="D51" s="38">
        <v>-500000</v>
      </c>
      <c r="E51" s="68">
        <v>-500000</v>
      </c>
      <c r="F51" s="48">
        <f>E51-C51</f>
        <v>0</v>
      </c>
      <c r="G51" s="69"/>
      <c r="H51" s="42"/>
      <c r="I51" s="43"/>
    </row>
    <row r="52" spans="1:9" s="26" customFormat="1" ht="15.75">
      <c r="A52" s="44" t="s">
        <v>61</v>
      </c>
      <c r="B52" s="37">
        <v>-1904264</v>
      </c>
      <c r="C52" s="37">
        <v>-3172068</v>
      </c>
      <c r="D52" s="37">
        <v>-1904264</v>
      </c>
      <c r="E52" s="37">
        <v>-1904264</v>
      </c>
      <c r="F52" s="45">
        <f>E52-C52</f>
        <v>1267804</v>
      </c>
      <c r="G52" s="69" t="s">
        <v>55</v>
      </c>
      <c r="H52" s="42"/>
      <c r="I52" s="43"/>
    </row>
    <row r="53" spans="1:9" s="26" customFormat="1" ht="15.75">
      <c r="A53" s="70"/>
      <c r="B53" s="37"/>
      <c r="C53" s="38"/>
      <c r="D53" s="38"/>
      <c r="E53" s="68"/>
      <c r="F53" s="48"/>
      <c r="G53" s="69"/>
      <c r="H53" s="42"/>
      <c r="I53" s="43"/>
    </row>
    <row r="54" spans="1:9" s="35" customFormat="1" ht="15.75">
      <c r="A54" s="62" t="s">
        <v>62</v>
      </c>
      <c r="B54" s="71">
        <f>SUM(B47:B53)</f>
        <v>-4875406</v>
      </c>
      <c r="C54" s="72">
        <f>SUM(C47:C53)</f>
        <v>-3672068</v>
      </c>
      <c r="D54" s="72">
        <f>SUM(D47:D53)</f>
        <v>-2404264</v>
      </c>
      <c r="E54" s="54">
        <f>SUM(E47:E53)</f>
        <v>-2404264</v>
      </c>
      <c r="F54" s="73">
        <f>E54-C54</f>
        <v>1267804</v>
      </c>
      <c r="G54" s="69" t="s">
        <v>55</v>
      </c>
      <c r="H54" s="33"/>
      <c r="I54" s="34"/>
    </row>
    <row r="55" spans="1:9" s="35" customFormat="1" ht="15.75">
      <c r="A55" s="27" t="s">
        <v>63</v>
      </c>
      <c r="B55" s="28">
        <f>+B46+B54</f>
        <v>4071976.2599999905</v>
      </c>
      <c r="C55" s="29">
        <f>+C46+C54</f>
        <v>192552</v>
      </c>
      <c r="D55" s="29">
        <f>+D46+D54</f>
        <v>-109908.74000000954</v>
      </c>
      <c r="E55" s="29">
        <f>+E46+E54</f>
        <v>289972.25999999046</v>
      </c>
      <c r="F55" s="29">
        <f>E55-C55</f>
        <v>97420.25999999046</v>
      </c>
      <c r="G55" s="69" t="s">
        <v>55</v>
      </c>
      <c r="H55" s="33"/>
      <c r="I55" s="34"/>
    </row>
    <row r="56" spans="1:9" s="26" customFormat="1" ht="16.5" thickBot="1">
      <c r="A56" s="74" t="s">
        <v>64</v>
      </c>
      <c r="B56" s="75">
        <v>1000000</v>
      </c>
      <c r="C56" s="76">
        <v>1000000</v>
      </c>
      <c r="D56" s="76">
        <v>1000000</v>
      </c>
      <c r="E56" s="76">
        <v>1000000</v>
      </c>
      <c r="F56" s="77">
        <f>E56-C56</f>
        <v>0</v>
      </c>
      <c r="G56" s="78"/>
      <c r="H56" s="79"/>
      <c r="I56" s="43"/>
    </row>
    <row r="57" spans="1:8" s="83" customFormat="1" ht="13.5" customHeight="1">
      <c r="A57" s="80" t="s">
        <v>65</v>
      </c>
      <c r="B57" s="81"/>
      <c r="C57" s="82"/>
      <c r="D57" s="81"/>
      <c r="E57" s="81"/>
      <c r="G57" s="81"/>
      <c r="H57" s="81"/>
    </row>
    <row r="58" spans="1:8" s="83" customFormat="1" ht="10.5" customHeight="1">
      <c r="A58" s="83" t="s">
        <v>66</v>
      </c>
      <c r="B58" s="84"/>
      <c r="C58" s="85"/>
      <c r="D58" s="84"/>
      <c r="E58" s="81"/>
      <c r="F58" s="81"/>
      <c r="G58" s="84"/>
      <c r="H58" s="84"/>
    </row>
    <row r="59" spans="1:8" s="83" customFormat="1" ht="14.25" customHeight="1">
      <c r="A59" s="86" t="s">
        <v>67</v>
      </c>
      <c r="B59" s="84"/>
      <c r="C59" s="87"/>
      <c r="D59" s="84"/>
      <c r="E59" s="81"/>
      <c r="F59" s="81"/>
      <c r="G59" s="84"/>
      <c r="H59" s="84"/>
    </row>
    <row r="60" spans="1:8" s="83" customFormat="1" ht="11.25" customHeight="1">
      <c r="A60" s="83" t="s">
        <v>68</v>
      </c>
      <c r="B60" s="81"/>
      <c r="C60" s="88"/>
      <c r="D60" s="81"/>
      <c r="E60" s="81"/>
      <c r="F60" s="81"/>
      <c r="G60" s="89"/>
      <c r="H60" s="84"/>
    </row>
    <row r="61" spans="1:8" s="83" customFormat="1" ht="14.25" customHeight="1">
      <c r="A61" s="83" t="s">
        <v>69</v>
      </c>
      <c r="B61" s="84"/>
      <c r="C61" s="87"/>
      <c r="D61" s="84"/>
      <c r="E61" s="81"/>
      <c r="F61" s="81"/>
      <c r="G61" s="84"/>
      <c r="H61" s="84"/>
    </row>
    <row r="62" spans="1:8" s="26" customFormat="1" ht="15" customHeight="1">
      <c r="A62" s="90" t="s">
        <v>70</v>
      </c>
      <c r="B62" s="66"/>
      <c r="C62" s="91"/>
      <c r="D62" s="66"/>
      <c r="E62" s="92"/>
      <c r="F62" s="92"/>
      <c r="G62" s="81"/>
      <c r="H62" s="92"/>
    </row>
    <row r="63" spans="1:8" s="26" customFormat="1" ht="15" customHeight="1">
      <c r="A63" s="90" t="s">
        <v>71</v>
      </c>
      <c r="B63" s="66"/>
      <c r="C63" s="91"/>
      <c r="D63" s="66"/>
      <c r="E63" s="92"/>
      <c r="F63" s="92"/>
      <c r="G63" s="81"/>
      <c r="H63" s="92"/>
    </row>
    <row r="65" spans="1:8" s="26" customFormat="1" ht="15.75">
      <c r="A65" s="90" t="s">
        <v>0</v>
      </c>
      <c r="B65" s="93"/>
      <c r="C65" s="10"/>
      <c r="D65" s="93"/>
      <c r="E65" s="93"/>
      <c r="F65" s="93"/>
      <c r="G65" s="84"/>
      <c r="H65" s="66"/>
    </row>
    <row r="66" spans="1:8" s="26" customFormat="1" ht="15.75">
      <c r="A66" s="94"/>
      <c r="B66" s="93"/>
      <c r="C66" s="10"/>
      <c r="D66" s="93"/>
      <c r="E66" s="93"/>
      <c r="F66" s="93"/>
      <c r="G66" s="84"/>
      <c r="H66" s="66"/>
    </row>
    <row r="67" spans="1:8" s="26" customFormat="1" ht="15.75">
      <c r="A67" s="94"/>
      <c r="B67" s="93"/>
      <c r="C67" s="10"/>
      <c r="D67" s="93"/>
      <c r="E67" s="93"/>
      <c r="F67" s="93"/>
      <c r="G67" s="84"/>
      <c r="H67" s="66"/>
    </row>
    <row r="68" spans="1:8" s="26" customFormat="1" ht="15.75">
      <c r="A68" s="94"/>
      <c r="B68" s="93"/>
      <c r="C68" s="10"/>
      <c r="D68" s="93"/>
      <c r="E68" s="93"/>
      <c r="F68" s="93"/>
      <c r="G68" s="84"/>
      <c r="H68" s="66"/>
    </row>
    <row r="69" spans="1:8" s="26" customFormat="1" ht="15.75">
      <c r="A69" s="94"/>
      <c r="B69" s="93"/>
      <c r="C69" s="10"/>
      <c r="D69" s="93"/>
      <c r="E69" s="93"/>
      <c r="F69" s="93"/>
      <c r="G69" s="84"/>
      <c r="H69" s="66"/>
    </row>
    <row r="70" spans="1:8" s="26" customFormat="1" ht="15.75">
      <c r="A70" s="94"/>
      <c r="B70" s="93"/>
      <c r="C70" s="10"/>
      <c r="D70" s="93"/>
      <c r="E70" s="93"/>
      <c r="F70" s="93"/>
      <c r="G70" s="84"/>
      <c r="H70" s="66"/>
    </row>
    <row r="71" spans="2:8" ht="15">
      <c r="B71" s="96"/>
      <c r="C71" s="97"/>
      <c r="D71" s="96"/>
      <c r="E71" s="96"/>
      <c r="F71" s="96"/>
      <c r="G71" s="98"/>
      <c r="H71" s="99"/>
    </row>
    <row r="72" spans="2:8" ht="15">
      <c r="B72" s="96"/>
      <c r="C72" s="97"/>
      <c r="D72" s="96"/>
      <c r="E72" s="96"/>
      <c r="F72" s="96"/>
      <c r="G72" s="98"/>
      <c r="H72" s="99"/>
    </row>
    <row r="73" spans="2:8" ht="15">
      <c r="B73" s="96"/>
      <c r="C73" s="97"/>
      <c r="D73" s="96"/>
      <c r="E73" s="96"/>
      <c r="F73" s="96"/>
      <c r="G73" s="98"/>
      <c r="H73" s="99"/>
    </row>
    <row r="74" spans="2:8" ht="15">
      <c r="B74" s="96"/>
      <c r="C74" s="97"/>
      <c r="D74" s="96"/>
      <c r="E74" s="96"/>
      <c r="F74" s="96"/>
      <c r="G74" s="98"/>
      <c r="H74" s="99"/>
    </row>
    <row r="75" ht="12.75">
      <c r="G75" s="98"/>
    </row>
    <row r="76" ht="12.75">
      <c r="G76" s="98"/>
    </row>
    <row r="77" ht="12.75">
      <c r="G77" s="98"/>
    </row>
    <row r="78" ht="12.75">
      <c r="G78" s="98"/>
    </row>
    <row r="79" ht="12.75">
      <c r="G79" s="98"/>
    </row>
    <row r="80" ht="12.75">
      <c r="G80" s="98"/>
    </row>
    <row r="81" ht="12.75">
      <c r="G81" s="98"/>
    </row>
    <row r="82" ht="12.75">
      <c r="G82" s="98"/>
    </row>
    <row r="83" ht="12.75">
      <c r="G83" s="98"/>
    </row>
    <row r="84" ht="12.75">
      <c r="G84" s="98"/>
    </row>
    <row r="85" ht="12.75">
      <c r="G85" s="98"/>
    </row>
    <row r="86" ht="12.75">
      <c r="G86" s="98"/>
    </row>
    <row r="87" ht="12.75">
      <c r="G87" s="98"/>
    </row>
    <row r="88" ht="12.75">
      <c r="G88" s="98"/>
    </row>
    <row r="89" ht="12.75">
      <c r="G89" s="98"/>
    </row>
    <row r="90" ht="12.75">
      <c r="G90" s="98"/>
    </row>
    <row r="91" ht="12.75">
      <c r="G91" s="98"/>
    </row>
    <row r="92" ht="12.75">
      <c r="G92" s="98"/>
    </row>
    <row r="93" ht="12.75">
      <c r="G93" s="98"/>
    </row>
    <row r="94" ht="12.75">
      <c r="G94" s="98"/>
    </row>
    <row r="95" ht="12.75">
      <c r="G95" s="98"/>
    </row>
    <row r="96" ht="12.75">
      <c r="G96" s="98"/>
    </row>
    <row r="97" ht="12.75">
      <c r="G97" s="98"/>
    </row>
    <row r="98" ht="12.75">
      <c r="G98" s="98"/>
    </row>
    <row r="99" ht="12.75">
      <c r="G99" s="98"/>
    </row>
    <row r="100" ht="12.75">
      <c r="G100" s="98"/>
    </row>
    <row r="101" ht="12.75">
      <c r="G101" s="98"/>
    </row>
    <row r="102" ht="12.75">
      <c r="G102" s="98"/>
    </row>
    <row r="103" ht="12.75">
      <c r="G103" s="98"/>
    </row>
    <row r="104" ht="12.75">
      <c r="G104" s="98"/>
    </row>
    <row r="105" ht="12.75">
      <c r="G105" s="98"/>
    </row>
    <row r="106" ht="12.75">
      <c r="G106" s="98"/>
    </row>
    <row r="107" ht="12.75">
      <c r="G107" s="98"/>
    </row>
    <row r="108" ht="12.75">
      <c r="G108" s="98"/>
    </row>
    <row r="109" ht="12.75">
      <c r="G109" s="98"/>
    </row>
    <row r="110" ht="12.75">
      <c r="G110" s="98"/>
    </row>
    <row r="111" ht="12.75">
      <c r="G111" s="98"/>
    </row>
    <row r="112" ht="12.75">
      <c r="G112" s="98"/>
    </row>
    <row r="113" ht="12.75">
      <c r="G113" s="98"/>
    </row>
    <row r="114" ht="12.75">
      <c r="G114" s="98"/>
    </row>
    <row r="115" ht="12.75">
      <c r="G115" s="98"/>
    </row>
    <row r="116" ht="12.75">
      <c r="G116" s="98"/>
    </row>
    <row r="117" ht="12.75">
      <c r="G117" s="98"/>
    </row>
    <row r="118" ht="12.75">
      <c r="G118" s="98"/>
    </row>
    <row r="119" ht="12.75">
      <c r="G119" s="98"/>
    </row>
    <row r="120" ht="12.75">
      <c r="G120" s="98"/>
    </row>
    <row r="121" ht="12.75">
      <c r="G121" s="98"/>
    </row>
    <row r="122" ht="12.75">
      <c r="G122" s="98"/>
    </row>
    <row r="123" ht="12.75">
      <c r="G123" s="98"/>
    </row>
    <row r="124" ht="12.75">
      <c r="G124" s="98"/>
    </row>
    <row r="125" ht="12.75">
      <c r="G125" s="98"/>
    </row>
    <row r="126" ht="12.75">
      <c r="G126" s="98"/>
    </row>
    <row r="127" ht="12.75">
      <c r="G127" s="98"/>
    </row>
    <row r="128" ht="12.75">
      <c r="G128" s="98"/>
    </row>
    <row r="129" ht="12.75">
      <c r="G129" s="98"/>
    </row>
    <row r="130" ht="12.75">
      <c r="G130" s="98"/>
    </row>
    <row r="131" ht="12.75">
      <c r="G131" s="98"/>
    </row>
    <row r="132" ht="12.75">
      <c r="G132" s="98"/>
    </row>
    <row r="133" ht="12.75">
      <c r="G133" s="98"/>
    </row>
    <row r="134" ht="12.75">
      <c r="G134" s="98"/>
    </row>
    <row r="135" ht="12.75">
      <c r="G135" s="98"/>
    </row>
    <row r="136" ht="12.75">
      <c r="G136" s="98"/>
    </row>
    <row r="137" ht="12.75">
      <c r="G137" s="98"/>
    </row>
    <row r="138" ht="12.75">
      <c r="G138" s="98"/>
    </row>
    <row r="139" ht="12.75">
      <c r="G139" s="98"/>
    </row>
    <row r="140" ht="12.75">
      <c r="G140" s="98"/>
    </row>
    <row r="141" ht="12.75">
      <c r="G141" s="98"/>
    </row>
    <row r="142" ht="12.75">
      <c r="G142" s="98"/>
    </row>
    <row r="143" ht="12.75">
      <c r="G143" s="98"/>
    </row>
    <row r="144" ht="12.75">
      <c r="G144" s="98"/>
    </row>
    <row r="145" ht="12.75">
      <c r="G145" s="98"/>
    </row>
    <row r="146" ht="12.75">
      <c r="G146" s="98"/>
    </row>
    <row r="147" ht="12.75">
      <c r="G147" s="98"/>
    </row>
    <row r="148" ht="12.75">
      <c r="G148" s="98"/>
    </row>
    <row r="149" ht="12.75">
      <c r="G149" s="98"/>
    </row>
    <row r="150" ht="12.75">
      <c r="G150" s="98"/>
    </row>
    <row r="151" ht="12.75">
      <c r="G151" s="98"/>
    </row>
    <row r="152" ht="12.75">
      <c r="G152" s="98"/>
    </row>
    <row r="153" ht="12.75">
      <c r="G153" s="98"/>
    </row>
    <row r="154" ht="12.75">
      <c r="G154" s="98"/>
    </row>
    <row r="155" ht="12.75">
      <c r="G155" s="98"/>
    </row>
    <row r="156" ht="12.75">
      <c r="G156" s="98"/>
    </row>
    <row r="157" ht="12.75">
      <c r="G157" s="98"/>
    </row>
    <row r="158" ht="12.75">
      <c r="G158" s="98"/>
    </row>
    <row r="159" ht="12.75">
      <c r="G159" s="98"/>
    </row>
    <row r="160" ht="12.75">
      <c r="G160" s="98"/>
    </row>
    <row r="161" ht="12.75">
      <c r="G161" s="98"/>
    </row>
    <row r="162" ht="12.75">
      <c r="G162" s="98"/>
    </row>
    <row r="163" ht="12.75">
      <c r="G163" s="98"/>
    </row>
  </sheetData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carrolk</dc:creator>
  <cp:keywords/>
  <dc:description/>
  <cp:lastModifiedBy>Janet Masuo</cp:lastModifiedBy>
  <cp:lastPrinted>2004-07-23T23:36:57Z</cp:lastPrinted>
  <dcterms:created xsi:type="dcterms:W3CDTF">2004-07-21T17:14:59Z</dcterms:created>
  <dcterms:modified xsi:type="dcterms:W3CDTF">2004-08-12T18:26:44Z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876471284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-1426743748</vt:i4>
  </property>
  <property fmtid="{D5CDD505-2E9C-101B-9397-08002B2CF9AE}" pid="7" name="_ReviewingToolsShownOnce">
    <vt:lpwstr/>
  </property>
</Properties>
</file>