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9210" activeTab="0"/>
  </bookViews>
  <sheets>
    <sheet name="Ops Fin P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<sst xmlns="http://schemas.openxmlformats.org/spreadsheetml/2006/main" count="55" uniqueCount="53">
  <si>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King County Office of Information Resource Management</t>
  </si>
  <si>
    <t>2007 Financial Plan</t>
  </si>
  <si>
    <t>Printing and Graphic Arts / Fund 5600</t>
  </si>
  <si>
    <t>2005 Adopted</t>
  </si>
  <si>
    <t>2006 Budget</t>
  </si>
  <si>
    <t>2007 Budget</t>
  </si>
  <si>
    <t xml:space="preserve">2007 Estimated </t>
  </si>
  <si>
    <t>Difference - Budget vs. Actual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</si>
  <si>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</si>
  <si>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</si>
  <si>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</si>
  <si>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</si>
  <si>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</si>
  <si>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</si>
  <si>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</si>
  <si>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SMT Equipment Buy Off</t>
  </si>
  <si>
    <t>*  Supplemental</t>
  </si>
  <si>
    <t>*  Est. Additional Appropriation</t>
  </si>
  <si>
    <t>Total Expenditures</t>
  </si>
  <si>
    <t>Ending Fund Balance</t>
  </si>
  <si>
    <t>Reserves &amp; Designations</t>
  </si>
  <si>
    <t>*  Encumbrance Carryover</t>
  </si>
  <si>
    <t>Total Reserves &amp; Designations</t>
  </si>
  <si>
    <t>Ending Undesignated Fund Balance</t>
  </si>
  <si>
    <t>Net Operating result</t>
  </si>
  <si>
    <t>Financial Plan Notes:</t>
  </si>
  <si>
    <r>
      <t>1</t>
    </r>
    <r>
      <rPr>
        <sz val="9"/>
        <rFont val="Verdana"/>
        <family val="2"/>
      </rPr>
      <t xml:space="preserve">  2004 Actuals are from the 2004 CAFR.</t>
    </r>
  </si>
  <si>
    <r>
      <t xml:space="preserve">2  </t>
    </r>
    <r>
      <rPr>
        <sz val="9"/>
        <rFont val="Verdana"/>
        <family val="2"/>
      </rPr>
      <t xml:space="preserve"> 2005 Actuals are from the 2005 CAFR.</t>
    </r>
  </si>
  <si>
    <r>
      <t xml:space="preserve">3  </t>
    </r>
    <r>
      <rPr>
        <sz val="9"/>
        <rFont val="Verdana"/>
        <family val="2"/>
      </rPr>
      <t xml:space="preserve"> Reflects the 2006 Supplemental Request that was approved in 4th Quarter 2006.</t>
    </r>
  </si>
  <si>
    <r>
      <t xml:space="preserve">4  </t>
    </r>
    <r>
      <rPr>
        <sz val="9"/>
        <rFont val="Verdana"/>
        <family val="2"/>
      </rPr>
      <t xml:space="preserve"> 2006 Actuals are from the 14th month IBIS reports.</t>
    </r>
  </si>
  <si>
    <r>
      <t xml:space="preserve">5   </t>
    </r>
    <r>
      <rPr>
        <sz val="9"/>
        <rFont val="Verdana"/>
        <family val="2"/>
      </rPr>
      <t>Target fund balance is set at 5% of operating expenditure.</t>
    </r>
  </si>
  <si>
    <r>
      <t xml:space="preserve">6   </t>
    </r>
    <r>
      <rPr>
        <sz val="9"/>
        <rFont val="Verdana"/>
        <family val="2"/>
      </rPr>
      <t>In 2006, the expected underexpenditure is based on 2% of the operating expenditure.</t>
    </r>
  </si>
  <si>
    <t>DEC-05</t>
  </si>
  <si>
    <t>JAN-06</t>
  </si>
  <si>
    <t>FEB-06</t>
  </si>
  <si>
    <t>MAR-06</t>
  </si>
  <si>
    <t>APR-06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</si>
  <si>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</si>
  <si>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</si>
  <si>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</si>
  <si>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</si>
  <si>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</si>
  <si>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</si>
  <si>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</si>
  <si>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</si>
  <si>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</si>
  <si>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</si>
  <si>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</si>
  <si>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</si>
  <si>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2006 Budget - Revised </t>
    </r>
    <r>
      <rPr>
        <b/>
        <vertAlign val="superscript"/>
        <sz val="10"/>
        <rFont val="Verdana"/>
        <family val="2"/>
      </rPr>
      <t>3</t>
    </r>
  </si>
  <si>
    <r>
      <t xml:space="preserve">2006 Actual </t>
    </r>
    <r>
      <rPr>
        <b/>
        <vertAlign val="superscript"/>
        <sz val="10"/>
        <rFont val="Verdana"/>
        <family val="2"/>
      </rPr>
      <t>4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</si>
  <si>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6</t>
    </r>
  </si>
  <si>
    <r>
      <t xml:space="preserve">Target Fund Balance </t>
    </r>
    <r>
      <rPr>
        <b/>
        <vertAlign val="superscript"/>
        <sz val="10"/>
        <rFont val="Verdana"/>
        <family val="2"/>
      </rPr>
      <t>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</si>
</sst>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0000"/>
    <numFmt numFmtId="167" formatCode="_(* #,##0.0_);_(* \(#,##0.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10"/>
      <name val="Arial"/>
      <family val="0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38" fontId="5" fillId="0" borderId="1" xfId="19" applyNumberFormat="1" applyFont="1" applyFill="1" applyBorder="1" applyAlignment="1">
      <alignment horizontal="center" wrapText="1"/>
      <protection/>
    </xf>
    <xf numFmtId="38" fontId="5" fillId="0" borderId="2" xfId="19" applyNumberFormat="1" applyFont="1" applyFill="1" applyBorder="1" applyAlignment="1">
      <alignment horizontal="centerContinuous" wrapText="1"/>
      <protection/>
    </xf>
    <xf numFmtId="37" fontId="5" fillId="0" borderId="3" xfId="19" applyFont="1" applyBorder="1" applyAlignment="1" quotePrefix="1">
      <alignment horizontal="left"/>
      <protection/>
    </xf>
    <xf numFmtId="38" fontId="4" fillId="0" borderId="3" xfId="15" applyNumberFormat="1" applyFont="1" applyBorder="1" applyAlignment="1">
      <alignment/>
    </xf>
    <xf numFmtId="38" fontId="4" fillId="0" borderId="4" xfId="15" applyNumberFormat="1" applyFont="1" applyFill="1" applyBorder="1" applyAlignment="1">
      <alignment/>
    </xf>
    <xf numFmtId="38" fontId="4" fillId="0" borderId="3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7" fontId="5" fillId="0" borderId="5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6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7" fontId="4" fillId="0" borderId="5" xfId="19" applyFont="1" applyBorder="1" applyAlignment="1">
      <alignment horizontal="left" wrapText="1"/>
      <protection/>
    </xf>
    <xf numFmtId="38" fontId="4" fillId="0" borderId="5" xfId="15" applyNumberFormat="1" applyFont="1" applyBorder="1" applyAlignment="1">
      <alignment/>
    </xf>
    <xf numFmtId="38" fontId="4" fillId="0" borderId="7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38" fontId="0" fillId="0" borderId="5" xfId="0" applyNumberFormat="1" applyFill="1" applyBorder="1" applyAlignment="1">
      <alignment/>
    </xf>
    <xf numFmtId="37" fontId="4" fillId="0" borderId="5" xfId="19" applyFont="1" applyBorder="1" applyAlignment="1">
      <alignment horizontal="left"/>
      <protection/>
    </xf>
    <xf numFmtId="0" fontId="0" fillId="0" borderId="5" xfId="0" applyFill="1" applyBorder="1" applyAlignment="1">
      <alignment/>
    </xf>
    <xf numFmtId="37" fontId="5" fillId="0" borderId="8" xfId="19" applyFont="1" applyBorder="1" applyAlignment="1">
      <alignment horizontal="left"/>
      <protection/>
    </xf>
    <xf numFmtId="38" fontId="5" fillId="0" borderId="8" xfId="15" applyNumberFormat="1" applyFont="1" applyBorder="1" applyAlignment="1">
      <alignment/>
    </xf>
    <xf numFmtId="38" fontId="5" fillId="0" borderId="9" xfId="15" applyNumberFormat="1" applyFont="1" applyFill="1" applyBorder="1" applyAlignment="1">
      <alignment/>
    </xf>
    <xf numFmtId="38" fontId="5" fillId="0" borderId="8" xfId="15" applyNumberFormat="1" applyFont="1" applyFill="1" applyBorder="1" applyAlignment="1">
      <alignment/>
    </xf>
    <xf numFmtId="38" fontId="0" fillId="0" borderId="3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5" fillId="0" borderId="5" xfId="19" applyFont="1" applyBorder="1" applyAlignment="1">
      <alignment horizontal="left"/>
      <protection/>
    </xf>
    <xf numFmtId="38" fontId="5" fillId="0" borderId="5" xfId="15" applyNumberFormat="1" applyFont="1" applyBorder="1" applyAlignment="1">
      <alignment/>
    </xf>
    <xf numFmtId="38" fontId="5" fillId="0" borderId="10" xfId="15" applyNumberFormat="1" applyFont="1" applyBorder="1" applyAlignment="1">
      <alignment/>
    </xf>
    <xf numFmtId="38" fontId="5" fillId="0" borderId="5" xfId="15" applyNumberFormat="1" applyFont="1" applyFill="1" applyBorder="1" applyAlignment="1">
      <alignment/>
    </xf>
    <xf numFmtId="38" fontId="5" fillId="0" borderId="7" xfId="15" applyNumberFormat="1" applyFont="1" applyFill="1" applyBorder="1" applyAlignment="1">
      <alignment/>
    </xf>
    <xf numFmtId="38" fontId="4" fillId="0" borderId="10" xfId="15" applyNumberFormat="1" applyFont="1" applyBorder="1" applyAlignment="1">
      <alignment/>
    </xf>
    <xf numFmtId="37" fontId="5" fillId="0" borderId="8" xfId="19" applyFont="1" applyBorder="1" applyAlignment="1" quotePrefix="1">
      <alignment horizontal="left"/>
      <protection/>
    </xf>
    <xf numFmtId="0" fontId="7" fillId="0" borderId="0" xfId="0" applyFont="1" applyAlignment="1">
      <alignment wrapText="1"/>
    </xf>
    <xf numFmtId="37" fontId="5" fillId="0" borderId="4" xfId="19" applyFont="1" applyBorder="1" applyAlignment="1" quotePrefix="1">
      <alignment horizontal="left"/>
      <protection/>
    </xf>
    <xf numFmtId="38" fontId="5" fillId="0" borderId="3" xfId="15" applyNumberFormat="1" applyFont="1" applyBorder="1" applyAlignment="1">
      <alignment/>
    </xf>
    <xf numFmtId="38" fontId="5" fillId="0" borderId="4" xfId="15" applyNumberFormat="1" applyFont="1" applyFill="1" applyBorder="1" applyAlignment="1">
      <alignment/>
    </xf>
    <xf numFmtId="38" fontId="5" fillId="0" borderId="3" xfId="15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8" fontId="4" fillId="2" borderId="3" xfId="15" applyNumberFormat="1" applyFont="1" applyFill="1" applyBorder="1" applyAlignment="1">
      <alignment/>
    </xf>
    <xf numFmtId="38" fontId="4" fillId="0" borderId="1" xfId="15" applyNumberFormat="1" applyFont="1" applyFill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0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38" fontId="5" fillId="0" borderId="9" xfId="0" applyNumberFormat="1" applyFont="1" applyFill="1" applyBorder="1" applyAlignment="1">
      <alignment/>
    </xf>
    <xf numFmtId="38" fontId="5" fillId="0" borderId="8" xfId="0" applyNumberFormat="1" applyFont="1" applyFill="1" applyBorder="1" applyAlignment="1">
      <alignment/>
    </xf>
    <xf numFmtId="38" fontId="0" fillId="0" borderId="1" xfId="0" applyNumberFormat="1" applyFill="1" applyBorder="1" applyAlignment="1">
      <alignment/>
    </xf>
    <xf numFmtId="164" fontId="4" fillId="0" borderId="0" xfId="15" applyNumberFormat="1" applyFont="1" applyBorder="1" applyAlignment="1">
      <alignment/>
    </xf>
    <xf numFmtId="37" fontId="4" fillId="0" borderId="5" xfId="19" applyFont="1" applyBorder="1" applyAlignment="1" quotePrefix="1">
      <alignment horizontal="left"/>
      <protection/>
    </xf>
    <xf numFmtId="164" fontId="4" fillId="0" borderId="10" xfId="15" applyNumberFormat="1" applyFont="1" applyBorder="1" applyAlignment="1">
      <alignment/>
    </xf>
    <xf numFmtId="37" fontId="4" fillId="0" borderId="7" xfId="19" applyFont="1" applyBorder="1" applyAlignment="1">
      <alignment horizontal="left"/>
      <protection/>
    </xf>
    <xf numFmtId="38" fontId="4" fillId="0" borderId="10" xfId="15" applyNumberFormat="1" applyFont="1" applyFill="1" applyBorder="1" applyAlignment="1">
      <alignment/>
    </xf>
    <xf numFmtId="165" fontId="4" fillId="0" borderId="10" xfId="15" applyNumberFormat="1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38" fontId="5" fillId="0" borderId="3" xfId="0" applyNumberFormat="1" applyFont="1" applyBorder="1" applyAlignment="1">
      <alignment/>
    </xf>
    <xf numFmtId="38" fontId="5" fillId="0" borderId="4" xfId="0" applyNumberFormat="1" applyFont="1" applyFill="1" applyBorder="1" applyAlignment="1">
      <alignment/>
    </xf>
    <xf numFmtId="38" fontId="5" fillId="0" borderId="3" xfId="0" applyNumberFormat="1" applyFont="1" applyFill="1" applyBorder="1" applyAlignment="1">
      <alignment/>
    </xf>
    <xf numFmtId="38" fontId="4" fillId="0" borderId="0" xfId="15" applyNumberFormat="1" applyFont="1" applyBorder="1" applyAlignment="1">
      <alignment/>
    </xf>
    <xf numFmtId="38" fontId="4" fillId="0" borderId="12" xfId="15" applyNumberFormat="1" applyFont="1" applyBorder="1" applyAlignment="1">
      <alignment/>
    </xf>
    <xf numFmtId="37" fontId="5" fillId="0" borderId="11" xfId="19" applyFont="1" applyBorder="1" applyAlignment="1" quotePrefix="1">
      <alignment horizontal="left"/>
      <protection/>
    </xf>
    <xf numFmtId="38" fontId="4" fillId="0" borderId="1" xfId="15" applyNumberFormat="1" applyFont="1" applyBorder="1" applyAlignment="1">
      <alignment horizontal="right"/>
    </xf>
    <xf numFmtId="38" fontId="4" fillId="0" borderId="11" xfId="15" applyNumberFormat="1" applyFont="1" applyFill="1" applyBorder="1" applyAlignment="1">
      <alignment horizontal="right"/>
    </xf>
    <xf numFmtId="38" fontId="4" fillId="0" borderId="1" xfId="15" applyNumberFormat="1" applyFont="1" applyFill="1" applyBorder="1" applyAlignment="1">
      <alignment horizontal="right"/>
    </xf>
    <xf numFmtId="37" fontId="5" fillId="0" borderId="6" xfId="19" applyFont="1" applyBorder="1" applyAlignment="1" quotePrefix="1">
      <alignment horizontal="left"/>
      <protection/>
    </xf>
    <xf numFmtId="38" fontId="4" fillId="0" borderId="13" xfId="15" applyNumberFormat="1" applyFont="1" applyBorder="1" applyAlignment="1">
      <alignment horizontal="right"/>
    </xf>
    <xf numFmtId="38" fontId="4" fillId="0" borderId="14" xfId="15" applyNumberFormat="1" applyFont="1" applyFill="1" applyBorder="1" applyAlignment="1">
      <alignment horizontal="right"/>
    </xf>
    <xf numFmtId="38" fontId="4" fillId="0" borderId="13" xfId="15" applyNumberFormat="1" applyFont="1" applyFill="1" applyBorder="1" applyAlignment="1">
      <alignment horizontal="right"/>
    </xf>
    <xf numFmtId="37" fontId="5" fillId="0" borderId="8" xfId="19" applyFont="1" applyBorder="1">
      <alignment/>
      <protection/>
    </xf>
    <xf numFmtId="38" fontId="5" fillId="0" borderId="15" xfId="19" applyNumberFormat="1" applyFont="1" applyBorder="1">
      <alignment/>
      <protection/>
    </xf>
    <xf numFmtId="38" fontId="5" fillId="0" borderId="16" xfId="19" applyNumberFormat="1" applyFont="1" applyFill="1" applyBorder="1">
      <alignment/>
      <protection/>
    </xf>
    <xf numFmtId="38" fontId="5" fillId="0" borderId="15" xfId="19" applyNumberFormat="1" applyFont="1" applyFill="1" applyBorder="1">
      <alignment/>
      <protection/>
    </xf>
    <xf numFmtId="38" fontId="7" fillId="0" borderId="3" xfId="0" applyNumberFormat="1" applyFont="1" applyFill="1" applyBorder="1" applyAlignment="1">
      <alignment/>
    </xf>
    <xf numFmtId="37" fontId="8" fillId="0" borderId="0" xfId="19" applyFont="1" applyAlignment="1">
      <alignment horizontal="left"/>
      <protection/>
    </xf>
    <xf numFmtId="38" fontId="5" fillId="0" borderId="0" xfId="19" applyNumberFormat="1" applyFont="1">
      <alignment/>
      <protection/>
    </xf>
    <xf numFmtId="38" fontId="5" fillId="0" borderId="0" xfId="19" applyNumberFormat="1" applyFont="1" applyAlignment="1">
      <alignment horizontal="right"/>
      <protection/>
    </xf>
    <xf numFmtId="38" fontId="7" fillId="0" borderId="0" xfId="0" applyNumberFormat="1" applyFont="1" applyBorder="1" applyAlignment="1">
      <alignment/>
    </xf>
    <xf numFmtId="37" fontId="10" fillId="0" borderId="0" xfId="19" applyFont="1" applyBorder="1" applyAlignment="1" quotePrefix="1">
      <alignment horizontal="left"/>
      <protection/>
    </xf>
    <xf numFmtId="38" fontId="9" fillId="0" borderId="0" xfId="19" applyNumberFormat="1" applyFont="1" applyBorder="1">
      <alignment/>
      <protection/>
    </xf>
    <xf numFmtId="38" fontId="9" fillId="0" borderId="0" xfId="0" applyNumberFormat="1" applyFont="1" applyAlignment="1">
      <alignment/>
    </xf>
    <xf numFmtId="37" fontId="10" fillId="0" borderId="0" xfId="19" applyFont="1" applyBorder="1" applyAlignment="1" quotePrefix="1">
      <alignment horizontal="left" vertical="top"/>
      <protection/>
    </xf>
    <xf numFmtId="37" fontId="10" fillId="0" borderId="0" xfId="19" applyFont="1" applyBorder="1" applyAlignment="1">
      <alignment horizontal="left" wrapText="1"/>
      <protection/>
    </xf>
    <xf numFmtId="38" fontId="9" fillId="0" borderId="0" xfId="19" applyNumberFormat="1" applyFont="1" applyBorder="1" applyAlignment="1">
      <alignment horizontal="left" vertical="top"/>
      <protection/>
    </xf>
    <xf numFmtId="38" fontId="9" fillId="0" borderId="0" xfId="19" applyNumberFormat="1" applyFont="1">
      <alignment/>
      <protection/>
    </xf>
    <xf numFmtId="0" fontId="10" fillId="0" borderId="0" xfId="0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5" fillId="0" borderId="17" xfId="0" applyFont="1" applyBorder="1" applyAlignment="1">
      <alignment horizontal="right"/>
    </xf>
    <xf numFmtId="38" fontId="5" fillId="0" borderId="18" xfId="0" applyNumberFormat="1" applyFont="1" applyBorder="1" applyAlignment="1" quotePrefix="1">
      <alignment horizontal="center"/>
    </xf>
    <xf numFmtId="38" fontId="5" fillId="0" borderId="0" xfId="0" applyNumberFormat="1" applyFont="1" applyBorder="1" applyAlignment="1" quotePrefix="1">
      <alignment horizontal="center"/>
    </xf>
    <xf numFmtId="0" fontId="4" fillId="0" borderId="19" xfId="0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8" fillId="0" borderId="0" xfId="0" applyNumberFormat="1" applyFont="1" applyAlignment="1">
      <alignment horizontal="lef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center"/>
    </xf>
    <xf numFmtId="164" fontId="4" fillId="0" borderId="21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21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37" fontId="3" fillId="0" borderId="0" xfId="19" applyFont="1" applyBorder="1" applyAlignment="1">
      <alignment horizontal="center" wrapText="1"/>
      <protection/>
    </xf>
    <xf numFmtId="37" fontId="10" fillId="0" borderId="0" xfId="19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Budget_Finance\P&amp;GA%20Business%20Study\Executive%20Finance%20Committee\Aug%2007%20EFC%20Report\July%20PGA%20Performance%20Report%20for%20EFC_082107%20IBIS%20clo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Old Attachment B"/>
      <sheetName val="Attachment B"/>
      <sheetName val="OH Allocation"/>
      <sheetName val="AttachmentC"/>
      <sheetName val="Close-out estimates"/>
      <sheetName val="Projections"/>
      <sheetName val="FEB 07 Rev"/>
      <sheetName val="FEB 07"/>
      <sheetName val="Sheet1"/>
      <sheetName val="Perfomance Details"/>
      <sheetName val="Allotment Plan"/>
      <sheetName val="07 Budget"/>
      <sheetName val="Attachment C"/>
      <sheetName val="Utilization -Information only"/>
      <sheetName val="Graphics Work hours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181478.40999999997</v>
          </cell>
          <cell r="G3">
            <v>287058.88000000006</v>
          </cell>
          <cell r="H3">
            <v>193210.44</v>
          </cell>
        </row>
        <row r="4">
          <cell r="E4">
            <v>-177998.16333333333</v>
          </cell>
          <cell r="F4">
            <v>-287332.06000000006</v>
          </cell>
          <cell r="G4">
            <v>-282021.04000000004</v>
          </cell>
          <cell r="H4">
            <v>-265874.62</v>
          </cell>
        </row>
        <row r="6">
          <cell r="G6">
            <v>-1299222.1</v>
          </cell>
          <cell r="H6">
            <v>-1332405.93</v>
          </cell>
        </row>
      </sheetData>
      <sheetData sheetId="4">
        <row r="6">
          <cell r="AD6">
            <v>2362647.91</v>
          </cell>
        </row>
        <row r="261">
          <cell r="AC261">
            <v>887768.6956351089</v>
          </cell>
        </row>
        <row r="263">
          <cell r="AC263">
            <v>289743</v>
          </cell>
        </row>
        <row r="266">
          <cell r="AC266">
            <v>-2162275.4823017754</v>
          </cell>
        </row>
      </sheetData>
      <sheetData sheetId="12">
        <row r="4">
          <cell r="C4">
            <v>1736409</v>
          </cell>
        </row>
        <row r="5">
          <cell r="C5">
            <v>1828133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5" zoomScaleNormal="75" workbookViewId="0" topLeftCell="A1">
      <selection activeCell="B27" sqref="B27"/>
    </sheetView>
  </sheetViews>
  <sheetFormatPr defaultColWidth="9.140625" defaultRowHeight="12.75"/>
  <cols>
    <col min="1" max="1" width="41.00390625" style="0" customWidth="1"/>
    <col min="2" max="2" width="21.7109375" style="0" customWidth="1"/>
    <col min="3" max="3" width="21.7109375" style="0" hidden="1" customWidth="1"/>
    <col min="4" max="6" width="21.7109375" style="0" customWidth="1"/>
    <col min="7" max="9" width="20.8515625" style="0" customWidth="1"/>
    <col min="10" max="10" width="17.8515625" style="0" hidden="1" customWidth="1"/>
    <col min="11" max="11" width="22.421875" style="0" customWidth="1"/>
  </cols>
  <sheetData>
    <row r="1" spans="1:10" ht="4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9" ht="4.5" customHeight="1">
      <c r="A4" s="1"/>
      <c r="B4" s="2"/>
      <c r="C4" s="2"/>
      <c r="D4" s="2"/>
      <c r="E4" s="2"/>
      <c r="F4" s="2"/>
      <c r="G4" s="2"/>
      <c r="H4" s="2"/>
      <c r="I4" s="2"/>
    </row>
    <row r="5" spans="1:10" ht="27.75">
      <c r="A5" s="3"/>
      <c r="B5" s="4" t="s">
        <v>47</v>
      </c>
      <c r="C5" s="4" t="s">
        <v>3</v>
      </c>
      <c r="D5" s="4" t="s">
        <v>48</v>
      </c>
      <c r="E5" s="5" t="s">
        <v>4</v>
      </c>
      <c r="F5" s="5" t="s">
        <v>49</v>
      </c>
      <c r="G5" s="5" t="s">
        <v>50</v>
      </c>
      <c r="H5" s="5" t="s">
        <v>5</v>
      </c>
      <c r="I5" s="4" t="s">
        <v>6</v>
      </c>
      <c r="J5" s="6" t="s">
        <v>7</v>
      </c>
    </row>
    <row r="6" spans="1:10" ht="12.75">
      <c r="A6" s="7" t="s">
        <v>8</v>
      </c>
      <c r="B6" s="8">
        <v>289289</v>
      </c>
      <c r="C6" s="8">
        <v>209029</v>
      </c>
      <c r="D6" s="8">
        <f>B24</f>
        <v>-343747</v>
      </c>
      <c r="E6" s="8">
        <f>D6</f>
        <v>-343747</v>
      </c>
      <c r="F6" s="8">
        <f>D24</f>
        <v>-531520.5700000003</v>
      </c>
      <c r="G6" s="9">
        <f>D24</f>
        <v>-531520.5700000003</v>
      </c>
      <c r="H6" s="9">
        <v>-1150948.8589684274</v>
      </c>
      <c r="I6" s="10">
        <f>G24</f>
        <v>-1343395.5600000005</v>
      </c>
      <c r="J6" s="11"/>
    </row>
    <row r="7" spans="1:10" ht="12.75">
      <c r="A7" s="12" t="s">
        <v>9</v>
      </c>
      <c r="B7" s="13"/>
      <c r="C7" s="13"/>
      <c r="D7" s="13"/>
      <c r="E7" s="13"/>
      <c r="F7" s="13"/>
      <c r="G7" s="14"/>
      <c r="H7" s="14"/>
      <c r="I7" s="15"/>
      <c r="J7" s="16"/>
    </row>
    <row r="8" spans="1:10" ht="25.5">
      <c r="A8" s="17" t="s">
        <v>10</v>
      </c>
      <c r="B8" s="18">
        <v>2769784</v>
      </c>
      <c r="C8" s="18">
        <v>3644312</v>
      </c>
      <c r="D8" s="18">
        <v>3266465</v>
      </c>
      <c r="E8" s="18">
        <v>3193459</v>
      </c>
      <c r="F8" s="18">
        <v>3610758</v>
      </c>
      <c r="G8" s="19">
        <f>3481672.63-G9</f>
        <v>3349914.2399999998</v>
      </c>
      <c r="H8" s="19">
        <f>'[1]07 Budget'!C5</f>
        <v>1828133</v>
      </c>
      <c r="I8" s="20">
        <f>'[1]AttachmentC'!AD6</f>
        <v>2362647.91</v>
      </c>
      <c r="J8" s="21">
        <f>I8-H8</f>
        <v>534514.9100000001</v>
      </c>
    </row>
    <row r="9" spans="1:10" ht="12.75">
      <c r="A9" s="22" t="s">
        <v>11</v>
      </c>
      <c r="B9" s="18"/>
      <c r="C9" s="18"/>
      <c r="D9" s="18">
        <v>175119.28</v>
      </c>
      <c r="E9" s="18">
        <v>288702</v>
      </c>
      <c r="F9" s="18">
        <v>116684</v>
      </c>
      <c r="G9" s="19">
        <v>131758.39</v>
      </c>
      <c r="H9" s="19"/>
      <c r="I9" s="20"/>
      <c r="J9" s="21"/>
    </row>
    <row r="10" spans="1:10" ht="12.75">
      <c r="A10" s="17"/>
      <c r="B10" s="18"/>
      <c r="C10" s="18"/>
      <c r="D10" s="18"/>
      <c r="E10" s="18"/>
      <c r="F10" s="18"/>
      <c r="G10" s="19"/>
      <c r="H10" s="19"/>
      <c r="I10" s="20"/>
      <c r="J10" s="21"/>
    </row>
    <row r="11" spans="1:10" ht="12.75">
      <c r="A11" s="22"/>
      <c r="B11" s="18"/>
      <c r="C11" s="18"/>
      <c r="D11" s="18"/>
      <c r="E11" s="18"/>
      <c r="F11" s="18"/>
      <c r="G11" s="19"/>
      <c r="H11" s="19"/>
      <c r="I11" s="20"/>
      <c r="J11" s="23"/>
    </row>
    <row r="12" spans="1:11" s="30" customFormat="1" ht="13.5" thickBot="1">
      <c r="A12" s="24" t="s">
        <v>12</v>
      </c>
      <c r="B12" s="25">
        <v>2769784</v>
      </c>
      <c r="C12" s="25">
        <v>3644312</v>
      </c>
      <c r="D12" s="25">
        <f>SUM(D8:D11)</f>
        <v>3441584.28</v>
      </c>
      <c r="E12" s="25">
        <f>SUM(E8:E11)</f>
        <v>3482161</v>
      </c>
      <c r="F12" s="25">
        <f>SUM(F8:F11)</f>
        <v>3727442</v>
      </c>
      <c r="G12" s="26">
        <f>SUM(G8:G10)</f>
        <v>3481672.63</v>
      </c>
      <c r="H12" s="26">
        <f>SUM(H8:H10)</f>
        <v>1828133</v>
      </c>
      <c r="I12" s="27">
        <f>SUM(I8:I10)</f>
        <v>2362647.91</v>
      </c>
      <c r="J12" s="28">
        <f>J8</f>
        <v>534514.9100000001</v>
      </c>
      <c r="K12" s="29"/>
    </row>
    <row r="13" spans="1:11" s="30" customFormat="1" ht="13.5" thickTop="1">
      <c r="A13" s="31"/>
      <c r="B13" s="32"/>
      <c r="C13" s="33"/>
      <c r="D13" s="32"/>
      <c r="E13" s="32"/>
      <c r="F13" s="32"/>
      <c r="G13" s="34"/>
      <c r="H13" s="35"/>
      <c r="I13" s="34"/>
      <c r="J13" s="21"/>
      <c r="K13" s="29"/>
    </row>
    <row r="14" spans="1:10" ht="12.75">
      <c r="A14" s="12" t="s">
        <v>13</v>
      </c>
      <c r="B14" s="18"/>
      <c r="C14" s="36"/>
      <c r="D14" s="18"/>
      <c r="E14" s="18"/>
      <c r="F14" s="18"/>
      <c r="G14" s="19"/>
      <c r="H14" s="19"/>
      <c r="I14" s="20"/>
      <c r="J14" s="23"/>
    </row>
    <row r="15" spans="1:10" ht="12.75">
      <c r="A15" s="22" t="s">
        <v>14</v>
      </c>
      <c r="B15" s="18">
        <v>-3402820</v>
      </c>
      <c r="C15" s="36">
        <v>-3644711</v>
      </c>
      <c r="D15" s="18">
        <v>-3594357.85</v>
      </c>
      <c r="E15" s="18">
        <v>-3384871</v>
      </c>
      <c r="F15" s="18">
        <f>E15</f>
        <v>-3384871</v>
      </c>
      <c r="G15" s="19">
        <f>-4334156.42+40608.8</f>
        <v>-4293547.62</v>
      </c>
      <c r="H15" s="19">
        <f>-'[1]07 Budget'!C4</f>
        <v>-1736409</v>
      </c>
      <c r="I15" s="20">
        <f>H15</f>
        <v>-1736409</v>
      </c>
      <c r="J15" s="21">
        <f>I15-H15</f>
        <v>0</v>
      </c>
    </row>
    <row r="16" spans="1:10" ht="12.75">
      <c r="A16" s="22" t="s">
        <v>15</v>
      </c>
      <c r="B16" s="18"/>
      <c r="C16" s="36"/>
      <c r="D16" s="18">
        <v>-35000</v>
      </c>
      <c r="E16" s="18"/>
      <c r="F16" s="18"/>
      <c r="G16" s="19"/>
      <c r="H16" s="19"/>
      <c r="I16" s="20"/>
      <c r="J16" s="23"/>
    </row>
    <row r="17" spans="1:10" ht="12.75">
      <c r="A17" s="22" t="s">
        <v>16</v>
      </c>
      <c r="B17" s="18"/>
      <c r="C17" s="36"/>
      <c r="D17" s="18"/>
      <c r="E17" s="18"/>
      <c r="F17" s="18">
        <v>-962000</v>
      </c>
      <c r="G17" s="19"/>
      <c r="H17" s="19">
        <v>-1020688</v>
      </c>
      <c r="I17" s="20">
        <f>H17</f>
        <v>-1020688</v>
      </c>
      <c r="J17" s="21"/>
    </row>
    <row r="18" spans="1:10" ht="12.75">
      <c r="A18" s="22" t="s">
        <v>17</v>
      </c>
      <c r="B18" s="18"/>
      <c r="C18" s="36"/>
      <c r="D18" s="18"/>
      <c r="E18" s="18"/>
      <c r="F18" s="18"/>
      <c r="G18" s="19"/>
      <c r="H18" s="19"/>
      <c r="I18" s="20">
        <f>'[1]AttachmentC'!AC266+'[1]AttachmentC'!$AC$263+'[1]AttachmentC'!$AC$261</f>
        <v>-984763.7866666665</v>
      </c>
      <c r="J18" s="21"/>
    </row>
    <row r="19" spans="1:10" ht="12.75">
      <c r="A19" s="22"/>
      <c r="B19" s="18"/>
      <c r="C19" s="36"/>
      <c r="D19" s="18"/>
      <c r="E19" s="18"/>
      <c r="F19" s="18"/>
      <c r="G19" s="19"/>
      <c r="H19" s="19"/>
      <c r="I19" s="20"/>
      <c r="J19" s="23"/>
    </row>
    <row r="20" spans="1:11" s="30" customFormat="1" ht="13.5" thickBot="1">
      <c r="A20" s="37" t="s">
        <v>18</v>
      </c>
      <c r="B20" s="25">
        <v>-3402820</v>
      </c>
      <c r="C20" s="25">
        <v>-3644711</v>
      </c>
      <c r="D20" s="25">
        <f aca="true" t="shared" si="0" ref="D20:I20">SUM(D15:D19)</f>
        <v>-3629357.85</v>
      </c>
      <c r="E20" s="25">
        <f t="shared" si="0"/>
        <v>-3384871</v>
      </c>
      <c r="F20" s="25">
        <f t="shared" si="0"/>
        <v>-4346871</v>
      </c>
      <c r="G20" s="26">
        <f t="shared" si="0"/>
        <v>-4293547.62</v>
      </c>
      <c r="H20" s="26">
        <f t="shared" si="0"/>
        <v>-2757097</v>
      </c>
      <c r="I20" s="27">
        <f t="shared" si="0"/>
        <v>-3741860.7866666666</v>
      </c>
      <c r="J20" s="21">
        <f>J15</f>
        <v>0</v>
      </c>
      <c r="K20" s="38"/>
    </row>
    <row r="21" spans="1:11" s="30" customFormat="1" ht="13.5" thickTop="1">
      <c r="A21" s="39"/>
      <c r="B21" s="40"/>
      <c r="C21" s="40"/>
      <c r="D21" s="40"/>
      <c r="E21" s="40"/>
      <c r="F21" s="40"/>
      <c r="G21" s="41"/>
      <c r="H21" s="41"/>
      <c r="I21" s="42"/>
      <c r="J21" s="21"/>
      <c r="K21" s="38"/>
    </row>
    <row r="22" spans="1:10" ht="15">
      <c r="A22" s="43" t="s">
        <v>51</v>
      </c>
      <c r="B22" s="44"/>
      <c r="C22" s="45"/>
      <c r="D22" s="44"/>
      <c r="E22" s="46">
        <f>-E20*2%</f>
        <v>67697.42</v>
      </c>
      <c r="F22" s="46"/>
      <c r="G22" s="47"/>
      <c r="H22" s="47"/>
      <c r="I22" s="48"/>
      <c r="J22" s="11"/>
    </row>
    <row r="23" spans="1:10" ht="12.75">
      <c r="A23" s="49"/>
      <c r="B23" s="20"/>
      <c r="C23" s="50"/>
      <c r="D23" s="51"/>
      <c r="E23" s="18"/>
      <c r="F23" s="18"/>
      <c r="G23" s="19"/>
      <c r="H23" s="19"/>
      <c r="I23" s="20"/>
      <c r="J23" s="23"/>
    </row>
    <row r="24" spans="1:10" s="30" customFormat="1" ht="13.5" thickBot="1">
      <c r="A24" s="39" t="s">
        <v>19</v>
      </c>
      <c r="B24" s="52">
        <f aca="true" t="shared" si="1" ref="B24:H24">B6+B12+B20+B22+SUM(B23:B23)</f>
        <v>-343747</v>
      </c>
      <c r="C24" s="52">
        <f t="shared" si="1"/>
        <v>208630</v>
      </c>
      <c r="D24" s="52">
        <f t="shared" si="1"/>
        <v>-531520.5700000003</v>
      </c>
      <c r="E24" s="52">
        <f t="shared" si="1"/>
        <v>-178759.58000000002</v>
      </c>
      <c r="F24" s="52">
        <f t="shared" si="1"/>
        <v>-1150949.5700000003</v>
      </c>
      <c r="G24" s="53">
        <f t="shared" si="1"/>
        <v>-1343395.5600000005</v>
      </c>
      <c r="H24" s="53">
        <f t="shared" si="1"/>
        <v>-2079912.8589684274</v>
      </c>
      <c r="I24" s="54">
        <f>I6+I12+I20+I22</f>
        <v>-2722608.436666667</v>
      </c>
      <c r="J24" s="55">
        <f>I24-H24</f>
        <v>-642695.5776982396</v>
      </c>
    </row>
    <row r="25" spans="1:10" ht="13.5" thickTop="1">
      <c r="A25" s="12" t="s">
        <v>20</v>
      </c>
      <c r="B25" s="18"/>
      <c r="C25" s="51"/>
      <c r="D25" s="18"/>
      <c r="E25" s="18"/>
      <c r="F25" s="18"/>
      <c r="G25" s="19"/>
      <c r="H25" s="19"/>
      <c r="I25" s="20"/>
      <c r="J25" s="23"/>
    </row>
    <row r="26" spans="1:10" ht="12.75">
      <c r="A26" s="22" t="s">
        <v>21</v>
      </c>
      <c r="B26" s="18">
        <v>-13441</v>
      </c>
      <c r="C26" s="56"/>
      <c r="D26" s="20"/>
      <c r="E26" s="20"/>
      <c r="F26" s="20"/>
      <c r="G26" s="19"/>
      <c r="H26" s="19"/>
      <c r="I26" s="20"/>
      <c r="J26" s="23"/>
    </row>
    <row r="27" spans="1:10" ht="12.75">
      <c r="A27" s="57"/>
      <c r="B27" s="58"/>
      <c r="C27" s="18">
        <v>-10025</v>
      </c>
      <c r="D27" s="20"/>
      <c r="E27" s="20"/>
      <c r="F27" s="20"/>
      <c r="G27" s="19"/>
      <c r="H27" s="19"/>
      <c r="I27" s="20"/>
      <c r="J27" s="23"/>
    </row>
    <row r="28" spans="1:10" ht="12.75">
      <c r="A28" s="59"/>
      <c r="B28" s="18"/>
      <c r="C28" s="18"/>
      <c r="D28" s="60"/>
      <c r="E28" s="20"/>
      <c r="F28" s="20"/>
      <c r="G28" s="19"/>
      <c r="H28" s="19"/>
      <c r="I28" s="20"/>
      <c r="J28" s="23"/>
    </row>
    <row r="29" spans="1:10" ht="13.5" thickBot="1">
      <c r="A29" s="24" t="s">
        <v>22</v>
      </c>
      <c r="B29" s="25">
        <f aca="true" t="shared" si="2" ref="B29:I29">SUM(B26:B28)</f>
        <v>-13441</v>
      </c>
      <c r="C29" s="25">
        <f t="shared" si="2"/>
        <v>-10025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3"/>
    </row>
    <row r="30" spans="1:10" ht="13.5" thickTop="1">
      <c r="A30" s="49"/>
      <c r="B30" s="18"/>
      <c r="C30" s="18"/>
      <c r="D30" s="61"/>
      <c r="E30" s="61"/>
      <c r="F30" s="61"/>
      <c r="G30" s="62"/>
      <c r="H30" s="63"/>
      <c r="I30" s="64"/>
      <c r="J30" s="23"/>
    </row>
    <row r="31" spans="1:10" ht="12.75">
      <c r="A31" s="39" t="s">
        <v>23</v>
      </c>
      <c r="B31" s="65">
        <f aca="true" t="shared" si="3" ref="B31:I31">B24+B29</f>
        <v>-357188</v>
      </c>
      <c r="C31" s="65">
        <f t="shared" si="3"/>
        <v>198605</v>
      </c>
      <c r="D31" s="65">
        <f t="shared" si="3"/>
        <v>-531520.5700000003</v>
      </c>
      <c r="E31" s="65">
        <f t="shared" si="3"/>
        <v>-178759.58000000002</v>
      </c>
      <c r="F31" s="65">
        <f t="shared" si="3"/>
        <v>-1150949.5700000003</v>
      </c>
      <c r="G31" s="66">
        <f t="shared" si="3"/>
        <v>-1343395.5600000005</v>
      </c>
      <c r="H31" s="66">
        <f t="shared" si="3"/>
        <v>-2079912.8589684274</v>
      </c>
      <c r="I31" s="67">
        <f t="shared" si="3"/>
        <v>-2722608.436666667</v>
      </c>
      <c r="J31" s="55">
        <f>I31-H31</f>
        <v>-642695.5776982396</v>
      </c>
    </row>
    <row r="32" spans="1:10" ht="12.75">
      <c r="A32" s="59"/>
      <c r="B32" s="68"/>
      <c r="C32" s="68"/>
      <c r="D32" s="69"/>
      <c r="E32" s="68"/>
      <c r="F32" s="68"/>
      <c r="G32" s="50"/>
      <c r="H32" s="50"/>
      <c r="I32" s="60"/>
      <c r="J32" s="23"/>
    </row>
    <row r="33" spans="1:10" ht="15">
      <c r="A33" s="70" t="s">
        <v>52</v>
      </c>
      <c r="B33" s="71">
        <f aca="true" t="shared" si="4" ref="B33:I33">-0.05*B20</f>
        <v>170141</v>
      </c>
      <c r="C33" s="71">
        <f t="shared" si="4"/>
        <v>182235.55000000002</v>
      </c>
      <c r="D33" s="71">
        <f t="shared" si="4"/>
        <v>181467.89250000002</v>
      </c>
      <c r="E33" s="71">
        <f t="shared" si="4"/>
        <v>169243.55000000002</v>
      </c>
      <c r="F33" s="71">
        <f t="shared" si="4"/>
        <v>217343.55000000002</v>
      </c>
      <c r="G33" s="72">
        <f t="shared" si="4"/>
        <v>214677.38100000002</v>
      </c>
      <c r="H33" s="72">
        <f t="shared" si="4"/>
        <v>137854.85</v>
      </c>
      <c r="I33" s="73">
        <f t="shared" si="4"/>
        <v>187093.03933333335</v>
      </c>
      <c r="J33" s="55"/>
    </row>
    <row r="34" spans="1:10" ht="13.5" thickBot="1">
      <c r="A34" s="74"/>
      <c r="B34" s="75"/>
      <c r="C34" s="75"/>
      <c r="D34" s="75"/>
      <c r="E34" s="75"/>
      <c r="F34" s="75"/>
      <c r="G34" s="76"/>
      <c r="H34" s="76"/>
      <c r="I34" s="77"/>
      <c r="J34" s="28"/>
    </row>
    <row r="35" spans="1:10" s="30" customFormat="1" ht="13.5" thickBot="1">
      <c r="A35" s="78" t="s">
        <v>24</v>
      </c>
      <c r="B35" s="79">
        <f aca="true" t="shared" si="5" ref="B35:I35">B12+B20</f>
        <v>-633036</v>
      </c>
      <c r="C35" s="79">
        <f t="shared" si="5"/>
        <v>-399</v>
      </c>
      <c r="D35" s="79">
        <f t="shared" si="5"/>
        <v>-187773.5700000003</v>
      </c>
      <c r="E35" s="79">
        <f t="shared" si="5"/>
        <v>97290</v>
      </c>
      <c r="F35" s="79">
        <f t="shared" si="5"/>
        <v>-619429</v>
      </c>
      <c r="G35" s="80">
        <f t="shared" si="5"/>
        <v>-811874.9900000002</v>
      </c>
      <c r="H35" s="80">
        <f t="shared" si="5"/>
        <v>-928964</v>
      </c>
      <c r="I35" s="81">
        <f t="shared" si="5"/>
        <v>-1379212.8766666665</v>
      </c>
      <c r="J35" s="82">
        <f>I35-H35</f>
        <v>-450248.8766666665</v>
      </c>
    </row>
    <row r="36" spans="1:9" ht="7.5" customHeight="1" thickTop="1">
      <c r="A36" s="1"/>
      <c r="B36" s="2"/>
      <c r="C36" s="2"/>
      <c r="D36" s="2"/>
      <c r="E36" s="2"/>
      <c r="F36" s="2"/>
      <c r="G36" s="2"/>
      <c r="H36" s="2"/>
      <c r="I36" s="2"/>
    </row>
    <row r="37" spans="1:10" ht="12.75">
      <c r="A37" s="83" t="s">
        <v>25</v>
      </c>
      <c r="B37" s="2"/>
      <c r="C37" s="2"/>
      <c r="D37" s="2"/>
      <c r="E37" s="2"/>
      <c r="F37" s="84"/>
      <c r="G37" s="85"/>
      <c r="H37" s="85"/>
      <c r="I37" s="85"/>
      <c r="J37" s="86"/>
    </row>
    <row r="38" spans="1:9" ht="13.5">
      <c r="A38" s="87" t="s">
        <v>26</v>
      </c>
      <c r="B38" s="88"/>
      <c r="C38" s="88"/>
      <c r="D38" s="89"/>
      <c r="E38" s="88"/>
      <c r="F38" s="88"/>
      <c r="G38" s="89"/>
      <c r="H38" s="89"/>
      <c r="I38" s="89"/>
    </row>
    <row r="39" spans="1:9" ht="12.75">
      <c r="A39" s="90" t="s">
        <v>27</v>
      </c>
      <c r="B39" s="88"/>
      <c r="C39" s="88"/>
      <c r="D39" s="89"/>
      <c r="E39" s="88"/>
      <c r="F39" s="88"/>
      <c r="G39" s="88"/>
      <c r="H39" s="88"/>
      <c r="I39" s="88"/>
    </row>
    <row r="40" spans="1:9" ht="13.5">
      <c r="A40" s="122" t="s">
        <v>28</v>
      </c>
      <c r="B40" s="122"/>
      <c r="C40" s="122"/>
      <c r="D40" s="122"/>
      <c r="E40" s="122"/>
      <c r="F40" s="122"/>
      <c r="G40" s="122"/>
      <c r="H40" s="91"/>
      <c r="I40" s="91"/>
    </row>
    <row r="41" spans="1:9" ht="13.5">
      <c r="A41" s="122" t="s">
        <v>29</v>
      </c>
      <c r="B41" s="122"/>
      <c r="C41" s="122"/>
      <c r="D41" s="122"/>
      <c r="E41" s="122"/>
      <c r="F41" s="122"/>
      <c r="G41" s="122"/>
      <c r="H41" s="91"/>
      <c r="I41" s="91"/>
    </row>
    <row r="42" spans="1:9" ht="12.75">
      <c r="A42" s="90" t="s">
        <v>30</v>
      </c>
      <c r="B42" s="92"/>
      <c r="C42" s="92"/>
      <c r="D42" s="89"/>
      <c r="E42" s="88"/>
      <c r="F42" s="88"/>
      <c r="G42" s="89"/>
      <c r="H42" s="89"/>
      <c r="I42" s="89"/>
    </row>
    <row r="43" spans="1:9" ht="12.75">
      <c r="A43" s="90" t="s">
        <v>31</v>
      </c>
      <c r="B43" s="93"/>
      <c r="C43" s="93"/>
      <c r="D43" s="89"/>
      <c r="E43" s="93"/>
      <c r="F43" s="93"/>
      <c r="G43" s="93"/>
      <c r="H43" s="93"/>
      <c r="I43" s="93"/>
    </row>
    <row r="44" spans="1:9" ht="13.5" hidden="1">
      <c r="A44" s="94"/>
      <c r="B44" s="95"/>
      <c r="C44" s="95"/>
      <c r="D44" s="96"/>
      <c r="E44" s="96"/>
      <c r="F44" s="96"/>
      <c r="G44" s="89"/>
      <c r="H44" s="89"/>
      <c r="I44" s="89"/>
    </row>
    <row r="45" spans="1:9" ht="3.75" customHeight="1" hidden="1">
      <c r="A45" s="97"/>
      <c r="B45" s="98"/>
      <c r="C45" s="98"/>
      <c r="D45" s="99"/>
      <c r="E45" s="99"/>
      <c r="F45" s="99"/>
      <c r="G45" s="100"/>
      <c r="H45" s="100"/>
      <c r="I45" s="100"/>
    </row>
    <row r="46" spans="1:9" ht="12.75" hidden="1">
      <c r="A46" s="101"/>
      <c r="B46" s="102" t="s">
        <v>32</v>
      </c>
      <c r="C46" s="102" t="s">
        <v>33</v>
      </c>
      <c r="D46" s="102" t="s">
        <v>34</v>
      </c>
      <c r="E46" s="102" t="s">
        <v>35</v>
      </c>
      <c r="F46" s="102"/>
      <c r="G46" s="102" t="s">
        <v>36</v>
      </c>
      <c r="H46" s="103"/>
      <c r="I46" s="103"/>
    </row>
    <row r="47" spans="1:9" ht="12.75" hidden="1">
      <c r="A47" s="104" t="s">
        <v>9</v>
      </c>
      <c r="B47" s="105"/>
      <c r="C47" s="105">
        <f>'[1]Old Attachment B'!E3</f>
        <v>111808.12</v>
      </c>
      <c r="D47" s="105">
        <f>'[1]Old Attachment B'!F3</f>
        <v>181478.40999999997</v>
      </c>
      <c r="E47" s="105">
        <f>'[1]Old Attachment B'!G3</f>
        <v>287058.88000000006</v>
      </c>
      <c r="F47" s="105"/>
      <c r="G47" s="105">
        <f>'[1]Old Attachment B'!H3</f>
        <v>193210.44</v>
      </c>
      <c r="H47" s="105"/>
      <c r="I47" s="105"/>
    </row>
    <row r="48" spans="1:9" ht="12.75" hidden="1">
      <c r="A48" s="106" t="s">
        <v>13</v>
      </c>
      <c r="B48" s="107"/>
      <c r="C48" s="107">
        <f>'[1]Old Attachment B'!E4</f>
        <v>-177998.16333333333</v>
      </c>
      <c r="D48" s="107">
        <f>'[1]Old Attachment B'!F4</f>
        <v>-287332.06000000006</v>
      </c>
      <c r="E48" s="107">
        <f>'[1]Old Attachment B'!G4</f>
        <v>-282021.04000000004</v>
      </c>
      <c r="F48" s="107"/>
      <c r="G48" s="107">
        <f>'[1]Old Attachment B'!H4</f>
        <v>-265874.62</v>
      </c>
      <c r="H48" s="105"/>
      <c r="I48" s="105"/>
    </row>
    <row r="49" spans="1:9" ht="12.75" hidden="1">
      <c r="A49" s="104" t="s">
        <v>37</v>
      </c>
      <c r="B49" s="105"/>
      <c r="C49" s="108">
        <f>C47+C48</f>
        <v>-66190.04333333333</v>
      </c>
      <c r="D49" s="108">
        <f>D47+D48</f>
        <v>-105853.65000000008</v>
      </c>
      <c r="E49" s="108">
        <f>E47+E48</f>
        <v>5037.840000000026</v>
      </c>
      <c r="F49" s="108"/>
      <c r="G49" s="108">
        <f>G47+G48</f>
        <v>-72664.18</v>
      </c>
      <c r="H49" s="108"/>
      <c r="I49" s="108"/>
    </row>
    <row r="50" spans="1:9" ht="12.75" hidden="1">
      <c r="A50" s="104"/>
      <c r="B50" s="105"/>
      <c r="C50" s="108"/>
      <c r="D50" s="108"/>
      <c r="E50" s="108"/>
      <c r="F50" s="108"/>
      <c r="G50" s="109"/>
      <c r="H50" s="109"/>
      <c r="I50" s="109"/>
    </row>
    <row r="51" spans="1:9" ht="22.5" customHeight="1" hidden="1">
      <c r="A51" s="110" t="s">
        <v>38</v>
      </c>
      <c r="B51" s="111">
        <v>-280132.66</v>
      </c>
      <c r="C51" s="112">
        <v>-513002.2</v>
      </c>
      <c r="D51" s="112">
        <v>-619324.66</v>
      </c>
      <c r="E51" s="112">
        <f>'[1]Old Attachment B'!G6</f>
        <v>-1299222.1</v>
      </c>
      <c r="F51" s="112"/>
      <c r="G51" s="112">
        <f>'[1]Old Attachment B'!H6</f>
        <v>-1332405.93</v>
      </c>
      <c r="H51" s="113"/>
      <c r="I51" s="113"/>
    </row>
    <row r="52" spans="1:9" ht="12.75" hidden="1">
      <c r="A52" s="97"/>
      <c r="B52" s="114"/>
      <c r="C52" s="98"/>
      <c r="D52" s="99"/>
      <c r="E52" s="99"/>
      <c r="F52" s="99"/>
      <c r="G52" s="100"/>
      <c r="H52" s="100"/>
      <c r="I52" s="100"/>
    </row>
    <row r="53" spans="1:9" ht="39.75" customHeight="1" hidden="1">
      <c r="A53" s="97"/>
      <c r="B53" s="122"/>
      <c r="C53" s="122"/>
      <c r="D53" s="122"/>
      <c r="E53" s="122"/>
      <c r="F53" s="122"/>
      <c r="G53" s="122"/>
      <c r="H53" s="91"/>
      <c r="I53" s="91"/>
    </row>
    <row r="54" spans="1:9" ht="13.5">
      <c r="A54" s="122"/>
      <c r="B54" s="122"/>
      <c r="C54" s="122"/>
      <c r="D54" s="122"/>
      <c r="E54" s="122"/>
      <c r="F54" s="122"/>
      <c r="G54" s="122"/>
      <c r="H54" s="91"/>
      <c r="I54" s="91"/>
    </row>
    <row r="55" spans="1:9" ht="31.5" customHeight="1">
      <c r="A55" s="97"/>
      <c r="B55" s="122"/>
      <c r="C55" s="122"/>
      <c r="D55" s="122"/>
      <c r="E55" s="122"/>
      <c r="F55" s="122"/>
      <c r="G55" s="122"/>
      <c r="H55" s="91"/>
      <c r="I55" s="91"/>
    </row>
    <row r="56" ht="26.25" customHeight="1"/>
    <row r="57" ht="26.25" customHeight="1"/>
    <row r="60" spans="2:6" ht="12.75" hidden="1">
      <c r="B60" s="98" t="s">
        <v>39</v>
      </c>
      <c r="C60" s="115">
        <f aca="true" t="shared" si="6" ref="C60:E61">C47</f>
        <v>111808.12</v>
      </c>
      <c r="D60" s="116">
        <f t="shared" si="6"/>
        <v>181478.40999999997</v>
      </c>
      <c r="E60" s="116">
        <f t="shared" si="6"/>
        <v>287058.88000000006</v>
      </c>
      <c r="F60" s="116"/>
    </row>
    <row r="61" spans="2:6" ht="12.75" hidden="1">
      <c r="B61" s="98" t="s">
        <v>40</v>
      </c>
      <c r="C61" s="117">
        <f t="shared" si="6"/>
        <v>-177998.16333333333</v>
      </c>
      <c r="D61" s="117">
        <f t="shared" si="6"/>
        <v>-287332.06000000006</v>
      </c>
      <c r="E61" s="117">
        <f t="shared" si="6"/>
        <v>-282021.04000000004</v>
      </c>
      <c r="F61" s="118"/>
    </row>
    <row r="62" spans="2:6" ht="12.75" hidden="1">
      <c r="B62" s="98" t="s">
        <v>41</v>
      </c>
      <c r="C62" s="115">
        <f>SUM(C60:C61)</f>
        <v>-66190.04333333333</v>
      </c>
      <c r="D62" s="115">
        <f>SUM(D60:D61)</f>
        <v>-105853.65000000008</v>
      </c>
      <c r="E62" s="115">
        <f>SUM(E60:E61)</f>
        <v>5037.840000000026</v>
      </c>
      <c r="F62" s="115"/>
    </row>
    <row r="63" spans="2:6" ht="12.75" hidden="1">
      <c r="B63" s="98"/>
      <c r="C63" s="115"/>
      <c r="D63" s="116"/>
      <c r="E63" s="116"/>
      <c r="F63" s="116"/>
    </row>
    <row r="64" spans="2:6" ht="12.75" hidden="1">
      <c r="B64" s="98" t="s">
        <v>42</v>
      </c>
      <c r="C64" s="115">
        <f>C50</f>
        <v>0</v>
      </c>
      <c r="D64" s="116">
        <f>C64</f>
        <v>0</v>
      </c>
      <c r="E64" s="116">
        <f>D65</f>
        <v>0</v>
      </c>
      <c r="F64" s="116"/>
    </row>
    <row r="65" spans="2:6" ht="12.75" hidden="1">
      <c r="B65" s="98" t="s">
        <v>43</v>
      </c>
      <c r="C65" s="117"/>
      <c r="D65" s="119">
        <f>D50</f>
        <v>0</v>
      </c>
      <c r="E65" s="119">
        <f>E50</f>
        <v>0</v>
      </c>
      <c r="F65" s="120"/>
    </row>
    <row r="66" spans="2:6" ht="12.75" hidden="1">
      <c r="B66" s="98" t="s">
        <v>44</v>
      </c>
      <c r="C66" s="115">
        <f>SUM(C64:C65)</f>
        <v>0</v>
      </c>
      <c r="D66" s="116">
        <f>D65-D64</f>
        <v>0</v>
      </c>
      <c r="E66" s="116">
        <f>E65-E64</f>
        <v>0</v>
      </c>
      <c r="F66" s="116"/>
    </row>
    <row r="67" spans="2:6" ht="12.75" hidden="1">
      <c r="B67" s="98"/>
      <c r="C67" s="98"/>
      <c r="D67" s="99"/>
      <c r="E67" s="99"/>
      <c r="F67" s="99"/>
    </row>
    <row r="68" spans="2:6" ht="12.75" hidden="1">
      <c r="B68" s="98" t="s">
        <v>45</v>
      </c>
      <c r="C68" s="115">
        <f>C62+C66</f>
        <v>-66190.04333333333</v>
      </c>
      <c r="D68" s="116">
        <f>D62+D66</f>
        <v>-105853.65000000008</v>
      </c>
      <c r="E68" s="116">
        <f>E62+E66</f>
        <v>5037.840000000026</v>
      </c>
      <c r="F68" s="116"/>
    </row>
    <row r="69" spans="2:6" ht="12.75" hidden="1">
      <c r="B69" s="98" t="s">
        <v>46</v>
      </c>
      <c r="C69" s="115">
        <f>B51+C68</f>
        <v>-346322.7033333333</v>
      </c>
      <c r="D69" s="116">
        <f>D68+C69</f>
        <v>-452176.3533333334</v>
      </c>
      <c r="E69" s="116">
        <f>D69+E68</f>
        <v>-447138.51333333337</v>
      </c>
      <c r="F69" s="116"/>
    </row>
    <row r="70" spans="2:6" ht="12.75" hidden="1">
      <c r="B70" s="98"/>
      <c r="C70" s="98"/>
      <c r="D70" s="99"/>
      <c r="E70" s="99"/>
      <c r="F70" s="99"/>
    </row>
    <row r="71" ht="12.75" hidden="1"/>
  </sheetData>
  <mergeCells count="8">
    <mergeCell ref="A41:G41"/>
    <mergeCell ref="B53:G53"/>
    <mergeCell ref="A54:G54"/>
    <mergeCell ref="B55:G55"/>
    <mergeCell ref="A1:J1"/>
    <mergeCell ref="A2:J2"/>
    <mergeCell ref="A3:J3"/>
    <mergeCell ref="A40:G40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dcterms:created xsi:type="dcterms:W3CDTF">2007-08-30T16:51:09Z</dcterms:created>
  <dcterms:modified xsi:type="dcterms:W3CDTF">2007-09-05T17:30:28Z</dcterms:modified>
  <cp:category/>
  <cp:version/>
  <cp:contentType/>
  <cp:contentStatus/>
</cp:coreProperties>
</file>