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BFM\6-11-25\Draft\2025-0129 2026 Sewer Rate\"/>
    </mc:Choice>
  </mc:AlternateContent>
  <xr:revisionPtr revIDLastSave="0" documentId="8_{DA1B5920-0BBA-437F-9EA2-C8B1F0C0C103}" xr6:coauthVersionLast="47" xr6:coauthVersionMax="47" xr10:uidLastSave="{00000000-0000-0000-0000-000000000000}"/>
  <bookViews>
    <workbookView xWindow="-120" yWindow="-16320" windowWidth="29040" windowHeight="15720" xr2:uid="{6CFB6BF0-97B9-4009-987D-8F568F9872C5}"/>
  </bookViews>
  <sheets>
    <sheet name="2024 Rate Survey" sheetId="1" r:id="rId1"/>
    <sheet name="Compare" sheetId="2" state="hidden" r:id="rId2"/>
  </sheets>
  <definedNames>
    <definedName name="_xlnm._FilterDatabase" localSheetId="0" hidden="1">'2024 Rate Survey'!$E$3:$N$37</definedName>
    <definedName name="_xlnm.Print_Titles" localSheetId="0">'2024 Rate Survey'!$2:$3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9" i="1" l="1"/>
  <c r="AD39" i="1"/>
  <c r="AB22" i="1"/>
  <c r="AB37" i="1"/>
  <c r="AB36" i="1"/>
  <c r="AB35" i="1"/>
  <c r="AB34" i="1"/>
  <c r="AB33" i="1"/>
  <c r="AB32" i="1"/>
  <c r="AB31" i="1"/>
  <c r="AB30" i="1"/>
  <c r="AB29" i="1"/>
  <c r="AB28" i="1"/>
  <c r="AB27" i="1"/>
  <c r="AB26" i="1"/>
  <c r="AB25" i="1"/>
  <c r="AB24" i="1"/>
  <c r="AB23" i="1"/>
  <c r="AB21" i="1"/>
  <c r="AB20" i="1"/>
  <c r="AB19" i="1"/>
  <c r="AB18" i="1"/>
  <c r="AB17" i="1"/>
  <c r="AB16" i="1"/>
  <c r="AB15" i="1"/>
  <c r="AB14" i="1"/>
  <c r="AB13" i="1"/>
  <c r="AB12" i="1"/>
  <c r="AB11" i="1"/>
  <c r="AB10" i="1"/>
  <c r="AB9" i="1"/>
  <c r="AB8" i="1"/>
  <c r="AB7" i="1"/>
  <c r="AB6" i="1"/>
  <c r="AB5" i="1"/>
  <c r="AB4" i="1"/>
  <c r="AF39" i="1" l="1"/>
  <c r="AG34" i="1" s="1"/>
  <c r="AG4" i="1" l="1"/>
  <c r="AG12" i="1"/>
  <c r="AG20" i="1"/>
  <c r="AG28" i="1"/>
  <c r="AG36" i="1"/>
  <c r="AG5" i="1"/>
  <c r="AG13" i="1"/>
  <c r="AG21" i="1"/>
  <c r="AG29" i="1"/>
  <c r="AG37" i="1"/>
  <c r="AG6" i="1"/>
  <c r="AG14" i="1"/>
  <c r="AG22" i="1"/>
  <c r="AG30" i="1"/>
  <c r="AG27" i="1"/>
  <c r="AG7" i="1"/>
  <c r="AG15" i="1"/>
  <c r="AG23" i="1"/>
  <c r="AG31" i="1"/>
  <c r="AG8" i="1"/>
  <c r="AG16" i="1"/>
  <c r="AG24" i="1"/>
  <c r="AG32" i="1"/>
  <c r="AG11" i="1"/>
  <c r="AG19" i="1"/>
  <c r="AG35" i="1"/>
  <c r="AG9" i="1"/>
  <c r="AG17" i="1"/>
  <c r="AG25" i="1"/>
  <c r="AG33" i="1"/>
  <c r="AG10" i="1"/>
  <c r="AG18" i="1"/>
  <c r="AG26" i="1"/>
  <c r="R39" i="1" l="1"/>
  <c r="P39" i="1"/>
  <c r="Z39" i="1"/>
  <c r="AB39" i="1"/>
  <c r="AG39" i="1"/>
  <c r="K13" i="2" l="1"/>
  <c r="L13" i="2" s="1"/>
  <c r="K14" i="2"/>
  <c r="L14" i="2" s="1"/>
  <c r="K15" i="2"/>
  <c r="L15" i="2" s="1"/>
  <c r="K16" i="2"/>
  <c r="L16" i="2" s="1"/>
  <c r="K21" i="2"/>
  <c r="L21" i="2" s="1"/>
  <c r="K23" i="2"/>
  <c r="L23" i="2" s="1"/>
  <c r="K24" i="2"/>
  <c r="L24" i="2" s="1"/>
  <c r="K25" i="2"/>
  <c r="K30" i="2"/>
  <c r="L30" i="2" s="1"/>
  <c r="K31" i="2"/>
  <c r="L31" i="2" s="1"/>
  <c r="K33" i="2"/>
  <c r="L33" i="2" s="1"/>
  <c r="K34" i="2"/>
  <c r="K36" i="2"/>
  <c r="K37" i="2"/>
  <c r="L37" i="2" s="1"/>
  <c r="K38" i="2"/>
  <c r="L38" i="2" s="1"/>
  <c r="K5" i="2"/>
  <c r="L5" i="2" s="1"/>
  <c r="L36" i="2"/>
  <c r="L25" i="2"/>
  <c r="L34" i="2"/>
  <c r="I6" i="2"/>
  <c r="K6" i="2" s="1"/>
  <c r="L6" i="2" s="1"/>
  <c r="I7" i="2"/>
  <c r="K7" i="2" s="1"/>
  <c r="L7" i="2" s="1"/>
  <c r="I8" i="2"/>
  <c r="K8" i="2" s="1"/>
  <c r="L8" i="2" s="1"/>
  <c r="I9" i="2"/>
  <c r="K9" i="2" s="1"/>
  <c r="L9" i="2" s="1"/>
  <c r="I10" i="2"/>
  <c r="K10" i="2" s="1"/>
  <c r="L10" i="2" s="1"/>
  <c r="I11" i="2"/>
  <c r="K11" i="2" s="1"/>
  <c r="L11" i="2" s="1"/>
  <c r="I12" i="2"/>
  <c r="K12" i="2" s="1"/>
  <c r="L12" i="2" s="1"/>
  <c r="I13" i="2"/>
  <c r="I14" i="2"/>
  <c r="I15" i="2"/>
  <c r="I16" i="2"/>
  <c r="I17" i="2"/>
  <c r="K17" i="2" s="1"/>
  <c r="L17" i="2" s="1"/>
  <c r="I18" i="2"/>
  <c r="K18" i="2" s="1"/>
  <c r="L18" i="2" s="1"/>
  <c r="I19" i="2"/>
  <c r="K19" i="2" s="1"/>
  <c r="L19" i="2" s="1"/>
  <c r="I20" i="2"/>
  <c r="K20" i="2" s="1"/>
  <c r="L20" i="2" s="1"/>
  <c r="I21" i="2"/>
  <c r="I22" i="2"/>
  <c r="K22" i="2" s="1"/>
  <c r="L22" i="2" s="1"/>
  <c r="I23" i="2"/>
  <c r="I24" i="2"/>
  <c r="I25" i="2"/>
  <c r="I26" i="2"/>
  <c r="K26" i="2" s="1"/>
  <c r="L26" i="2" s="1"/>
  <c r="I27" i="2"/>
  <c r="K27" i="2" s="1"/>
  <c r="L27" i="2" s="1"/>
  <c r="I28" i="2"/>
  <c r="K28" i="2" s="1"/>
  <c r="L28" i="2" s="1"/>
  <c r="I29" i="2"/>
  <c r="K29" i="2" s="1"/>
  <c r="L29" i="2" s="1"/>
  <c r="I30" i="2"/>
  <c r="I31" i="2"/>
  <c r="I32" i="2"/>
  <c r="K32" i="2" s="1"/>
  <c r="L32" i="2" s="1"/>
  <c r="I33" i="2"/>
  <c r="I34" i="2"/>
  <c r="I35" i="2"/>
  <c r="K35" i="2" s="1"/>
  <c r="L35" i="2" s="1"/>
  <c r="I36" i="2"/>
  <c r="I37" i="2"/>
  <c r="I38" i="2"/>
  <c r="I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40" i="2"/>
  <c r="C41" i="2"/>
  <c r="C5" i="2"/>
  <c r="AD37" i="1"/>
  <c r="AD36" i="1"/>
  <c r="AD35" i="1"/>
  <c r="AD34" i="1"/>
  <c r="AD33" i="1"/>
  <c r="AD32" i="1"/>
  <c r="AD31" i="1"/>
  <c r="AD30" i="1"/>
  <c r="AD29" i="1"/>
  <c r="AD28" i="1"/>
  <c r="AD27" i="1"/>
  <c r="AD26" i="1"/>
  <c r="AD25" i="1"/>
  <c r="AD24" i="1"/>
  <c r="AD23" i="1"/>
  <c r="AD21" i="1"/>
  <c r="AD20" i="1"/>
  <c r="AD19" i="1"/>
  <c r="AD18" i="1"/>
  <c r="AD17" i="1"/>
  <c r="AD16" i="1"/>
  <c r="AD15" i="1"/>
  <c r="AD14" i="1"/>
  <c r="AD13" i="1"/>
  <c r="AD12" i="1"/>
  <c r="AD11" i="1"/>
  <c r="AD10" i="1"/>
  <c r="AD9" i="1"/>
  <c r="AD8" i="1"/>
  <c r="AD7" i="1"/>
  <c r="AD6" i="1"/>
  <c r="AD5" i="1"/>
  <c r="AD4" i="1"/>
  <c r="T37" i="1"/>
  <c r="T36" i="1"/>
  <c r="T35" i="1"/>
  <c r="T34" i="1"/>
  <c r="T33" i="1"/>
  <c r="T32" i="1"/>
  <c r="T31" i="1"/>
  <c r="T30" i="1"/>
  <c r="T29" i="1"/>
  <c r="T28" i="1"/>
  <c r="T27" i="1"/>
  <c r="T26" i="1"/>
  <c r="T25" i="1"/>
  <c r="T24" i="1"/>
  <c r="T23" i="1"/>
  <c r="T21" i="1"/>
  <c r="T20" i="1"/>
  <c r="T19" i="1"/>
  <c r="T18" i="1"/>
  <c r="T17" i="1"/>
  <c r="T16" i="1"/>
  <c r="T15" i="1"/>
  <c r="T14" i="1"/>
  <c r="T13" i="1"/>
  <c r="T12" i="1"/>
  <c r="T11" i="1"/>
  <c r="T10" i="1"/>
  <c r="T9" i="1"/>
  <c r="T8" i="1"/>
  <c r="T7" i="1"/>
  <c r="T6" i="1"/>
  <c r="T5" i="1"/>
  <c r="T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tc={B40D7F6E-B899-4390-9805-2A26E0F2D4E3}</author>
    <author>tc={D513E80C-EFE1-4D2C-A59F-B1620BEE9E17}</author>
    <author>tc={1145E475-52BF-4755-A3DA-9E61C550B2ED}</author>
    <author>tc={F2A8E4C8-4EBA-4150-A3B4-44E6BD6E62C1}</author>
    <author>tc={62D38BEE-44A5-4D28-8BDF-3C9DD7FCE6D3}</author>
    <author>tc={A0242F89-C0A7-412A-A0C2-3F4797CA100F}</author>
    <author>tc={52F45BED-0932-41B0-AA35-ADF293C0CC62}</author>
    <author>tc={2B9B8136-73F8-44EA-BFF0-26D1BD8A090F}</author>
    <author>tc={D374B40F-2E35-4E26-8CB7-2A759948C1F6}</author>
    <author>tc={8EADF554-0413-4771-99AA-2098F01CE0FE}</author>
    <author>tc={A5983FF3-CE9D-43FB-A06C-971345925301}</author>
    <author>tc={8F850043-60EE-4092-947C-CA6970735CB2}</author>
    <author>tc={A4F1CA66-754D-47BD-A892-7825B3E5E4FE}</author>
    <author>tc={A65C8D69-3B83-4968-AD29-43ECE51BA0B3}</author>
    <author>tc={A95B79C3-193D-4C35-810F-953A6C1FACC1}</author>
    <author>tc={0F8FC4C5-CA4C-4F6C-B375-F935D1A8BF5E}</author>
    <author>tc={5F686CB1-28C5-4E28-BD2F-1054FDF76A4B}</author>
    <author>tc={D3367F62-A5B7-4C08-B5D5-4E4244176430}</author>
  </authors>
  <commentList>
    <comment ref="I3" authorId="0" shapeId="0" xr:uid="{B40D7F6E-B899-4390-9805-2A26E0F2D4E3}">
      <text>
        <t>[Threaded comment]
Your version of Excel allows you to read this threaded comment; however, any edits to it will get removed if the file is opened in a newer version of Excel. Learn more: https://go.microsoft.com/fwlink/?linkid=870924
Comment:
    For benchmarking purposes, the KC WTD charge has been excluded from the LSA Sewer collection base charges</t>
      </text>
    </comment>
    <comment ref="L3" authorId="1" shapeId="0" xr:uid="{D513E80C-EFE1-4D2C-A59F-B1620BEE9E17}">
      <text>
        <t>[Threaded comment]
Your version of Excel allows you to read this threaded comment; however, any edits to it will get removed if the file is opened in a newer version of Excel. Learn more: https://go.microsoft.com/fwlink/?linkid=870924
Comment:
    A flat rate means that there are no tiers: the rate stays the same regardless of volume.</t>
      </text>
    </comment>
    <comment ref="P3" authorId="2" shapeId="0" xr:uid="{1145E475-52BF-4755-A3DA-9E61C550B2ED}">
      <text>
        <t>[Threaded comment]
Your version of Excel allows you to read this threaded comment; however, any edits to it will get removed if the file is opened in a newer version of Excel. Learn more: https://go.microsoft.com/fwlink/?linkid=870924
Comment:
    Assumes 6ccf winter average water use for all agencies except Seattle, which assumes 4.3ccf as stated on their website for a typical single family residential customer</t>
      </text>
    </comment>
    <comment ref="W3" authorId="3" shapeId="0" xr:uid="{F2A8E4C8-4EBA-4150-A3B4-44E6BD6E62C1}">
      <text>
        <t>[Threaded comment]
Your version of Excel allows you to read this threaded comment; however, any edits to it will get removed if the file is opened in a newer version of Excel. Learn more: https://go.microsoft.com/fwlink/?linkid=870924
Comment:
    - Embedded Utility Tax = City utility tax included in revenue requirement that drives the adopted sewer rates
- Incremental Utility Tax = Utility tax applied on the customer sewer bill, not included in the revenue requirement of the sewer rate setting</t>
      </text>
    </comment>
    <comment ref="AB3" authorId="4" shapeId="0" xr:uid="{62D38BEE-44A5-4D28-8BDF-3C9DD7FCE6D3}">
      <text>
        <t>[Threaded comment]
Your version of Excel allows you to read this threaded comment; however, any edits to it will get removed if the file is opened in a newer version of Excel. Learn more: https://go.microsoft.com/fwlink/?linkid=870924
Comment:
    Taxes assessed on the WTD charge are shown as part of the Collection System charge because utility taxes are at the local level</t>
      </text>
    </comment>
    <comment ref="AF3" authorId="5" shapeId="0" xr:uid="{A0242F89-C0A7-412A-A0C2-3F4797CA100F}">
      <text>
        <t>[Threaded comment]
Your version of Excel allows you to read this threaded comment; however, any edits to it will get removed if the file is opened in a newer version of Excel. Learn more: https://go.microsoft.com/fwlink/?linkid=870924
Comment:
    As of Q1 2024</t>
      </text>
    </comment>
    <comment ref="L7" authorId="6" shapeId="0" xr:uid="{52F45BED-0932-41B0-AA35-ADF293C0CC62}">
      <text>
        <t xml:space="preserve">[Threaded comment]
Your version of Excel allows you to read this threaded comment; however, any edits to it will get removed if the file is opened in a newer version of Excel. Learn more: https://go.microsoft.com/fwlink/?linkid=870924
Comment:
    The &gt;50ccf sewer rate block (Block 2) is treated as irrelevant for residential benchmarking calculations
</t>
      </text>
    </comment>
    <comment ref="I10" authorId="7" shapeId="0" xr:uid="{2B9B8136-73F8-44EA-BFF0-26D1BD8A090F}">
      <text>
        <t>[Threaded comment]
Your version of Excel allows you to read this threaded comment; however, any edits to it will get removed if the file is opened in a newer version of Excel. Learn more: https://go.microsoft.com/fwlink/?linkid=870924
Comment:
    Backs out KC WTD monthly treatment charges.</t>
      </text>
    </comment>
    <comment ref="R11" authorId="8" shapeId="0" xr:uid="{D374B40F-2E35-4E26-8CB7-2A759948C1F6}">
      <text>
        <t>[Threaded comment]
Your version of Excel allows you to read this threaded comment; however, any edits to it will get removed if the file is opened in a newer version of Excel. Learn more: https://go.microsoft.com/fwlink/?linkid=870924
Comment:
    Excludes 25% surcharge</t>
      </text>
    </comment>
    <comment ref="AB11" authorId="9" shapeId="0" xr:uid="{8EADF554-0413-4771-99AA-2098F01CE0FE}">
      <text>
        <t>[Threaded comment]
Your version of Excel allows you to read this threaded comment; however, any edits to it will get removed if the file is opened in a newer version of Excel. Learn more: https://go.microsoft.com/fwlink/?linkid=870924
Comment:
    Excludes 25% surcharge</t>
      </text>
    </comment>
    <comment ref="X25" authorId="10" shapeId="0" xr:uid="{A5983FF3-CE9D-43FB-A06C-971345925301}">
      <text>
        <t>[Threaded comment]
Your version of Excel allows you to read this threaded comment; however, any edits to it will get removed if the file is opened in a newer version of Excel. Learn more: https://go.microsoft.com/fwlink/?linkid=870924
Comment:
    Water utility taxes for the City of Edmonds were published as being 17.07% in 2022, but 10% in 2023 and 2024</t>
      </text>
    </comment>
    <comment ref="Z31" authorId="11" shapeId="0" xr:uid="{8F850043-60EE-4092-947C-CA6970735CB2}">
      <text>
        <t>[Threaded comment]
Your version of Excel allows you to read this threaded comment; however, any edits to it will get removed if the file is opened in a newer version of Excel. Learn more: https://go.microsoft.com/fwlink/?linkid=870924
Comment:
    Includes the utility tax applied both to collection and to treatment</t>
      </text>
    </comment>
    <comment ref="N32" authorId="12" shapeId="0" xr:uid="{A4F1CA66-754D-47BD-A892-7825B3E5E4FE}">
      <text>
        <t>[Threaded comment]
Your version of Excel allows you to read this threaded comment; however, any edits to it will get removed if the file is opened in a newer version of Excel. Learn more: https://go.microsoft.com/fwlink/?linkid=870924
Comment:
    https://www.skywayws.org/pdf/meetings/agendas/a0001585.pdf</t>
      </text>
    </comment>
    <comment ref="X35" authorId="13" shapeId="0" xr:uid="{A65C8D69-3B83-4968-AD29-43ECE51BA0B3}">
      <text>
        <t>[Threaded comment]
Your version of Excel allows you to read this threaded comment; however, any edits to it will get removed if the file is opened in a newer version of Excel. Learn more: https://go.microsoft.com/fwlink/?linkid=870924
Comment:
    Neither Seatac or Tukwila have applicable utility taxes. Burien imposes an 8% utility tax on water and sewer utilities</t>
      </text>
    </comment>
    <comment ref="I36" authorId="14" shapeId="0" xr:uid="{A95B79C3-193D-4C35-810F-953A6C1FACC1}">
      <text>
        <t>[Threaded comment]
Your version of Excel allows you to read this threaded comment; however, any edits to it will get removed if the file is opened in a newer version of Excel. Learn more: https://go.microsoft.com/fwlink/?linkid=870924
Comment:
    This formula backs out the WTD treatment charge and 50% surcharge</t>
      </text>
    </comment>
    <comment ref="R36" authorId="15" shapeId="0" xr:uid="{0F8FC4C5-CA4C-4F6C-B375-F935D1A8BF5E}">
      <text>
        <t>[Threaded comment]
Your version of Excel allows you to read this threaded comment; however, any edits to it will get removed if the file is opened in a newer version of Excel. Learn more: https://go.microsoft.com/fwlink/?linkid=870924
Comment:
    Excludes 50% surcharge</t>
      </text>
    </comment>
    <comment ref="AB36" authorId="16" shapeId="0" xr:uid="{5F686CB1-28C5-4E28-BD2F-1054FDF76A4B}">
      <text>
        <t>[Threaded comment]
Your version of Excel allows you to read this threaded comment; however, any edits to it will get removed if the file is opened in a newer version of Excel. Learn more: https://go.microsoft.com/fwlink/?linkid=870924
Comment:
    Excludes 50% surcharge</t>
      </text>
    </comment>
    <comment ref="X37" authorId="17" shapeId="0" xr:uid="{D3367F62-A5B7-4C08-B5D5-4E4244176430}">
      <text>
        <t xml:space="preserve">[Threaded comment]
Your version of Excel allows you to read this threaded comment; however, any edits to it will get removed if the file is opened in a newer version of Excel. Learn more: https://go.microsoft.com/fwlink/?linkid=870924
Comment:
    The City imposes a tax on gross receipts for certain utility services provided within City limits. 
-Electric Light and Power 2% 
-Natural or Manufactured Gas and Service 2% 
-Telephone Business 4% 
-Garbage Collection 4%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tc={141073B5-CE65-4EF5-9497-AC35CC387899}</author>
  </authors>
  <commentList>
    <comment ref="B2" authorId="0" shapeId="0" xr:uid="{141073B5-CE65-4EF5-9497-AC35CC387899}">
      <text>
        <t>[Threaded comment]
Your version of Excel allows you to read this threaded comment; however, any edits to it will get removed if the file is opened in a newer version of Excel. Learn more: https://go.microsoft.com/fwlink/?linkid=870924
Comment:
    See Service Area Metrics Sheet of "RFC WTD Affordability Metrics Aug 2022 (PSmyth notes).xlsx"</t>
      </text>
    </comment>
  </commentList>
</comments>
</file>

<file path=xl/sharedStrings.xml><?xml version="1.0" encoding="utf-8"?>
<sst xmlns="http://schemas.openxmlformats.org/spreadsheetml/2006/main" count="577" uniqueCount="273">
  <si>
    <t>Sewer Rates</t>
  </si>
  <si>
    <t>Base Charge or Fixed Charge per Bill</t>
  </si>
  <si>
    <t>Volume Rate</t>
  </si>
  <si>
    <t>Local Sewer Agency (LSA)</t>
  </si>
  <si>
    <t>Utility Department Name</t>
  </si>
  <si>
    <t>Rate &amp; Documentation URLs</t>
  </si>
  <si>
    <t>Sewer Units of Measurement</t>
  </si>
  <si>
    <t>Sewer Measurement Basis</t>
  </si>
  <si>
    <t>Sewer Charge Assessment Frequency</t>
  </si>
  <si>
    <t>Rate Structure Description</t>
  </si>
  <si>
    <t>Base charge</t>
  </si>
  <si>
    <t>Charge Type?</t>
  </si>
  <si>
    <t>Assessed Above:</t>
  </si>
  <si>
    <t>Notes</t>
  </si>
  <si>
    <t>Collection System Bill</t>
  </si>
  <si>
    <t>King County per RCE Treatment Charge</t>
  </si>
  <si>
    <t xml:space="preserve">Combined Monthly Sewer Bill </t>
  </si>
  <si>
    <t>Sewer Utility Tax Rate</t>
  </si>
  <si>
    <t>Embedded in or Incremental to Sewer Rates</t>
  </si>
  <si>
    <t>Comments</t>
  </si>
  <si>
    <r>
      <t xml:space="preserve">Collection System Bill </t>
    </r>
    <r>
      <rPr>
        <sz val="14"/>
        <color rgb="FF000000"/>
        <rFont val="Arial"/>
        <family val="2"/>
      </rPr>
      <t>with Tax</t>
    </r>
  </si>
  <si>
    <r>
      <t xml:space="preserve">Combined Monthly Sewer Bill </t>
    </r>
    <r>
      <rPr>
        <sz val="14"/>
        <color theme="1"/>
        <rFont val="Arial"/>
        <family val="2"/>
      </rPr>
      <t>with Tax</t>
    </r>
  </si>
  <si>
    <t>Single Family Residences (SFR)</t>
  </si>
  <si>
    <t>% of Total</t>
  </si>
  <si>
    <t>Alderwood W&amp;WW District</t>
  </si>
  <si>
    <t>Alderwood Water and Wastewater District</t>
  </si>
  <si>
    <t>https://awwd.com/customers/rates/
https://www.snohomishcountywa.gov/2003/SWM-Utility-Charges</t>
  </si>
  <si>
    <t>CCF</t>
  </si>
  <si>
    <t>Average Winter Water Usage</t>
  </si>
  <si>
    <t>Bi-Monthly</t>
  </si>
  <si>
    <t>3 Fixed Charge Blocks. See Notes</t>
  </si>
  <si>
    <t>Fixed Charge</t>
  </si>
  <si>
    <t xml:space="preserve"> ●  Bi-monthly fixed sewer charges are based on Winter usage (two Winter billing cycles). During Winter months, actual usage is billed.
 ● Alderwood's service area overlaps multiple unincorporated areas as well as multiple incorporated areas (Cities). </t>
  </si>
  <si>
    <t>N/A</t>
  </si>
  <si>
    <t>No Tax Assessed</t>
  </si>
  <si>
    <t>Algona</t>
  </si>
  <si>
    <t>City of Algona Public Works</t>
  </si>
  <si>
    <t>No Volume Charge</t>
  </si>
  <si>
    <t>Monthly</t>
  </si>
  <si>
    <t>● Monthly Fixed Charge for Algona maintenance and operations.
● The King County WTD component has been netted out as per the city utilities rate sheet
● Outside-City customers pay higher rates.</t>
  </si>
  <si>
    <t>Listed Separately</t>
  </si>
  <si>
    <t>See Algona Municipal Code Chapter 5.08</t>
  </si>
  <si>
    <t>Auburn</t>
  </si>
  <si>
    <t>City of Auburn</t>
  </si>
  <si>
    <t>https://www.auburnwa.gov/</t>
  </si>
  <si>
    <t>● Monthly Fixed Charge (Inside-City)
● King County WTD charge is listed separately
● Outside-City customers pay higher rates.</t>
  </si>
  <si>
    <t>Inside-City rate used for benchmarking.</t>
  </si>
  <si>
    <t>Embedded</t>
  </si>
  <si>
    <t>Per chapter 3.40 of the Auburn City Code, an 11.50% utility tax is assessed on water, sewer, and stormwater services as of January 2023</t>
  </si>
  <si>
    <t>Bellevue</t>
  </si>
  <si>
    <t>City of Bellevue</t>
  </si>
  <si>
    <t>Water, Sewer, and Storm and Surface Water Rates | City of Bellevue (bellevuewa.gov)</t>
  </si>
  <si>
    <t>(KC Treatment Charge only)</t>
  </si>
  <si>
    <t>(see notes)</t>
  </si>
  <si>
    <t>Bellevue City Ch. 4.10 Utility Occupation Tax Code. "Sewer system" is defined in such a way that it appears to include storm systems and surface water, meaning that sewer system tax also applies to stormwater systems.</t>
  </si>
  <si>
    <t>Black Diamond</t>
  </si>
  <si>
    <t>City of Black Diamond Public Works</t>
  </si>
  <si>
    <t>https://www.blackdiamondwa.gov/utility-billing-and-services
https://www.blackdiamondwa.gov/home/pages/site-map
(see the final page of the fee schedule, website not up to date.)</t>
  </si>
  <si>
    <t>Black Diamond Code of Ordinances, Chapter 5.08 UTILITY TAXES</t>
  </si>
  <si>
    <t>Bothell</t>
  </si>
  <si>
    <t>City of Bothell Public Works</t>
  </si>
  <si>
    <t>http://www.bothellwa.gov/1523/Utility-Rates
https://bothell.municipal.codes/BMC/18</t>
  </si>
  <si>
    <t>Base Charge</t>
  </si>
  <si>
    <t>See Bothell Municipal Code 5.08.020
Also see the explanation of bill calculations at https://www.bothellwa.gov/1778/Utility-Rates</t>
  </si>
  <si>
    <t>Brier</t>
  </si>
  <si>
    <t>City of Brier Public Works</t>
  </si>
  <si>
    <t>http://ci.brier.wa.us/Brier_Forms/fees2022.pdf
https://www.codepublishing.com/WA/Brier/#!/html/Brier13/Brier1308.html</t>
  </si>
  <si>
    <r>
      <rPr>
        <sz val="10"/>
        <rFont val="Calibri"/>
        <family val="2"/>
      </rPr>
      <t>●</t>
    </r>
    <r>
      <rPr>
        <sz val="10"/>
        <rFont val="Wingdings"/>
        <charset val="2"/>
      </rPr>
      <t xml:space="preserve"> </t>
    </r>
    <r>
      <rPr>
        <sz val="10"/>
        <rFont val="Times New Roman"/>
        <family val="1"/>
      </rPr>
      <t>Brier City Sewer discharge is conveyed to two different treatment systems:  KC's treatement system and Alderwood's treatment system. Brier charges two different sewer rates depending on which system the customer discharges to.</t>
    </r>
    <r>
      <rPr>
        <sz val="10"/>
        <rFont val="Times New Roman"/>
        <family val="2"/>
      </rPr>
      <t xml:space="preserve">
● Brier's Sewer rates date to 2019, but are increased in sync with Alderwood and KC WTD's treatment rates. </t>
    </r>
  </si>
  <si>
    <t xml:space="preserve">The City of Brier assesses a utilities tax on light, power, gas, telephone, and  garbage collection. No Utilities Tax is indicated for any other services
 </t>
  </si>
  <si>
    <t>Carnation</t>
  </si>
  <si>
    <t>City of Carnation</t>
  </si>
  <si>
    <t>RCE's</t>
  </si>
  <si>
    <t>Cedar River WSD (KC108)</t>
  </si>
  <si>
    <t>Cedar River Water &amp; Sewer District</t>
  </si>
  <si>
    <t>This is an unicorporated area next to Lake Youngs.</t>
  </si>
  <si>
    <t>CRWSD's fee schedule lists a City of Renton utility tax for customers inside the Renton city limits, but that does not apply to unincorporated areas.</t>
  </si>
  <si>
    <t xml:space="preserve">Coal Creek UD (KC107)  </t>
  </si>
  <si>
    <t xml:space="preserve">Coal Creek Utility District </t>
  </si>
  <si>
    <t>https://www.ccud.org/rates-and-charges.html
https://newcastle.civicweb.net/filepro/documents/28633</t>
  </si>
  <si>
    <t>●  Bi-Monthly Fixed Charge for Coal Creek collection service, plus;
●   Bi-monthly Fixed Charge for KC Treatment. 
●  No volume charge</t>
  </si>
  <si>
    <t xml:space="preserve">Coal Creek UD serves all of the City of Newcastle plus small portions of Renton and  unincorporated King County. </t>
  </si>
  <si>
    <t>Newcastle voters rejected a 2020 Referendum to impose a 3% Utility Tax that would have included water, sewer, and stormwater (among others). There has been no movement since the 2020 repeal.</t>
  </si>
  <si>
    <t>Cross Valley Water District</t>
  </si>
  <si>
    <t>https://www.crossvalleywater.net/168/Rates
https://snohomishcountywa.gov/2003/SWM-Utility-Charges
Interlocal Agreements: https://www.codepublishing.com/WA/CrossValleyWaterDistrict/#!/CrossValleyWaterDistrictOT/CrossValleyWaterDistrictOT3.html#OT3</t>
  </si>
  <si>
    <t>Concurrent Metered Water Usage</t>
  </si>
  <si>
    <t>Highlands</t>
  </si>
  <si>
    <t>Highlands Sewer District</t>
  </si>
  <si>
    <t>$200/Month for each dwelling unit (house or secondary dwelling)</t>
  </si>
  <si>
    <t>Issaquah</t>
  </si>
  <si>
    <t>City of Issaquah</t>
  </si>
  <si>
    <t>https://issaquahwa.gov/297/Rates-Fees
https://www.codepublishing.com/WA/Issaquah</t>
  </si>
  <si>
    <t>See the City Ordinance Chapter 5.32 for details</t>
  </si>
  <si>
    <t>Kent</t>
  </si>
  <si>
    <t>City of Kent Utility Services</t>
  </si>
  <si>
    <t>https://www.kentwa.gov/pay-and-apply/utility-services-and-billing</t>
  </si>
  <si>
    <t xml:space="preserve">● Monthly Collection Fixed Charge plus KC WTD charge.
● Residential sewer customers do not pay a volume charge.
</t>
  </si>
  <si>
    <r>
      <t>The Kent service area is also served by the following providers:</t>
    </r>
    <r>
      <rPr>
        <sz val="8"/>
        <rFont val="Times New Roman"/>
        <family val="1"/>
      </rPr>
      <t xml:space="preserve">
</t>
    </r>
    <r>
      <rPr>
        <sz val="8"/>
        <rFont val="Calibri"/>
        <family val="2"/>
      </rPr>
      <t>●</t>
    </r>
    <r>
      <rPr>
        <sz val="8"/>
        <rFont val="Times New Roman"/>
        <family val="1"/>
      </rPr>
      <t xml:space="preserve">  </t>
    </r>
    <r>
      <rPr>
        <sz val="10"/>
        <rFont val="Times New Roman"/>
        <family val="1"/>
      </rPr>
      <t>Soos Creek Water &amp; Sewer
●  Water District 111
●  Highline Water District</t>
    </r>
  </si>
  <si>
    <t>See the City Ordinance Chapter 3.18 for details
(The utilities tax list on the city website is incomplete. It does not include municipal utilities)</t>
  </si>
  <si>
    <t>Kirkland</t>
  </si>
  <si>
    <t>City of Kirkland</t>
  </si>
  <si>
    <t>https://www.kirklandwa.gov/depart/Finance_and_Administration/communityservices/Utility_Billing/Single_Family_Residential_Accounts/Sewer.htm
https://www.kirklandwa.gov/Government/Departments/Public-Works-Department/Storm-Surface-Water/Stormwater-Policies-and-Regulations</t>
  </si>
  <si>
    <t>●  Bi-Monthly Base Charge for collection, which  includes 6 CCF. A flat volume rate is billed above &gt;6 CCF
●  Wastewater volume is billed using average Winter water usage.
●  KC Treatment charges are listed separately.</t>
  </si>
  <si>
    <t xml:space="preserve">Sewer Volume charges are based on average Winter demand.
</t>
  </si>
  <si>
    <t>The City's rate page explicitly says that water and sewer utility taxes are listed separately on customer bills.
The Stormwater Utility Tax is added on top of 2023's flat monthly rate of $19.75/month</t>
  </si>
  <si>
    <t>Lake Forest Park</t>
  </si>
  <si>
    <t>City of Lake Forest Park &amp;
Lake Forest Park Water District</t>
  </si>
  <si>
    <t>https://www.lfpwd.org/ourwater/rates/
https://www.cityoflfp.com/391/Other-Utilities
https://www.cityoflfp.com/DocumentCenter/View/6554/User-Fee-Schedule-2021</t>
  </si>
  <si>
    <t>●   Bi-Monthly Fixed Charge
●  For residences that use septic systems but have access to sewer lines, the City's portion of the Sewer Fixed Charge is referred to as a "City Excise Tax" or "On-Site Wastewater Excise Tax" (which collects the same dollar amount as the sewer collection charge.)
●  See https://www.cityoflfp.com/277/On-Site-Wastewater or the detailed User Fee Schedule for more info.</t>
  </si>
  <si>
    <t>In addition to the Lake Forest Park Water District, the City of Lake Forest Park is served by North City Water District, Northshore Utility District,  &amp; Seattle Public Utilities. 
Utility rate amounts are not listed in the city municipal code.</t>
  </si>
  <si>
    <r>
      <t xml:space="preserve">The City's utility tax code includes a new chapter assessing a </t>
    </r>
    <r>
      <rPr>
        <b/>
        <sz val="10"/>
        <rFont val="Times New Roman"/>
        <family val="1"/>
      </rPr>
      <t>Sewer</t>
    </r>
    <r>
      <rPr>
        <sz val="10"/>
        <rFont val="Times New Roman"/>
        <family val="1"/>
      </rPr>
      <t xml:space="preserve"> and </t>
    </r>
    <r>
      <rPr>
        <b/>
        <sz val="10"/>
        <rFont val="Times New Roman"/>
        <family val="1"/>
      </rPr>
      <t>Stormwater</t>
    </r>
    <r>
      <rPr>
        <sz val="10"/>
        <rFont val="Times New Roman"/>
        <family val="1"/>
      </rPr>
      <t xml:space="preserve"> tax of 6%. The sewer rate web page indicates that the 6% tax is new for 2023. No water tax is mentioned in the code. 
The city's 2023 W</t>
    </r>
    <r>
      <rPr>
        <i/>
        <sz val="10"/>
        <rFont val="Times New Roman"/>
        <family val="1"/>
      </rPr>
      <t>ater</t>
    </r>
    <r>
      <rPr>
        <sz val="10"/>
        <rFont val="Times New Roman"/>
        <family val="1"/>
      </rPr>
      <t xml:space="preserve"> rate page lists the WA State excise tax on water, but no municipal tax on water is mentioned.  The City </t>
    </r>
    <r>
      <rPr>
        <i/>
        <sz val="10"/>
        <rFont val="Times New Roman"/>
        <family val="1"/>
      </rPr>
      <t>Franchise</t>
    </r>
    <r>
      <rPr>
        <sz val="10"/>
        <rFont val="Times New Roman"/>
        <family val="1"/>
      </rPr>
      <t xml:space="preserve"> Fee on Water is 6%. The description of the franchise fee varies depending on the documentation source.</t>
    </r>
  </si>
  <si>
    <t>Lakehaven W&amp;S District (Fed Way)</t>
  </si>
  <si>
    <t>Lakehaven Water and Sewer District</t>
  </si>
  <si>
    <t>https://www.lakehaven.org/355/My-Rates
https://www.codepublishing.com/WA/FederalWay/#!/FederalWay11/FederalWay1145.html#11.45.030
https://www.cityoffederalway.com/page/search-public-records</t>
  </si>
  <si>
    <r>
      <t xml:space="preserve">●  Rates shown are for Federal Way Inside-City Single Family Residences: 
● Monthly Base Charge, plus;
● A per CCF  Flat Rate volume charge that is based on wet months (Winter) average
● County Treatment charges are listed separately.
● Lakehaven has a complex array of location-dependent Sewer charges.
● Sewer rates are assessed monthly but billed on a bi-monthly basis. Charges shown here are the </t>
    </r>
    <r>
      <rPr>
        <u/>
        <sz val="10"/>
        <rFont val="Times New Roman"/>
        <family val="1"/>
      </rPr>
      <t>monthly</t>
    </r>
    <r>
      <rPr>
        <sz val="10"/>
        <rFont val="Times New Roman"/>
        <family val="2"/>
      </rPr>
      <t xml:space="preserve"> assessed charges</t>
    </r>
  </si>
  <si>
    <t>Sewer Volume charges are based on average Winter demand.
Lakehaven Water and Sewer District serves six communities in the Federal Way area.  "Inside Federal Way" rates are used for benchmarking. Higher rates are charged for connections in Edgewood or Outside Federal Way.</t>
  </si>
  <si>
    <t>Mercer Island</t>
  </si>
  <si>
    <t>City of Mercer Island Public Works</t>
  </si>
  <si>
    <t xml:space="preserve">
Sewer Volume charges are based on average Winter demand.
</t>
  </si>
  <si>
    <t>Tax rates dropped from 8% to 5.3% on November 1, 2023. The website has not yet been updated, so see the utility tax code.
Per email from mifinance@mercerisland.gov, Utility Tax is split out as it’s own line item on  utility bills.</t>
  </si>
  <si>
    <t>Muckleshoot Utility District</t>
  </si>
  <si>
    <t>http://www.muckleshoot.nsn.us/services/community-development/public-works.aspx</t>
  </si>
  <si>
    <t>Residences are not billed for water or sewer. The tribe pays for all residential water service.</t>
  </si>
  <si>
    <t>Residences have water meters, but are not billed for water or sewer. The tribe pays for all residential water &amp; sewer service.
Billing contact: Todd.Nelson@muckleshoot.nsn.us</t>
  </si>
  <si>
    <t>NE Sammamish W&amp;SD</t>
  </si>
  <si>
    <t>Northeast Sammamish Water and Sewer District</t>
  </si>
  <si>
    <t>http://www.nesswd.org/customer-rates-and-charges/</t>
  </si>
  <si>
    <t xml:space="preserve">Bi-Monthly Fixed Charge per ERU </t>
  </si>
  <si>
    <t xml:space="preserve">The City of Sammamish does not impose any utility taxes </t>
  </si>
  <si>
    <t>Northshore Utility District</t>
  </si>
  <si>
    <t>https://www.nud.net/customers/rate-information/
https://www.nud.net/board/interlocal-agreements
https://www.kirklandwa.gov/Government/Departments/Public-Works-Department/Storm-Surface-Water/Stormwater-Policies-and-Regulations</t>
  </si>
  <si>
    <t>Sewer Volume charges are based on average Winter demand.
The Northshore Utility District overlaps Kirkland and Kenmore incorporated areas.</t>
  </si>
  <si>
    <t>NorthShore UD pays franchise fees to the different cities that it serves (Bothell, Kenmore, Kirkland, Lake Forest Park, etc). These fees vary by city, and are excluded from the rates posted on the Northshore UD website.</t>
  </si>
  <si>
    <t>Olympic View W&amp;S District</t>
  </si>
  <si>
    <t>https://olympicviewwater.com/about-your-service/rates-and-billing/
https://www.codepublishing.com/WA/Edmonds/html/Edmonds07/Edmonds0750.html</t>
  </si>
  <si>
    <r>
      <t xml:space="preserve">●  Bi-Monthly Fixed Charge. 
●   No volume charge for Residential customers. 
</t>
    </r>
    <r>
      <rPr>
        <sz val="10"/>
        <rFont val="Calibri"/>
        <family val="2"/>
      </rPr>
      <t>●</t>
    </r>
    <r>
      <rPr>
        <sz val="10"/>
        <rFont val="Times New Roman"/>
        <family val="1"/>
      </rPr>
      <t xml:space="preserve">  The rate schedule does not explicitly segregate the KC Treatment charge. Mathematically, there's no way to embed the monthly  KC Treatment charge in their Bi-Monthly Fixed charge.
</t>
    </r>
  </si>
  <si>
    <t>● The District overlaps the City of Edmonds, the Town of Woodway, and a small portion of Unincorporated Snohomish County. Olympic View Water and Sewer is a Special Purpose District formed in 1937 to provide water to Unincorporated Snohomish County.
● In 1988 the City of Edmonds entered into an agreement with King County (Metro). 
     o   Sewage from Metro’s Richmond Beach service area would be treated at Edmonds. Metro would abandon the Richmond Beach Treatment Plant and turn it into a pumping station.
     o   Metro would build a pump station and sewer line(s) to facilitate a flow swap to West Point from Edmonds East.</t>
  </si>
  <si>
    <t>Olympic View WD overlaps the City of Edmonds, the Town of Woodway, and a small portion of Unincorporated Snohomish County.
Edmonds Utility Taxes per the City website and City Municipal Code 3.20.050 : 
Water 10%, Sewer 10.0% , Stormwater 10.0%.  
Woodway charges a separate Utility Tax rate &amp; Franchise Fee</t>
  </si>
  <si>
    <t>Pacific</t>
  </si>
  <si>
    <t>City of Pacific, WA</t>
  </si>
  <si>
    <t>https://www.pacificwa.gov/services/utilities
https://www.codepublishing.com/WA/Pacific/#!/Pacific14/Pacific1488.html#14.88
https://www.codepublishing.com/WA/Pacific/#!/Pacific14/Pacific1448.html#14.48.015</t>
  </si>
  <si>
    <t>Utility taxes are levied on the gross operating revenues earned by private utilities  and  by the city’s  own  municipal  utilities. The tax is levied on the utility, not the customer, and must be paid from utility revenues. The city imposes a 6% tax on all utilities.</t>
  </si>
  <si>
    <t>Redmond</t>
  </si>
  <si>
    <t>City of Redmond Utilities Dept</t>
  </si>
  <si>
    <t>https://www.redmond.gov/470/Residential-Rates
https://www.redmond.gov/473/Stormwater-Rates
https://redmond.municipal.codes/RMC/13.16</t>
  </si>
  <si>
    <t>No water/sewer/stormwater utility tax found on website, in  ordinance, or on AWC Survey. Utility Taxes are only listed for Telephone, Cable, Electricity, etc</t>
  </si>
  <si>
    <t>Renton</t>
  </si>
  <si>
    <t>City of Renton Public Works</t>
  </si>
  <si>
    <t>https://www.rentonwa.gov/city_hall/public_works/utility_systems</t>
  </si>
  <si>
    <t>See Renton Municipal Code Chapter 11 and the City website's Utility Tax page</t>
  </si>
  <si>
    <t>Shoreline</t>
  </si>
  <si>
    <r>
      <rPr>
        <b/>
        <sz val="12"/>
        <rFont val="ARIAL"/>
        <family val="2"/>
      </rPr>
      <t xml:space="preserve">City of Shoreline. </t>
    </r>
    <r>
      <rPr>
        <sz val="10"/>
        <rFont val="Arial Narrow"/>
        <family val="2"/>
      </rPr>
      <t xml:space="preserve">
Under the terms of a 2017 service contract, all Ronald Wastewater District assets, property, and operations responsibilities were assumed by Shoreline.</t>
    </r>
  </si>
  <si>
    <t>●   RWD assesses a Monthly Fixed Charge rate to all residential customers. 
●  KC's Treatment charge is listed separately.
●  All RWD assets, property, and operations responsibilities were assumed by Shoreline in 2017. RWD continues to be responsible for policy matters, setting rates, and managing utility capital improvements.
●  The ronaldwastewater.org  domain name redirects to the Shoreline wastewater page.</t>
  </si>
  <si>
    <t>Sammamish Plateau W&amp;S District</t>
  </si>
  <si>
    <t>Sammamish Plateau Water and Sewer District (KCWD #82)</t>
  </si>
  <si>
    <t>https://spwater.org/164/Water-and-Sewer-Rates</t>
  </si>
  <si>
    <t>Monthly Fixed Charge for collection. 
The KC treatment charge is broken out separately.</t>
  </si>
  <si>
    <t>The City of Sammamish has no utility tax of any sort.</t>
  </si>
  <si>
    <t>Seattle Public Utilities</t>
  </si>
  <si>
    <t>https://www.seattle.gov/utilities/your-services/accounts-and-payments/rates/sewer
http://www.seattle.gov/utilities/your-services/accounts-and-payments/rates/drainage
https://www.seattle.gov/documents/Departments/SPU/Services/Rates/2022-2024_DrainageWastewater-RateStudy.pdf</t>
  </si>
  <si>
    <t>Minimum Charge</t>
  </si>
  <si>
    <t>Skyway W&amp;S District</t>
  </si>
  <si>
    <t>Skyway Water &amp; Sewer District</t>
  </si>
  <si>
    <t>https://www.skywayws.org/billing.php
Newsletters &amp; Announcements: https://www.skywayws.org/forms.php</t>
  </si>
  <si>
    <t>●  Skyway Water &amp; Sewer District is a Special Purpose District located in the West Hill area of unincorporated King County. The service area includes  neighborhoods of Bryn Mawr, Campbell Hill, Earlington, Hilltop, Lakeridge, Panorama View, Skycrest and Skyway. The District shares service boundaries with the cities of Renton, Tukwila, Seattle, and King County Water District #125. 
●  For service area overlap see https://your.kingcounty.gov/dnrp/library/vcgis/maps/county/9801countyWATERutil.pdf</t>
  </si>
  <si>
    <t>Skyway Customers within Renton City boundaries pay Renton Utility Taxes.</t>
  </si>
  <si>
    <t>Soos Creek W&amp;S District</t>
  </si>
  <si>
    <t>Soos Creek Water &amp; Sewer District</t>
  </si>
  <si>
    <t>https://www.sooscreek.com/utility-rates
https://www.kingcounty.gov/depts/dnrp/wlr/surface-water-mgt-fee.aspx</t>
  </si>
  <si>
    <t>District Collection Fixed Charge for Single Family and Multifamily</t>
  </si>
  <si>
    <t xml:space="preserve">The Soos Creek W&amp;S District service area covers the unincorporated area around Lake Youngs as well as portions of several  incorporated municipalities including Kent, Covington, and Maple Valley.
</t>
  </si>
  <si>
    <t>The District service area covers an unincorporated area around Lake Youngs as well as portions of  Kent, Covington, and Maple Valley.</t>
  </si>
  <si>
    <t>Tukwila</t>
  </si>
  <si>
    <t>City of Tukwila</t>
  </si>
  <si>
    <t>https://www.tukwilawa.gov/departments/finance/finance-department-utilities/</t>
  </si>
  <si>
    <t>● Fixed monthly charge for Single Family  and Multi Family
● No volume charge</t>
  </si>
  <si>
    <t>The City of Tukwila's list of Utility Taxes does not include Water, Sewer, or Surface Water. This was verified by a list of Utility Taxes on page 56 of the 2023-24 biennual budget.</t>
  </si>
  <si>
    <t>Valley View Sewer District</t>
  </si>
  <si>
    <r>
      <t xml:space="preserve">http://www.valleyviewsewer.org/customers/rates/
http://www.valleyviewsewer.org/about-us/district-map/
https://waterdistrict125.com/rates.html 
</t>
    </r>
    <r>
      <rPr>
        <sz val="9"/>
        <rFont val="Arial Narrow"/>
        <family val="2"/>
      </rPr>
      <t>(Review the Resolutions dropbox page for rate resolutions if website is not up to date)</t>
    </r>
    <r>
      <rPr>
        <u/>
        <sz val="9"/>
        <color theme="10"/>
        <rFont val="Arial Narrow"/>
        <family val="2"/>
      </rPr>
      <t xml:space="preserve">
https://www.dropbox.com/sh/k3ualt1v460e537/AABFjoI6k183uCsJ9x2Dr4OFa?dl=0</t>
    </r>
  </si>
  <si>
    <t xml:space="preserve">● Monthly Collection Fixed Charge
● No volume charge for Residential.
● Residential customers are charged Monthly but billed Bi-Monthly
 ● Valley View Sewer District discharges into three different Treatment agencies: Metro King County;  Midway Sewer District, and;  Southwest Suburban Sewer District.
This means that the Treatment component of the sewer bill varies by customer location. </t>
  </si>
  <si>
    <t>The Valley View Sewer District overlaps with multiple water agencies, as well as a small unincorporated area and multiple incorporated areas, including Burien, Tukwila, and Seatac.</t>
  </si>
  <si>
    <t>The District overlaps with multiple water agencies as well as a small unincorporated area and multiple incorporated areas, including Burien, Tukwila, and Seatac.  In most of the service area, no applicable utility taxes apply</t>
  </si>
  <si>
    <t>Vashon Sewer District</t>
  </si>
  <si>
    <t xml:space="preserve">Vashon Sewer District &amp; 
Water District 19 </t>
  </si>
  <si>
    <t>Vashon Island is unincorporated.</t>
  </si>
  <si>
    <t>Woodinville Water District</t>
  </si>
  <si>
    <t xml:space="preserve">Woodinville Water District </t>
  </si>
  <si>
    <t>https://www.woodinvillewater.com/192/Rates-Charges
https://www.ci.woodinville.wa.us/394/Stormwater-Utility
https://www.codepublishing.com/WA/Woodinville/</t>
  </si>
  <si>
    <t xml:space="preserve"> ● Bi-Monthly Fixed Charge for District Collection. 
 ● The KC treatment charge is broken out separately.</t>
  </si>
  <si>
    <t xml:space="preserve">Rates and cutoffs look like they were designed using CCF units but converted to gallons for rate sheet presentation purposes. For benchmarking, units have been converted to back to CCFs. </t>
  </si>
  <si>
    <t xml:space="preserve">The city web site's utility tax page does not list any Utility Taxes water, sewer, or stormwater. </t>
  </si>
  <si>
    <t>WTD Weighted Average</t>
  </si>
  <si>
    <t>Lowest Quintile</t>
  </si>
  <si>
    <t>Escalated to</t>
  </si>
  <si>
    <r>
      <t>ACS =  </t>
    </r>
    <r>
      <rPr>
        <b/>
        <sz val="11"/>
        <color theme="1" tint="0.499984740745262"/>
        <rFont val="Roboto"/>
      </rPr>
      <t>American Community Survey</t>
    </r>
  </si>
  <si>
    <t>Weighted Avg LQI from Raftelis</t>
  </si>
  <si>
    <t>Escalated from 2020 to</t>
  </si>
  <si>
    <t xml:space="preserve"> from 2020 Census</t>
  </si>
  <si>
    <t>Table is from "LQRI Update" sheet of Raftelis "RFC WTD Affordability Metrics Updated Aug 2022 CSO 2030.xlsx" workbook</t>
  </si>
  <si>
    <t>LQRI by 2020 Census Tract</t>
  </si>
  <si>
    <t>Updated 2019 LQRI in RFC workbook</t>
  </si>
  <si>
    <t>Carried forward to MWPAAC Rate Survery / Affordability Worksheet??</t>
  </si>
  <si>
    <t>Some Escalated, Some  Not</t>
  </si>
  <si>
    <t>Matches 2021 Affordability Metrics?</t>
  </si>
  <si>
    <t>From 2021 MWPAAC rate survey: affordability metrics
(rounded)</t>
  </si>
  <si>
    <t>Alderwood Water &amp; Wastewater District</t>
  </si>
  <si>
    <t>City of Algona</t>
  </si>
  <si>
    <t>City of Black Diamond</t>
  </si>
  <si>
    <t>City of Bothell</t>
  </si>
  <si>
    <t>City of Brier</t>
  </si>
  <si>
    <t>Coal Creek Utility District</t>
  </si>
  <si>
    <t>City of Kent</t>
  </si>
  <si>
    <t>City of Lake Forest Park</t>
  </si>
  <si>
    <t>Lakehaven Utility District</t>
  </si>
  <si>
    <t>City of Mercer Island</t>
  </si>
  <si>
    <t>Muckleshoot Indian Tribe</t>
  </si>
  <si>
    <t>NE Sammamish Sewer &amp; Water District</t>
  </si>
  <si>
    <t>Olympic View Water &amp; Sewer District</t>
  </si>
  <si>
    <t>City of Pacific</t>
  </si>
  <si>
    <t>Pacific, City of</t>
  </si>
  <si>
    <t>City of Redmond</t>
  </si>
  <si>
    <t>City of Renton</t>
  </si>
  <si>
    <t>City of Shoreline Wastewater Utility</t>
  </si>
  <si>
    <t>Ronald Wastewater District</t>
  </si>
  <si>
    <t>Sammamish Plateau Water</t>
  </si>
  <si>
    <t>Vashon Island Sewer District</t>
  </si>
  <si>
    <t>King County</t>
  </si>
  <si>
    <t>Where are these from?</t>
  </si>
  <si>
    <t>Some are escalated, others aren't. Why not?</t>
  </si>
  <si>
    <t>Washington State</t>
  </si>
  <si>
    <t>From the ACS?</t>
  </si>
  <si>
    <t>Sewer Rates and &amp; Bill Survey - Single Family Residential - 2024</t>
  </si>
  <si>
    <t xml:space="preserve">https://www.algonawa.gov/services/utilities/index.php
https://algona.municipal.codes/Code/2.50
</t>
  </si>
  <si>
    <r>
      <t xml:space="preserve">Bi-Monthly Fixed Charge Tiers based on 2 Winter billing cycles
$131.59 for 0-4 CCF
$171.07 for 5-18 CCF 
$207.63 for &gt;18 CCF
The charges above are assumed to </t>
    </r>
    <r>
      <rPr>
        <b/>
        <sz val="10"/>
        <rFont val="Times New Roman"/>
        <family val="1"/>
      </rPr>
      <t>include</t>
    </r>
    <r>
      <rPr>
        <sz val="10"/>
        <rFont val="Times New Roman"/>
        <family val="1"/>
      </rPr>
      <t xml:space="preserve"> KC Treatment Charge, which is backed out for benchmarking calculations.</t>
    </r>
  </si>
  <si>
    <t xml:space="preserve">●   Bi-Monthly  KC Treatment Charge plus 
●   2-Tier Sewer Volume Rates 
     *  0-50 CCF $6.17
     *  &gt;50 CCF $7.97
●   Volume charges for single-family homes are based on average wet-weather (Winter) water use between December 15 and June 15.
●    Bellevue does not assess a Base Charge for Collection. The Fixed component consists entirely of the KC treatment charge.
●   Monthly Capital Recovery Charge is excluded for benchmarking purposes.
</t>
  </si>
  <si>
    <t xml:space="preserve">●   Sewer volume charges for single-family homes are based on average wet-weather (Winter) water use between December 15 and June 15.
●   The monthly Capital Recovery charges are assessed for the first 10 years. These have been excluded for benchmarking purposes.
</t>
  </si>
  <si>
    <r>
      <t xml:space="preserve">●  $149.36 Bi-Monthly Base Charge (which includes KC WTD) plus;
 ●  A $4.95/CCF Volume charge for prior-year annualized Winter average exceeding 2 CCF/month
 ●  Note that &gt;2CCF Volume Charge is expressed on a </t>
    </r>
    <r>
      <rPr>
        <b/>
        <sz val="10"/>
        <rFont val="Times New Roman"/>
        <family val="1"/>
      </rPr>
      <t>Monthly</t>
    </r>
    <r>
      <rPr>
        <sz val="10"/>
        <rFont val="Times New Roman"/>
        <family val="1"/>
      </rPr>
      <t xml:space="preserve"> basis whereas the Base Charge is </t>
    </r>
    <r>
      <rPr>
        <b/>
        <sz val="10"/>
        <rFont val="Times New Roman"/>
        <family val="1"/>
      </rPr>
      <t xml:space="preserve">Bi-Monthly. </t>
    </r>
    <r>
      <rPr>
        <sz val="10"/>
        <rFont val="Times New Roman"/>
        <family val="1"/>
      </rPr>
      <t xml:space="preserve">For calculation purposes, the Volume charge has been converted to &gt;4CCF </t>
    </r>
    <r>
      <rPr>
        <b/>
        <sz val="10"/>
        <rFont val="Times New Roman"/>
        <family val="1"/>
      </rPr>
      <t>Bi-Monthly</t>
    </r>
    <r>
      <rPr>
        <sz val="10"/>
        <rFont val="Times New Roman"/>
        <family val="1"/>
      </rPr>
      <t xml:space="preserve">
●   $149.36 BiMonthly - ($55.11 x2 KC WTD charge)=$39.14 bimonthly</t>
    </r>
  </si>
  <si>
    <t>Sewer volume charges are based on prior-year annualized Winter average</t>
  </si>
  <si>
    <t xml:space="preserve">●   Monthly Fixed Charge
</t>
  </si>
  <si>
    <r>
      <t xml:space="preserve">●   Brier's city code established a 2019 Bi-Monthly Fixed Charge of $146.00 for customers discharging into Alderwood W&amp;WW District, to be increased in sync with Alderwood's rate increases since Jan 1, 2019
●  KC Treatment charges are embedded in the Brier sewer rate. 
</t>
    </r>
    <r>
      <rPr>
        <sz val="10"/>
        <rFont val="Wingdings"/>
        <charset val="2"/>
      </rPr>
      <t></t>
    </r>
    <r>
      <rPr>
        <sz val="10"/>
        <rFont val="Times New Roman"/>
        <family val="1"/>
      </rPr>
      <t xml:space="preserve"> Brier Sewer Customers are referred to Alderwood's Sewer Fee Schedule.
●  See Brier Municipal Code Chapter 13.08 for more details.</t>
    </r>
  </si>
  <si>
    <t>https://www.carnationwa.gov/
For rate structure details (but no rates) see https://library.municode.com/wa/carnation/codes/code_of_ordinances</t>
  </si>
  <si>
    <r>
      <t xml:space="preserve">Carnation's Monthly Fixed Charges consist of the following: 
●  $46.19 Collection fee; plus
</t>
    </r>
    <r>
      <rPr>
        <sz val="8"/>
        <rFont val="Calibri"/>
        <family val="2"/>
      </rPr>
      <t>●</t>
    </r>
    <r>
      <rPr>
        <sz val="8"/>
        <rFont val="Times New Roman"/>
        <family val="1"/>
      </rPr>
      <t xml:space="preserve">  </t>
    </r>
    <r>
      <rPr>
        <sz val="10"/>
        <rFont val="Times New Roman"/>
        <family val="1"/>
      </rPr>
      <t xml:space="preserve">$17.00 City debt service; plus
</t>
    </r>
    <r>
      <rPr>
        <sz val="8"/>
        <rFont val="Times New Roman"/>
        <family val="1"/>
      </rPr>
      <t xml:space="preserve">●  </t>
    </r>
    <r>
      <rPr>
        <sz val="10"/>
        <rFont val="Times New Roman"/>
        <family val="1"/>
      </rPr>
      <t xml:space="preserve"> $3.10 system reinvestment; plus
●   The King County Treatment charge plus WTD's 25% Treatment surcharge. (The KCWTD charge and surcharge are both excluded  from the Carnation fixed charge here.)
- The General Facilities Charge (GFC) is excluded from this survey. The old GFC applies to all *existing* customers, expiring in 2028. NEW customers are assessed a much larger *upfront* GFC amount. 
- A Volume charge is assessed to </t>
    </r>
    <r>
      <rPr>
        <u/>
        <sz val="10"/>
        <rFont val="Times New Roman"/>
        <family val="1"/>
      </rPr>
      <t>Nonresidential</t>
    </r>
    <r>
      <rPr>
        <sz val="10"/>
        <rFont val="Times New Roman"/>
        <family val="1"/>
      </rPr>
      <t xml:space="preserve"> Sewer customers only.</t>
    </r>
  </si>
  <si>
    <t>●  KC WTD assesses Carnation a 25% surcharge.
●  WTD's 25% treatment surcharge for Carnation expires in 2043. This surcharge is not in lieu of a capacity charge.
●  Carnation's Collection system is owned and maintained by the City of Carnation.
●  Carnation's General Facilities Charge for new customers is excluded  from the benchmarking calcs</t>
  </si>
  <si>
    <t>https://www.crwsd.com/customers/pay-your-bill/</t>
  </si>
  <si>
    <t xml:space="preserve">Bi-Monthly Fixed Charge (Collection component. KC charge is listed separately). No volume charge for Single Family customers
</t>
  </si>
  <si>
    <t xml:space="preserve"> ●The District converted from a flat sewer collection rate to a volume-based rate in 2019. The volume rate is per 750 CF (one ERU)
 ● Bi-Monthly Base Charge for collection, plus Per-ERU volume charge for usage above 2 ERU every two months.  
 ● One ERU =7.5 CCF
 ●The Bi-Monthly Base Charge includes 1 ERU/Month of demand (15 CCF every 2 months)
 ●The sewer volume rate is assessed on metered water usage over the same billing period.
● KC Treatment charge is assessed separately. 
● Sewer customers in the Silver Lake  W&amp;S District are assessed a Pass-Through charge pursuant to an Interlocal Ageement. Those charges are not addressed in this benchmarking project.</t>
  </si>
  <si>
    <r>
      <t xml:space="preserve"> ●The sewer volume rate is assessed on </t>
    </r>
    <r>
      <rPr>
        <u/>
        <sz val="10"/>
        <rFont val="Times New Roman"/>
        <family val="1"/>
      </rPr>
      <t xml:space="preserve">metered water usage </t>
    </r>
    <r>
      <rPr>
        <sz val="10"/>
        <rFont val="Times New Roman"/>
        <family val="1"/>
      </rPr>
      <t xml:space="preserve">over the same billing period.
●  NOTE: The Sewer volume rate is assessed in 1 ERU units of 7.5 CCF per ERU. This is in addition to the Bi-Monthly Base Charge, which includes 15CCF every two months. 
● The Cross Valley Water District service area is almost entirely unincorporated. Interlocal Agreements are listed at:
 </t>
    </r>
    <r>
      <rPr>
        <sz val="10"/>
        <rFont val="Arial Narrow"/>
        <family val="2"/>
      </rPr>
      <t>https://www.codepublishing.com/WA/CrossValleyWaterDistrict/#!/CrossValleyWaterDistrictOT/CrossValleyWaterDistrictOT3.html#OT3</t>
    </r>
  </si>
  <si>
    <t>https://www.highlandsutility.org/billing
https://green2.kingcounty.gov/groundwater/map.aspx</t>
  </si>
  <si>
    <t xml:space="preserve">● This is a small neighborhood with ~100 private residences
● Residences pull water from private wells. </t>
  </si>
  <si>
    <r>
      <t xml:space="preserve">● Bi-Monthly Base Charge for Issaquah collection service  plus; 
●  $/CCF volume charge that is based on a Winter average,
It isn't obvious from the rate sheet, but Issaquah's sewer charges include both a base charge </t>
    </r>
    <r>
      <rPr>
        <b/>
        <sz val="10"/>
        <rFont val="Times New Roman"/>
        <family val="1"/>
      </rPr>
      <t>and</t>
    </r>
    <r>
      <rPr>
        <sz val="10"/>
        <rFont val="Times New Roman"/>
        <family val="1"/>
      </rPr>
      <t xml:space="preserve"> an 8 CCF minimum charge.
●The 2024  Minimum Bi-Monthly sewer charge is $149.56 (which includes the City's BiMonthly base charge, an 8 CCF minimum, and the KC WTD charge).</t>
    </r>
  </si>
  <si>
    <t>https://www.mercerisland.gov/finance/page/utility-services
https://library.municode.com/wa/mercer_island/munidocs/munidocs?nodeId=747c0730f882a</t>
  </si>
  <si>
    <t>●  Bi-Monthly Collection Base Charge, plus;
●  A per-account Billing Costs, plus;
●  A per-CCF flat rate volume charge for demand &gt; 6 CCF
●  Volume charge is based on average Winter water usage</t>
  </si>
  <si>
    <t xml:space="preserve">●  $146.38 Bi-monthly base charge (which includes King County's bi-monthly charge);  plus
●    $4.54/CCF charged on bimonthly Winter consumption &gt;15 CCF. </t>
  </si>
  <si>
    <t>● Monthly Fixed Charge for each Single Family Residential unit includes the WTD charge plus a City of Pacific Fixed Charge
●  Non-residential customers are also assessed a volume charge.</t>
  </si>
  <si>
    <t>●   Monthly Fixed Charge per single-family residence (Collection component). 
●   For the Novelty Hill Service Area, the monthly fixed charge is higher.</t>
  </si>
  <si>
    <t>●   Renton Collection Fixed Charge for Single Family Residential
●   All other users pay a minimum charge that includes 7.5CCF, plus a volume charge</t>
  </si>
  <si>
    <t>https://www.ronaldwastewater.org/faq (redirects to Shoreline page below)
https://www.shorelinewa.gov/government/departments/public-works/wastewater-utility/    
https://www.shorelinewa.gov/government/departments/public-works/surface-water-utility/surface-water-fees-faq</t>
  </si>
  <si>
    <t>●  Single Family Fixed Charge for Collection  is $63.87/Month in  2024 (converted here to Bi-Monthly for constency with Skyway's Water billing cycle). 
● KC's Treatment charge is split out separately.
● Volume charges are only applied to multifamily and nonresidential customers.</t>
  </si>
  <si>
    <r>
      <t xml:space="preserve">https://www.vashonsewerdistrict.org/ 
</t>
    </r>
    <r>
      <rPr>
        <sz val="9"/>
        <color theme="10"/>
        <rFont val="Arial"/>
        <family val="2"/>
      </rPr>
      <t xml:space="preserve">(no rates are published online)
</t>
    </r>
    <r>
      <rPr>
        <u/>
        <sz val="9"/>
        <color theme="10"/>
        <rFont val="Arial Narrow"/>
        <family val="2"/>
      </rPr>
      <t xml:space="preserve">
https://www.water19.com/wp-content/uploads/2023/03/Water-rates-2023.pdf</t>
    </r>
  </si>
  <si>
    <t xml:space="preserve"> ● General Residential $95.28/Month Fixed Fee for the town 'core' and Bunker Trail
  ● Vashon embeds WTD's Treatment charge and 50% surcharge in their Monthly Fixed Fee. Calculating the local collection component of Vashon's fixed charge requires backing out the WTD charges. 
   ● Residents in the Beulah Park  wastewater treatment system pay a different rate.</t>
  </si>
  <si>
    <r>
      <rPr>
        <sz val="10"/>
        <rFont val="Calibri"/>
        <family val="2"/>
      </rPr>
      <t>●</t>
    </r>
    <r>
      <rPr>
        <sz val="10"/>
        <rFont val="Times New Roman"/>
        <family val="1"/>
      </rPr>
      <t xml:space="preserve"> 1 CCF Minimum Charge/month, plus:
● Flat $/CCF Volume charge above the Minimum.
● Summer bills (May-Oct) are based on the average Winter consumption  (Nov-April)
● Billing is bimonthly for most customers, but the minimum charge applies on a monthly basis.
● The KC WTD charge component is EMBEDDED in the 2024 $18.30/CCF rate listed on the City website. 
     *  Collection and Treatment components are segregated in the 2022-24 rate study, but the numbers have shifted since that study was completed
     *   Seattle's treatment component includes multiple elements other than the KC WTD treatment charge.
 ●  For benchmarking purposes, and to prevent double counting the WTD charge, WTD's treatment charge is backed out during the bill calculations to the right.</t>
    </r>
  </si>
  <si>
    <t>Sewer Volume charges are based on average Winter demand.
Seattle assumes an average SFR wastewater volume of 4.3CCF/month</t>
  </si>
  <si>
    <t>In addition to City Utility Taxes, KC WTD Treament charges are embedded in the City's collection volume rate.</t>
  </si>
  <si>
    <t>Shoreline Municipal Code 3.01.400 assesses a SWM Utility Tax of 6%, which is embedded in the Surface Water Rate.
Shoreline's Wastewater utility tax was a new addition for 2022. It was not listed on the City website previously.
The Shoreline website's Utility Tax Table does not list any taxes for Water, but chapter 3.32 of the the tax code DOES list a Water utility tax.</t>
  </si>
  <si>
    <t>Muckleshoot has their own water treatment facility. Residences are not billed for water or sewer.</t>
  </si>
  <si>
    <r>
      <t xml:space="preserve">Lakehaven Water and Sewer District serves customers in Federal Way plus five communities in the surrounding area.  Benchmarking is done using "Inside Federal Way" rates.  
The district's January 2023 newsletter specifies that the Federal Way Utility Tax is </t>
    </r>
    <r>
      <rPr>
        <b/>
        <sz val="10"/>
        <rFont val="Times New Roman"/>
        <family val="1"/>
      </rPr>
      <t>included</t>
    </r>
    <r>
      <rPr>
        <sz val="10"/>
        <rFont val="Times New Roman"/>
        <family val="1"/>
      </rPr>
      <t xml:space="preserve"> in its water and sewer rates for customers inside the City Federal Way. 
</t>
    </r>
  </si>
  <si>
    <t>The Cross Valley Water District service area is almost entirely unincorporated. 
As of 2024, there is no evidence of a Snohomish County Utility Tax for Unincorporated areas, and no mention of a utility tax on the Cross Valley website or in the district code.</t>
  </si>
  <si>
    <r>
      <t xml:space="preserve">See City Budget and City Municipal Code section 5.04.030
The Sewer Utility Tax Revenue line item  first appears in the 2021 Budget. It did </t>
    </r>
    <r>
      <rPr>
        <u/>
        <sz val="10"/>
        <rFont val="Times New Roman"/>
        <family val="1"/>
      </rPr>
      <t>not</t>
    </r>
    <r>
      <rPr>
        <sz val="10"/>
        <rFont val="Times New Roman"/>
        <family val="1"/>
      </rPr>
      <t xml:space="preserve"> appear in the 2020 Final Budget. </t>
    </r>
  </si>
  <si>
    <t xml:space="preserve">More than 70%  of the Alderwood District service area is unincorporated, and there is no evidence of a Snohomish County Utility Tax for Unincorporated areas.  However, the District also serves multiple incorporated areas (Cities) including Bothell, Brier, Mill Creek, Mukilteo), and the District's website references Franchise Agreements with the cities of Bothell, Brier, and Mukilteo. Bothell charges utility taxes on water and sewer. </t>
  </si>
  <si>
    <t>Local Utility Tax</t>
  </si>
  <si>
    <r>
      <t xml:space="preserve">Monthly Sewer Bill </t>
    </r>
    <r>
      <rPr>
        <b/>
        <sz val="16"/>
        <color theme="9" tint="-0.249977111117893"/>
        <rFont val="Arial Narrow"/>
        <family val="2"/>
      </rPr>
      <t>(INCLUDING Utility Tax)</t>
    </r>
  </si>
  <si>
    <r>
      <t xml:space="preserve">Monthly Sewer Bill </t>
    </r>
    <r>
      <rPr>
        <sz val="16"/>
        <color theme="9" tint="-0.249977111117893"/>
        <rFont val="Arial Narrow"/>
        <family val="2"/>
      </rPr>
      <t>(</t>
    </r>
    <r>
      <rPr>
        <b/>
        <sz val="16"/>
        <color theme="9" tint="-0.249977111117893"/>
        <rFont val="Arial Narrow"/>
        <family val="2"/>
      </rPr>
      <t>EXCLUDING Utility Taxes)</t>
    </r>
  </si>
  <si>
    <r>
      <rPr>
        <sz val="10"/>
        <rFont val="Calibri"/>
        <family val="2"/>
      </rPr>
      <t>●</t>
    </r>
    <r>
      <rPr>
        <sz val="10"/>
        <rFont val="Times New Roman"/>
        <family val="1"/>
      </rPr>
      <t xml:space="preserve"> Ronald Wastewater District is a special purpose district focused on collection system O&amp;M, serving the City of Shoreline corporate limits (excluding The Highlands) and  parts of unincorporated Snohomish County. RWD also receives flows from a portion of the Town of Woodway, the City of Mountlake Terrace, and the Highlands Sewer District. 
</t>
    </r>
    <r>
      <rPr>
        <sz val="10"/>
        <rFont val="Wingdings"/>
        <charset val="2"/>
      </rPr>
      <t>ª</t>
    </r>
    <r>
      <rPr>
        <sz val="10"/>
        <rFont val="Times New Roman"/>
        <family val="1"/>
      </rPr>
      <t xml:space="preserve"> All RWD assets, property, and operations responsibilities were assumed by Shoreline in 2017. RWD continues to be responsible for policy matters, setting rates, and managing utility capital improvements.</t>
    </r>
  </si>
  <si>
    <t xml:space="preserve">Since April of 2005, WTD assesses a 50% Treatment Surcharge to the Vashon Sewer District.  
Vashon embeds both WTD's regular treatment charge and surcharge in their Monthly Fixed Fee. Calculating the local collection component of Vashon's fixed charge requires backing out the WTD charges.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</si>
</sst>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quot;$&quot;#,##0.00"/>
    <numFmt numFmtId="167" formatCode="#,##0.000_);\(#,##0.000\)"/>
    <numFmt numFmtId="168" formatCode="&quot;!&quot;#,##0_)&quot;!&quot;;&quot;!&quot;\(#,##0\)&quot;!&quot;;[Blue]&quot;.&quot;"/>
    <numFmt numFmtId="169" formatCode="_(&quot;$&quot;* #,##0_);_(&quot;$&quot;* \(#,##0\);_(&quot;$&quot;* &quot;-&quot;??_);_(@_)"/>
    <numFmt numFmtId="170" formatCode="0.000%"/>
    <numFmt numFmtId="171" formatCode="&quot;$&quot;\ \ #,##0.00_);\(&quot;$&quot;\ \ #,##0.00\)"/>
    <numFmt numFmtId="172" formatCode="_(&quot;$&quot;\ \ #,##0.00_);_(&quot;$&quot;\ \ \(#,##0.00\);_(&quot;-&quot;??_);_(@_)"/>
  </numFmts>
  <fonts count="74" x14ac:knownFonts="1">
    <font>
      <sz val="10"/>
      <name val="Arial"/>
      <family val="2"/>
    </font>
    <font>
      <sz val="10"/>
      <name val="Arial"/>
      <family val="2"/>
    </font>
    <font>
      <sz val="18"/>
      <color rgb="FF002060"/>
      <name val="Arial Black"/>
      <family val="2"/>
    </font>
    <font>
      <sz val="20"/>
      <color rgb="FF002060"/>
      <name val="Arial Black"/>
      <family val="2"/>
    </font>
    <font>
      <b/>
      <sz val="10"/>
      <name val="ARIAL"/>
      <family val="2"/>
    </font>
    <font>
      <b/>
      <sz val="12"/>
      <name val="ARIAL"/>
      <family val="2"/>
    </font>
    <font>
      <b/>
      <sz val="12"/>
      <name val="Times New Roman"/>
      <family val="1"/>
    </font>
    <font>
      <sz val="10"/>
      <color theme="2" tint="-0.499984740745262"/>
      <name val="Arial"/>
      <family val="2"/>
    </font>
    <font>
      <b/>
      <sz val="11"/>
      <name val="ARIAL"/>
      <family val="2"/>
    </font>
    <font>
      <sz val="10"/>
      <name val="Arial Narrow"/>
      <family val="2"/>
    </font>
    <font>
      <b/>
      <sz val="16"/>
      <color rgb="FF000099"/>
      <name val="Arial Narrow"/>
      <family val="2"/>
    </font>
    <font>
      <b/>
      <sz val="16"/>
      <color rgb="FF0070C0"/>
      <name val="Arial"/>
      <family val="2"/>
    </font>
    <font>
      <b/>
      <sz val="18"/>
      <color rgb="FF0070C0"/>
      <name val="Arial"/>
      <family val="2"/>
    </font>
    <font>
      <u/>
      <sz val="10"/>
      <color theme="4" tint="-0.249977111117893"/>
      <name val="Arial Narrow"/>
      <family val="2"/>
    </font>
    <font>
      <sz val="11"/>
      <name val="ARIAL"/>
      <family val="2"/>
    </font>
    <font>
      <u/>
      <sz val="10"/>
      <color theme="10"/>
      <name val="Arial"/>
      <family val="2"/>
    </font>
    <font>
      <b/>
      <sz val="16"/>
      <name val="ARIAL"/>
      <family val="2"/>
    </font>
    <font>
      <b/>
      <sz val="11"/>
      <color theme="1"/>
      <name val="Arial"/>
      <family val="2"/>
    </font>
    <font>
      <b/>
      <sz val="12"/>
      <color theme="1"/>
      <name val="Arial Narrow"/>
      <family val="2"/>
    </font>
    <font>
      <sz val="11"/>
      <color theme="1"/>
      <name val="Arial"/>
      <family val="2"/>
    </font>
    <font>
      <b/>
      <sz val="14"/>
      <color theme="1"/>
      <name val="Arial"/>
      <family val="2"/>
    </font>
    <font>
      <b/>
      <sz val="14"/>
      <color rgb="FF7030A0"/>
      <name val="Times New Roman"/>
      <family val="1"/>
    </font>
    <font>
      <b/>
      <sz val="11"/>
      <color rgb="FF000000"/>
      <name val="Arial Narrow"/>
      <family val="2"/>
    </font>
    <font>
      <u/>
      <sz val="9"/>
      <color theme="10"/>
      <name val="Arial Narrow"/>
      <family val="2"/>
    </font>
    <font>
      <sz val="10"/>
      <name val="Times New Roman"/>
      <family val="1"/>
    </font>
    <font>
      <b/>
      <sz val="10"/>
      <name val="Times New Roman"/>
      <family val="1"/>
    </font>
    <font>
      <sz val="10"/>
      <name val="Calibri"/>
      <family val="2"/>
    </font>
    <font>
      <sz val="12"/>
      <name val="Times New Roman"/>
      <family val="1"/>
    </font>
    <font>
      <b/>
      <sz val="16"/>
      <color theme="8" tint="-0.249977111117893"/>
      <name val="Times New Roman"/>
      <family val="1"/>
    </font>
    <font>
      <sz val="10"/>
      <color theme="2" tint="-0.499984740745262"/>
      <name val="Times New Roman"/>
      <family val="1"/>
    </font>
    <font>
      <u/>
      <sz val="10"/>
      <name val="Times New Roman"/>
      <family val="1"/>
    </font>
    <font>
      <sz val="10"/>
      <name val="Times New Roman"/>
      <family val="2"/>
    </font>
    <font>
      <sz val="11"/>
      <name val="Times New Roman"/>
      <family val="1"/>
    </font>
    <font>
      <b/>
      <sz val="11"/>
      <name val="Times New Roman"/>
      <family val="1"/>
    </font>
    <font>
      <sz val="10"/>
      <name val="Wingdings"/>
      <charset val="2"/>
    </font>
    <font>
      <sz val="8"/>
      <name val="Calibri"/>
      <family val="2"/>
    </font>
    <font>
      <sz val="8"/>
      <name val="Times New Roman"/>
      <family val="1"/>
    </font>
    <font>
      <sz val="10"/>
      <color rgb="FF000000"/>
      <name val="Times New Roman"/>
      <family val="1"/>
    </font>
    <font>
      <u/>
      <sz val="9"/>
      <color theme="10"/>
      <name val="Arial"/>
      <family val="2"/>
    </font>
    <font>
      <b/>
      <sz val="11"/>
      <color theme="1" tint="0.249977111117893"/>
      <name val="Arial Narrow"/>
      <family val="2"/>
    </font>
    <font>
      <sz val="9"/>
      <name val="Arial Narrow"/>
      <family val="2"/>
    </font>
    <font>
      <sz val="9"/>
      <color theme="10"/>
      <name val="Arial"/>
      <family val="2"/>
    </font>
    <font>
      <b/>
      <sz val="12"/>
      <color theme="1"/>
      <name val="Arial"/>
      <family val="2"/>
    </font>
    <font>
      <b/>
      <sz val="20"/>
      <color theme="4" tint="-0.499984740745262"/>
      <name val="Arial"/>
      <family val="2"/>
    </font>
    <font>
      <sz val="16"/>
      <color theme="9" tint="-0.249977111117893"/>
      <name val="Arial Narrow"/>
      <family val="2"/>
    </font>
    <font>
      <b/>
      <sz val="16"/>
      <color theme="9" tint="-0.249977111117893"/>
      <name val="Arial Narrow"/>
      <family val="2"/>
    </font>
    <font>
      <b/>
      <sz val="22"/>
      <color theme="4" tint="-0.499984740745262"/>
      <name val="Arial Black"/>
      <family val="2"/>
    </font>
    <font>
      <b/>
      <sz val="14"/>
      <color rgb="FF000000"/>
      <name val="Arial"/>
      <family val="2"/>
    </font>
    <font>
      <b/>
      <sz val="16"/>
      <color rgb="FF000000"/>
      <name val="Arial"/>
      <family val="2"/>
    </font>
    <font>
      <sz val="14"/>
      <color theme="1"/>
      <name val="Arial"/>
      <family val="2"/>
    </font>
    <font>
      <b/>
      <sz val="12"/>
      <color theme="9" tint="-0.249977111117893"/>
      <name val="Arial"/>
      <family val="2"/>
    </font>
    <font>
      <i/>
      <sz val="10"/>
      <name val="Times New Roman"/>
      <family val="1"/>
    </font>
    <font>
      <sz val="11"/>
      <color rgb="FF3F3F76"/>
      <name val="Calibri"/>
      <family val="2"/>
      <scheme val="minor"/>
    </font>
    <font>
      <b/>
      <sz val="14"/>
      <name val="Times New Roman"/>
      <family val="1"/>
    </font>
    <font>
      <sz val="11"/>
      <color rgb="FFC00000"/>
      <name val="Arial Narrow"/>
      <family val="2"/>
    </font>
    <font>
      <sz val="16"/>
      <color rgb="FF000099"/>
      <name val="Arial Black"/>
      <family val="2"/>
    </font>
    <font>
      <b/>
      <sz val="16"/>
      <color theme="3" tint="-0.24994659260841701"/>
      <name val="Arial"/>
      <family val="2"/>
    </font>
    <font>
      <b/>
      <sz val="14"/>
      <color rgb="FF000099"/>
      <name val="Arial Narrow"/>
      <family val="2"/>
    </font>
    <font>
      <b/>
      <sz val="12"/>
      <color rgb="FF0070C0"/>
      <name val="Arial"/>
      <family val="2"/>
    </font>
    <font>
      <sz val="11"/>
      <name val="Calibri"/>
      <family val="2"/>
      <scheme val="minor"/>
    </font>
    <font>
      <sz val="11"/>
      <color rgb="FF7030A0"/>
      <name val="Times New Roman"/>
      <family val="1"/>
    </font>
    <font>
      <i/>
      <sz val="10"/>
      <name val="Arial"/>
      <family val="2"/>
    </font>
    <font>
      <sz val="11"/>
      <color theme="1" tint="0.499984740745262"/>
      <name val="Roboto"/>
    </font>
    <font>
      <b/>
      <sz val="11"/>
      <color theme="1" tint="0.499984740745262"/>
      <name val="Roboto"/>
    </font>
    <font>
      <sz val="10"/>
      <color theme="4" tint="-0.249977111117893"/>
      <name val="Arial"/>
      <family val="2"/>
    </font>
    <font>
      <sz val="10"/>
      <color rgb="FFC00000"/>
      <name val="Arial"/>
      <family val="2"/>
    </font>
    <font>
      <sz val="10"/>
      <color theme="5" tint="-0.499984740745262"/>
      <name val="Arial"/>
      <family val="2"/>
    </font>
    <font>
      <sz val="11"/>
      <color rgb="FF0070C0"/>
      <name val="Arial Narrow"/>
      <family val="2"/>
    </font>
    <font>
      <sz val="14"/>
      <color rgb="FF000000"/>
      <name val="Arial"/>
      <family val="2"/>
    </font>
    <font>
      <sz val="11"/>
      <name val="Arial Narrow"/>
      <family val="2"/>
    </font>
    <font>
      <sz val="10"/>
      <color rgb="FF0070C0"/>
      <name val="Arial"/>
      <family val="2"/>
    </font>
    <font>
      <b/>
      <sz val="16"/>
      <name val="Times New Roman"/>
      <family val="1"/>
    </font>
    <font>
      <sz val="16"/>
      <name val="Arial"/>
      <family val="2"/>
    </font>
    <font>
      <sz val="16"/>
      <color theme="2" tint="-0.499984740745262"/>
      <name val="Arial"/>
      <family val="2"/>
    </font>
  </fonts>
  <fills count="17">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D5FFD5"/>
        <bgColor indexed="64"/>
      </patternFill>
    </fill>
    <fill>
      <patternFill patternType="solid">
        <fgColor rgb="FFD9E1F2"/>
        <bgColor rgb="FF000000"/>
      </patternFill>
    </fill>
    <fill>
      <patternFill patternType="solid">
        <fgColor theme="0" tint="-4.9989318521683403E-2"/>
        <bgColor indexed="64"/>
      </patternFill>
    </fill>
    <fill>
      <patternFill patternType="solid">
        <fgColor rgb="FFABFFFF"/>
        <bgColor indexed="64"/>
      </patternFill>
    </fill>
    <fill>
      <patternFill patternType="solid">
        <fgColor rgb="FFFF9B9B"/>
        <bgColor indexed="64"/>
      </patternFill>
    </fill>
    <fill>
      <patternFill patternType="solid">
        <fgColor rgb="FF0070C0"/>
        <bgColor indexed="64"/>
      </patternFill>
    </fill>
    <fill>
      <patternFill patternType="solid">
        <fgColor rgb="FFFFFF00"/>
        <bgColor indexed="64"/>
      </patternFill>
    </fill>
    <fill>
      <patternFill patternType="solid">
        <fgColor rgb="FFECFAD6"/>
        <bgColor indexed="64"/>
      </patternFill>
    </fill>
    <fill>
      <patternFill patternType="solid">
        <fgColor rgb="FFD9E1F2"/>
        <bgColor indexed="64"/>
      </patternFill>
    </fill>
    <fill>
      <patternFill patternType="solid">
        <fgColor theme="5" tint="0.79998168889431442"/>
        <bgColor rgb="FF000000"/>
      </patternFill>
    </fill>
  </fills>
  <borders count="59">
    <border>
      <left/>
      <right/>
      <top/>
      <bottom/>
      <diagonal/>
    </border>
    <border>
      <left/>
      <right/>
      <top/>
      <bottom style="medium">
        <color rgb="FF0070C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0070C0"/>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auto="1"/>
      </right>
      <top style="dotted">
        <color indexed="64"/>
      </top>
      <bottom style="dotted">
        <color indexed="64"/>
      </bottom>
      <diagonal/>
    </border>
    <border>
      <left style="thick">
        <color rgb="FF00B0F0"/>
      </left>
      <right style="thick">
        <color rgb="FF00B0F0"/>
      </right>
      <top style="thick">
        <color rgb="FF00B0F0"/>
      </top>
      <bottom style="thick">
        <color rgb="FF00B0F0"/>
      </bottom>
      <diagonal/>
    </border>
    <border>
      <left/>
      <right/>
      <top style="dotted">
        <color auto="1"/>
      </top>
      <bottom style="dotted">
        <color auto="1"/>
      </bottom>
      <diagonal/>
    </border>
    <border>
      <left style="thin">
        <color auto="1"/>
      </left>
      <right style="thin">
        <color auto="1"/>
      </right>
      <top/>
      <bottom style="dotted">
        <color auto="1"/>
      </bottom>
      <diagonal/>
    </border>
    <border>
      <left style="thin">
        <color auto="1"/>
      </left>
      <right/>
      <top/>
      <bottom style="dotted">
        <color auto="1"/>
      </bottom>
      <diagonal/>
    </border>
    <border>
      <left/>
      <right style="thin">
        <color auto="1"/>
      </right>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bottom style="dotted">
        <color auto="1"/>
      </bottom>
      <diagonal/>
    </border>
    <border>
      <left style="thin">
        <color indexed="64"/>
      </left>
      <right style="medium">
        <color indexed="64"/>
      </right>
      <top/>
      <bottom style="dotted">
        <color auto="1"/>
      </bottom>
      <diagonal/>
    </border>
    <border>
      <left style="medium">
        <color indexed="64"/>
      </left>
      <right style="thin">
        <color indexed="64"/>
      </right>
      <top style="medium">
        <color indexed="64"/>
      </top>
      <bottom style="dotted">
        <color auto="1"/>
      </bottom>
      <diagonal/>
    </border>
    <border>
      <left/>
      <right style="medium">
        <color indexed="64"/>
      </right>
      <top/>
      <bottom style="dotted">
        <color auto="1"/>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bottom style="dotted">
        <color auto="1"/>
      </bottom>
      <diagonal/>
    </border>
    <border>
      <left style="thin">
        <color auto="1"/>
      </left>
      <right style="thin">
        <color auto="1"/>
      </right>
      <top style="dotted">
        <color auto="1"/>
      </top>
      <bottom style="medium">
        <color indexed="64"/>
      </bottom>
      <diagonal/>
    </border>
    <border>
      <left/>
      <right/>
      <top style="dotted">
        <color auto="1"/>
      </top>
      <bottom style="medium">
        <color indexed="64"/>
      </bottom>
      <diagonal/>
    </border>
    <border>
      <left style="thick">
        <color rgb="FFFFC000"/>
      </left>
      <right style="thin">
        <color auto="1"/>
      </right>
      <top style="dotted">
        <color auto="1"/>
      </top>
      <bottom style="medium">
        <color indexed="64"/>
      </bottom>
      <diagonal/>
    </border>
    <border>
      <left/>
      <right style="thin">
        <color indexed="64"/>
      </right>
      <top style="dotted">
        <color auto="1"/>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auto="1"/>
      </right>
      <top/>
      <bottom style="medium">
        <color indexed="64"/>
      </bottom>
      <diagonal/>
    </border>
    <border>
      <left style="medium">
        <color indexed="64"/>
      </left>
      <right style="medium">
        <color indexed="64"/>
      </right>
      <top style="dotted">
        <color auto="1"/>
      </top>
      <bottom style="medium">
        <color indexed="64"/>
      </bottom>
      <diagonal/>
    </border>
    <border>
      <left style="medium">
        <color indexed="64"/>
      </left>
      <right style="medium">
        <color indexed="64"/>
      </right>
      <top style="medium">
        <color indexed="64"/>
      </top>
      <bottom style="dotted">
        <color auto="1"/>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right style="medium">
        <color theme="5" tint="-0.24994659260841701"/>
      </right>
      <top/>
      <bottom/>
      <diagonal/>
    </border>
    <border>
      <left/>
      <right style="medium">
        <color theme="5" tint="-0.24994659260841701"/>
      </right>
      <top/>
      <bottom style="medium">
        <color theme="5" tint="-0.24994659260841701"/>
      </bottom>
      <diagonal/>
    </border>
    <border>
      <left style="thin">
        <color indexed="64"/>
      </left>
      <right style="thin">
        <color indexed="64"/>
      </right>
      <top/>
      <bottom/>
      <diagonal/>
    </border>
    <border>
      <left/>
      <right style="medium">
        <color theme="5" tint="-0.24994659260841701"/>
      </right>
      <top style="medium">
        <color theme="5" tint="-0.24994659260841701"/>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auto="1"/>
      </left>
      <right style="thin">
        <color auto="1"/>
      </right>
      <top style="thick">
        <color rgb="FF0070C0"/>
      </top>
      <bottom style="thin">
        <color indexed="64"/>
      </bottom>
      <diagonal/>
    </border>
    <border>
      <left style="thin">
        <color indexed="64"/>
      </left>
      <right/>
      <top style="dotted">
        <color indexed="64"/>
      </top>
      <bottom style="dotted">
        <color indexed="64"/>
      </bottom>
      <diagonal/>
    </border>
    <border>
      <left style="thick">
        <color rgb="FFFFC000"/>
      </left>
      <right style="thin">
        <color indexed="64"/>
      </right>
      <top style="thin">
        <color indexed="64"/>
      </top>
      <bottom style="thin">
        <color indexed="64"/>
      </bottom>
      <diagonal/>
    </border>
    <border>
      <left style="thick">
        <color rgb="FFFFC000"/>
      </left>
      <right style="thin">
        <color auto="1"/>
      </right>
      <top style="dotted">
        <color auto="1"/>
      </top>
      <bottom style="dotted">
        <color auto="1"/>
      </bottom>
      <diagonal/>
    </border>
    <border>
      <left style="thick">
        <color rgb="FFFFC000"/>
      </left>
      <right style="thin">
        <color auto="1"/>
      </right>
      <top/>
      <bottom style="dotted">
        <color auto="1"/>
      </bottom>
      <diagonal/>
    </border>
    <border>
      <left/>
      <right/>
      <top style="medium">
        <color indexed="64"/>
      </top>
      <bottom/>
      <diagonal/>
    </border>
    <border>
      <left/>
      <right/>
      <top style="thick">
        <color auto="1"/>
      </top>
      <bottom style="thick">
        <color auto="1"/>
      </bottom>
      <diagonal/>
    </border>
  </borders>
  <cellStyleXfs count="2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15" fillId="0" borderId="0" applyNumberFormat="0" applyFill="0" applyBorder="0" applyAlignment="0" applyProtection="0"/>
    <xf numFmtId="0" fontId="8" fillId="2" borderId="5">
      <alignment horizontal="centerContinuous" wrapText="1"/>
    </xf>
    <xf numFmtId="0" fontId="9" fillId="3" borderId="6" applyNumberFormat="0">
      <alignment horizontal="center" wrapText="1"/>
    </xf>
    <xf numFmtId="0" fontId="10" fillId="0" borderId="0" applyNumberFormat="0" applyFill="0" applyBorder="0"/>
    <xf numFmtId="0" fontId="11" fillId="0" borderId="11" applyNumberFormat="0" applyFill="0" applyAlignment="0" applyProtection="0"/>
    <xf numFmtId="164" fontId="4" fillId="2" borderId="5" applyNumberFormat="0">
      <alignment horizontal="center" wrapText="1"/>
    </xf>
    <xf numFmtId="164" fontId="21" fillId="7" borderId="17" applyNumberFormat="0" applyFill="0" applyBorder="0" applyAlignment="0">
      <alignment horizontal="center"/>
    </xf>
    <xf numFmtId="167" fontId="27" fillId="14" borderId="19" applyNumberFormat="0" applyBorder="0">
      <alignment horizontal="center" vertical="center"/>
      <protection locked="0"/>
    </xf>
    <xf numFmtId="0" fontId="56" fillId="0" borderId="0" applyNumberFormat="0" applyFill="0" applyBorder="0" applyAlignment="0" applyProtection="0"/>
    <xf numFmtId="0" fontId="57" fillId="0" borderId="0" applyNumberFormat="0" applyFill="0" applyAlignment="0" applyProtection="0"/>
    <xf numFmtId="0" fontId="58" fillId="0" borderId="0" applyNumberFormat="0" applyFill="0" applyBorder="0" applyAlignment="0" applyProtection="0"/>
    <xf numFmtId="0" fontId="52" fillId="10" borderId="41" applyNumberFormat="0" applyFont="0" applyBorder="0" applyAlignment="0">
      <protection locked="0"/>
    </xf>
    <xf numFmtId="0" fontId="59" fillId="11" borderId="42" applyNumberFormat="0" applyFont="0" applyBorder="0" applyAlignment="0"/>
    <xf numFmtId="168" fontId="54" fillId="9" borderId="43" applyBorder="0" applyProtection="0">
      <alignment horizontal="center"/>
    </xf>
    <xf numFmtId="0" fontId="55" fillId="0" borderId="0" applyNumberFormat="0" applyFill="0" applyAlignment="0" applyProtection="0"/>
    <xf numFmtId="164" fontId="60" fillId="0" borderId="0" applyNumberFormat="0" applyFill="0" applyBorder="0" applyAlignment="0">
      <alignment horizontal="center"/>
    </xf>
    <xf numFmtId="44" fontId="1" fillId="0" borderId="0" applyFont="0" applyFill="0" applyBorder="0" applyAlignment="0" applyProtection="0"/>
  </cellStyleXfs>
  <cellXfs count="166">
    <xf numFmtId="0" fontId="0" fillId="0" borderId="0" xfId="0"/>
    <xf numFmtId="0" fontId="3" fillId="0" borderId="1" xfId="3" applyFont="1" applyAlignment="1">
      <alignment vertical="center"/>
    </xf>
    <xf numFmtId="0" fontId="7" fillId="0" borderId="0" xfId="0" applyFont="1"/>
    <xf numFmtId="7" fontId="0" fillId="0" borderId="0" xfId="0" applyNumberFormat="1"/>
    <xf numFmtId="0" fontId="0" fillId="0" borderId="0" xfId="0" applyAlignment="1">
      <alignment horizontal="center"/>
    </xf>
    <xf numFmtId="8" fontId="0" fillId="0" borderId="0" xfId="0" applyNumberFormat="1"/>
    <xf numFmtId="7" fontId="4" fillId="0" borderId="0" xfId="0" applyNumberFormat="1" applyFont="1" applyAlignment="1">
      <alignment horizontal="right"/>
    </xf>
    <xf numFmtId="0" fontId="12" fillId="0" borderId="11" xfId="8" applyFont="1"/>
    <xf numFmtId="0" fontId="13" fillId="0" borderId="0" xfId="0" applyFont="1" applyAlignment="1">
      <alignment vertical="top" wrapText="1"/>
    </xf>
    <xf numFmtId="0" fontId="8" fillId="4" borderId="7" xfId="5" applyFill="1" applyBorder="1" applyAlignment="1">
      <alignment horizontal="centerContinuous" vertical="center" wrapText="1"/>
    </xf>
    <xf numFmtId="0" fontId="8" fillId="4" borderId="12" xfId="5" applyFill="1" applyBorder="1">
      <alignment horizontal="centerContinuous" wrapText="1"/>
    </xf>
    <xf numFmtId="0" fontId="8" fillId="4" borderId="8" xfId="5" applyFill="1" applyBorder="1" applyAlignment="1">
      <alignment horizontal="centerContinuous" vertical="center" wrapText="1"/>
    </xf>
    <xf numFmtId="0" fontId="17" fillId="3" borderId="5"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1" fillId="0" borderId="0" xfId="0" applyFont="1"/>
    <xf numFmtId="0" fontId="1" fillId="0" borderId="0" xfId="0" applyFont="1" applyAlignment="1">
      <alignment horizontal="center"/>
    </xf>
    <xf numFmtId="0" fontId="22" fillId="0" borderId="19" xfId="0" applyFont="1" applyBorder="1" applyAlignment="1">
      <alignment vertical="center" wrapText="1"/>
    </xf>
    <xf numFmtId="165" fontId="23" fillId="0" borderId="20" xfId="4" applyNumberFormat="1" applyFont="1" applyBorder="1" applyAlignment="1">
      <alignment horizontal="left" vertical="center" wrapText="1"/>
    </xf>
    <xf numFmtId="0" fontId="24" fillId="0" borderId="21"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2" xfId="0" applyFont="1" applyBorder="1" applyAlignment="1">
      <alignment horizontal="left" vertical="center" wrapText="1"/>
    </xf>
    <xf numFmtId="8" fontId="24" fillId="5" borderId="23" xfId="0" applyNumberFormat="1" applyFont="1" applyFill="1" applyBorder="1" applyAlignment="1">
      <alignment horizontal="center" vertical="center" wrapText="1"/>
    </xf>
    <xf numFmtId="0" fontId="6" fillId="0" borderId="24" xfId="0" applyFont="1" applyBorder="1" applyAlignment="1">
      <alignment horizontal="center" vertical="center" wrapText="1"/>
    </xf>
    <xf numFmtId="1" fontId="24" fillId="0" borderId="26" xfId="1" applyNumberFormat="1" applyFont="1" applyBorder="1" applyAlignment="1">
      <alignment horizontal="center" vertical="center" wrapText="1"/>
    </xf>
    <xf numFmtId="166" fontId="24" fillId="0" borderId="24" xfId="0" applyNumberFormat="1" applyFont="1" applyBorder="1" applyAlignment="1">
      <alignment horizontal="center" vertical="center"/>
    </xf>
    <xf numFmtId="7" fontId="6" fillId="0" borderId="27" xfId="0" applyNumberFormat="1" applyFont="1" applyBorder="1" applyAlignment="1">
      <alignment horizontal="center" vertical="center"/>
    </xf>
    <xf numFmtId="7" fontId="6" fillId="0" borderId="28" xfId="0" applyNumberFormat="1" applyFont="1" applyBorder="1" applyAlignment="1">
      <alignment horizontal="center" vertical="center"/>
    </xf>
    <xf numFmtId="0" fontId="24" fillId="0" borderId="24" xfId="0" applyFont="1" applyBorder="1" applyAlignment="1">
      <alignment horizontal="left" vertical="center" wrapText="1"/>
    </xf>
    <xf numFmtId="1" fontId="24" fillId="0" borderId="23" xfId="1" applyNumberFormat="1" applyFont="1" applyBorder="1" applyAlignment="1">
      <alignment horizontal="center" vertical="center" wrapText="1"/>
    </xf>
    <xf numFmtId="166" fontId="24" fillId="0" borderId="26" xfId="0" applyNumberFormat="1" applyFont="1" applyBorder="1" applyAlignment="1">
      <alignment horizontal="center" vertical="center"/>
    </xf>
    <xf numFmtId="165" fontId="15" fillId="0" borderId="20" xfId="4" applyNumberFormat="1" applyBorder="1" applyAlignment="1">
      <alignment horizontal="left" vertical="center" wrapText="1"/>
    </xf>
    <xf numFmtId="166" fontId="24" fillId="5" borderId="24" xfId="0" applyNumberFormat="1" applyFont="1" applyFill="1" applyBorder="1" applyAlignment="1">
      <alignment horizontal="center" vertical="center"/>
    </xf>
    <xf numFmtId="40" fontId="24" fillId="5" borderId="23" xfId="0" applyNumberFormat="1" applyFont="1" applyFill="1" applyBorder="1" applyAlignment="1">
      <alignment horizontal="center" vertical="center" wrapText="1"/>
    </xf>
    <xf numFmtId="0" fontId="15" fillId="0" borderId="0" xfId="4" applyAlignment="1">
      <alignment vertical="center" wrapText="1"/>
    </xf>
    <xf numFmtId="0" fontId="31" fillId="0" borderId="24" xfId="0" applyFont="1" applyBorder="1" applyAlignment="1">
      <alignment horizontal="left" vertical="center" wrapText="1"/>
    </xf>
    <xf numFmtId="166" fontId="24" fillId="0" borderId="20" xfId="0" applyNumberFormat="1" applyFont="1" applyBorder="1" applyAlignment="1">
      <alignment horizontal="center" vertical="center"/>
    </xf>
    <xf numFmtId="8" fontId="24" fillId="0" borderId="24" xfId="0" applyNumberFormat="1" applyFont="1" applyBorder="1" applyAlignment="1">
      <alignment vertical="center" wrapText="1"/>
    </xf>
    <xf numFmtId="0" fontId="24" fillId="0" borderId="24" xfId="0" applyFont="1" applyBorder="1" applyAlignment="1">
      <alignment vertical="center" wrapText="1"/>
    </xf>
    <xf numFmtId="165" fontId="38" fillId="0" borderId="20" xfId="4" applyNumberFormat="1" applyFont="1" applyBorder="1" applyAlignment="1">
      <alignment horizontal="left" vertical="center" wrapText="1"/>
    </xf>
    <xf numFmtId="0" fontId="24" fillId="5" borderId="24" xfId="0" applyFont="1" applyFill="1" applyBorder="1" applyAlignment="1">
      <alignment vertical="center" wrapText="1"/>
    </xf>
    <xf numFmtId="0" fontId="9" fillId="0" borderId="19" xfId="0" applyFont="1" applyBorder="1" applyAlignment="1">
      <alignment vertical="center" wrapText="1"/>
    </xf>
    <xf numFmtId="0" fontId="31" fillId="5" borderId="24" xfId="0" applyFont="1" applyFill="1" applyBorder="1" applyAlignment="1">
      <alignment horizontal="left" vertical="center" wrapText="1"/>
    </xf>
    <xf numFmtId="0" fontId="33" fillId="0" borderId="24" xfId="0" applyFont="1" applyBorder="1" applyAlignment="1">
      <alignment horizontal="center" vertical="center" wrapText="1"/>
    </xf>
    <xf numFmtId="0" fontId="39" fillId="0" borderId="19" xfId="0" applyFont="1" applyBorder="1" applyAlignment="1">
      <alignment vertical="center" wrapText="1"/>
    </xf>
    <xf numFmtId="0" fontId="39" fillId="0" borderId="29" xfId="0" applyFont="1" applyBorder="1" applyAlignment="1">
      <alignment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4" xfId="0" applyFont="1" applyBorder="1" applyAlignment="1">
      <alignment horizontal="left" vertical="center" wrapText="1"/>
    </xf>
    <xf numFmtId="8" fontId="24" fillId="5" borderId="35" xfId="0" applyNumberFormat="1" applyFont="1" applyFill="1" applyBorder="1" applyAlignment="1">
      <alignment horizontal="center" vertical="center" wrapText="1"/>
    </xf>
    <xf numFmtId="0" fontId="6" fillId="0" borderId="34" xfId="0" applyFont="1" applyBorder="1" applyAlignment="1">
      <alignment horizontal="center" vertical="center" wrapText="1"/>
    </xf>
    <xf numFmtId="1" fontId="24" fillId="0" borderId="35" xfId="1" applyNumberFormat="1" applyFont="1" applyBorder="1" applyAlignment="1">
      <alignment horizontal="center" vertical="center" wrapText="1"/>
    </xf>
    <xf numFmtId="166" fontId="24" fillId="0" borderId="36" xfId="0" applyNumberFormat="1" applyFont="1" applyBorder="1" applyAlignment="1">
      <alignment horizontal="center" vertical="center"/>
    </xf>
    <xf numFmtId="166" fontId="6" fillId="0" borderId="38" xfId="0" applyNumberFormat="1" applyFont="1" applyBorder="1" applyAlignment="1">
      <alignment horizontal="centerContinuous" vertical="center"/>
    </xf>
    <xf numFmtId="7" fontId="6" fillId="0" borderId="38" xfId="0" applyNumberFormat="1" applyFont="1" applyBorder="1" applyAlignment="1">
      <alignment horizontal="center" vertical="center"/>
    </xf>
    <xf numFmtId="10" fontId="0" fillId="0" borderId="0" xfId="2" applyNumberFormat="1" applyFont="1"/>
    <xf numFmtId="0" fontId="14" fillId="0" borderId="0" xfId="0" applyFont="1"/>
    <xf numFmtId="0" fontId="0" fillId="0" borderId="0" xfId="0" applyAlignment="1">
      <alignment wrapText="1"/>
    </xf>
    <xf numFmtId="0" fontId="7" fillId="0" borderId="0" xfId="0" applyFont="1" applyAlignment="1">
      <alignment vertical="top" wrapText="1"/>
    </xf>
    <xf numFmtId="0" fontId="4" fillId="0" borderId="0" xfId="0" applyFont="1"/>
    <xf numFmtId="0" fontId="16" fillId="4" borderId="7" xfId="5" applyFont="1" applyFill="1" applyBorder="1" applyAlignment="1">
      <alignment horizontal="centerContinuous" vertical="center" wrapText="1"/>
    </xf>
    <xf numFmtId="0" fontId="42" fillId="4" borderId="13" xfId="0" applyFont="1" applyFill="1" applyBorder="1" applyAlignment="1">
      <alignment horizontal="center" vertical="center" wrapText="1"/>
    </xf>
    <xf numFmtId="0" fontId="16" fillId="3" borderId="5" xfId="0" applyFont="1" applyFill="1" applyBorder="1" applyAlignment="1">
      <alignment vertical="center" wrapText="1"/>
    </xf>
    <xf numFmtId="0" fontId="24" fillId="0" borderId="19" xfId="0" applyFont="1" applyBorder="1" applyAlignment="1">
      <alignment vertical="center" wrapText="1"/>
    </xf>
    <xf numFmtId="0" fontId="24" fillId="5" borderId="19" xfId="0" applyFont="1" applyFill="1" applyBorder="1" applyAlignment="1">
      <alignment vertical="center" wrapText="1"/>
    </xf>
    <xf numFmtId="0" fontId="31" fillId="5" borderId="19" xfId="0" applyFont="1" applyFill="1" applyBorder="1" applyAlignment="1">
      <alignment vertical="center" wrapText="1"/>
    </xf>
    <xf numFmtId="0" fontId="31" fillId="0" borderId="19" xfId="0" applyFont="1" applyBorder="1" applyAlignment="1">
      <alignment vertical="center" wrapText="1"/>
    </xf>
    <xf numFmtId="0" fontId="29" fillId="0" borderId="19" xfId="0" applyFont="1" applyBorder="1" applyAlignment="1">
      <alignment vertical="center" wrapText="1"/>
    </xf>
    <xf numFmtId="0" fontId="24" fillId="0" borderId="19" xfId="0" applyFont="1" applyBorder="1" applyAlignment="1">
      <alignment vertical="top" wrapText="1"/>
    </xf>
    <xf numFmtId="0" fontId="37" fillId="0" borderId="19" xfId="0" applyFont="1" applyBorder="1" applyAlignment="1">
      <alignment vertical="top" wrapText="1"/>
    </xf>
    <xf numFmtId="0" fontId="24" fillId="0" borderId="29" xfId="0" applyFont="1" applyBorder="1" applyAlignment="1">
      <alignment vertical="center" wrapText="1"/>
    </xf>
    <xf numFmtId="0" fontId="43" fillId="5" borderId="2" xfId="5" applyFont="1" applyFill="1" applyBorder="1" applyAlignment="1">
      <alignment horizontal="centerContinuous" vertical="center" wrapText="1"/>
    </xf>
    <xf numFmtId="0" fontId="46" fillId="5" borderId="3" xfId="5" applyFont="1" applyFill="1" applyBorder="1" applyAlignment="1">
      <alignment horizontal="centerContinuous" vertical="center"/>
    </xf>
    <xf numFmtId="0" fontId="0" fillId="0" borderId="3" xfId="0" applyBorder="1" applyAlignment="1">
      <alignment horizontal="centerContinuous"/>
    </xf>
    <xf numFmtId="0" fontId="0" fillId="0" borderId="4" xfId="0" applyBorder="1" applyAlignment="1">
      <alignment horizontal="centerContinuous"/>
    </xf>
    <xf numFmtId="0" fontId="20" fillId="3" borderId="39" xfId="0" applyFont="1" applyFill="1" applyBorder="1" applyAlignment="1">
      <alignment horizontal="center" vertical="center" wrapText="1"/>
    </xf>
    <xf numFmtId="0" fontId="48" fillId="8" borderId="25" xfId="0" applyFont="1" applyFill="1" applyBorder="1" applyAlignment="1">
      <alignment horizontal="center" vertical="center" wrapText="1"/>
    </xf>
    <xf numFmtId="0" fontId="5" fillId="3" borderId="40" xfId="9" applyNumberFormat="1" applyFont="1" applyFill="1" applyBorder="1" applyAlignment="1">
      <alignment horizontal="center" vertical="center" wrapText="1"/>
    </xf>
    <xf numFmtId="10" fontId="6" fillId="0" borderId="23" xfId="2" applyNumberFormat="1" applyFont="1" applyFill="1" applyBorder="1" applyAlignment="1">
      <alignment horizontal="center" vertical="center" wrapText="1"/>
    </xf>
    <xf numFmtId="10" fontId="24" fillId="0" borderId="21" xfId="2" applyNumberFormat="1" applyFont="1" applyFill="1" applyBorder="1" applyAlignment="1">
      <alignment horizontal="center" vertical="center" wrapText="1"/>
    </xf>
    <xf numFmtId="10" fontId="6" fillId="0" borderId="35" xfId="2" applyNumberFormat="1" applyFont="1" applyFill="1" applyBorder="1" applyAlignment="1">
      <alignment horizontal="center" vertical="center" wrapText="1"/>
    </xf>
    <xf numFmtId="10" fontId="24" fillId="0" borderId="32" xfId="2" applyNumberFormat="1" applyFont="1" applyFill="1" applyBorder="1" applyAlignment="1">
      <alignment horizontal="center" vertical="center" wrapText="1"/>
    </xf>
    <xf numFmtId="0" fontId="50" fillId="0" borderId="0" xfId="0" applyFont="1" applyAlignment="1">
      <alignment vertical="center"/>
    </xf>
    <xf numFmtId="0" fontId="0" fillId="0" borderId="3" xfId="0" applyBorder="1"/>
    <xf numFmtId="0" fontId="0" fillId="0" borderId="4" xfId="0" applyBorder="1"/>
    <xf numFmtId="0" fontId="43" fillId="5" borderId="2" xfId="5" applyFont="1" applyFill="1" applyBorder="1" applyAlignment="1">
      <alignment horizontal="left" vertical="center"/>
    </xf>
    <xf numFmtId="10" fontId="24" fillId="0" borderId="21" xfId="2" applyNumberFormat="1" applyFont="1" applyBorder="1" applyAlignment="1">
      <alignment horizontal="left" vertical="center" wrapText="1"/>
    </xf>
    <xf numFmtId="10" fontId="24" fillId="0" borderId="21" xfId="2" applyNumberFormat="1" applyFont="1" applyBorder="1" applyAlignment="1">
      <alignment horizontal="center" vertical="center" wrapText="1"/>
    </xf>
    <xf numFmtId="10" fontId="24" fillId="0" borderId="37" xfId="2" applyNumberFormat="1" applyFont="1" applyBorder="1" applyAlignment="1">
      <alignment horizontal="left" vertical="center" wrapText="1"/>
    </xf>
    <xf numFmtId="169" fontId="0" fillId="0" borderId="0" xfId="20" applyNumberFormat="1" applyFont="1"/>
    <xf numFmtId="0" fontId="4" fillId="2" borderId="5" xfId="9" applyNumberFormat="1">
      <alignment horizontal="center" wrapText="1"/>
    </xf>
    <xf numFmtId="0" fontId="9" fillId="3" borderId="6" xfId="6" applyNumberFormat="1">
      <alignment horizontal="center" wrapText="1"/>
    </xf>
    <xf numFmtId="0" fontId="4" fillId="2" borderId="44" xfId="9" applyNumberFormat="1" applyBorder="1">
      <alignment horizontal="center" wrapText="1"/>
    </xf>
    <xf numFmtId="0" fontId="27" fillId="14" borderId="0" xfId="11" applyNumberFormat="1" applyBorder="1">
      <alignment horizontal="center" vertical="center"/>
      <protection locked="0"/>
    </xf>
    <xf numFmtId="170" fontId="27" fillId="14" borderId="0" xfId="11" applyNumberFormat="1" applyBorder="1">
      <alignment horizontal="center" vertical="center"/>
      <protection locked="0"/>
    </xf>
    <xf numFmtId="44" fontId="0" fillId="0" borderId="0" xfId="0" applyNumberFormat="1"/>
    <xf numFmtId="169" fontId="0" fillId="0" borderId="0" xfId="0" applyNumberFormat="1"/>
    <xf numFmtId="0" fontId="61" fillId="0" borderId="0" xfId="0" applyFont="1"/>
    <xf numFmtId="169" fontId="61" fillId="0" borderId="0" xfId="20" applyNumberFormat="1" applyFont="1"/>
    <xf numFmtId="169" fontId="61" fillId="0" borderId="0" xfId="0" applyNumberFormat="1" applyFont="1"/>
    <xf numFmtId="0" fontId="32" fillId="0" borderId="18" xfId="0" applyFont="1" applyBorder="1" applyAlignment="1">
      <alignment vertical="center"/>
    </xf>
    <xf numFmtId="0" fontId="32" fillId="0" borderId="30" xfId="0" applyFont="1" applyBorder="1" applyAlignment="1">
      <alignment vertical="center"/>
    </xf>
    <xf numFmtId="0" fontId="0" fillId="12" borderId="0" xfId="0" applyFill="1"/>
    <xf numFmtId="169" fontId="4" fillId="0" borderId="45" xfId="20" applyNumberFormat="1" applyFont="1" applyFill="1" applyBorder="1"/>
    <xf numFmtId="169" fontId="4" fillId="0" borderId="46" xfId="20" applyNumberFormat="1" applyFont="1" applyFill="1" applyBorder="1"/>
    <xf numFmtId="0" fontId="65" fillId="13" borderId="0" xfId="0" applyFont="1" applyFill="1"/>
    <xf numFmtId="0" fontId="0" fillId="13" borderId="0" xfId="0" applyFill="1"/>
    <xf numFmtId="5" fontId="0" fillId="0" borderId="0" xfId="0" applyNumberFormat="1"/>
    <xf numFmtId="170" fontId="4" fillId="2" borderId="5" xfId="9" applyNumberFormat="1">
      <alignment horizontal="center" wrapText="1"/>
    </xf>
    <xf numFmtId="5" fontId="6" fillId="0" borderId="27" xfId="0" applyNumberFormat="1" applyFont="1" applyBorder="1" applyAlignment="1">
      <alignment horizontal="center" vertical="center"/>
    </xf>
    <xf numFmtId="5" fontId="6" fillId="0" borderId="38" xfId="0" applyNumberFormat="1" applyFont="1" applyBorder="1" applyAlignment="1">
      <alignment horizontal="center" vertical="center"/>
    </xf>
    <xf numFmtId="169" fontId="66" fillId="0" borderId="44" xfId="0" applyNumberFormat="1" applyFont="1" applyBorder="1"/>
    <xf numFmtId="169" fontId="66" fillId="0" borderId="47" xfId="0" applyNumberFormat="1" applyFont="1" applyBorder="1"/>
    <xf numFmtId="169" fontId="66" fillId="0" borderId="6" xfId="0" applyNumberFormat="1" applyFont="1" applyBorder="1"/>
    <xf numFmtId="0" fontId="62" fillId="0" borderId="0" xfId="0" applyFont="1" applyAlignment="1">
      <alignment horizontal="center"/>
    </xf>
    <xf numFmtId="0" fontId="4" fillId="2" borderId="7" xfId="9" applyNumberFormat="1" applyBorder="1">
      <alignment horizontal="center" wrapText="1"/>
    </xf>
    <xf numFmtId="0" fontId="4" fillId="2" borderId="8" xfId="9" applyNumberFormat="1" applyBorder="1">
      <alignment horizontal="center" wrapText="1"/>
    </xf>
    <xf numFmtId="169" fontId="0" fillId="0" borderId="49" xfId="20" applyNumberFormat="1" applyFont="1" applyFill="1" applyBorder="1"/>
    <xf numFmtId="169" fontId="64" fillId="0" borderId="50" xfId="20" applyNumberFormat="1" applyFont="1" applyFill="1" applyBorder="1"/>
    <xf numFmtId="169" fontId="64" fillId="0" borderId="50" xfId="20" applyNumberFormat="1" applyFont="1" applyBorder="1"/>
    <xf numFmtId="169" fontId="0" fillId="0" borderId="51" xfId="20" applyNumberFormat="1" applyFont="1" applyFill="1" applyBorder="1"/>
    <xf numFmtId="169" fontId="64" fillId="0" borderId="36" xfId="20" applyNumberFormat="1" applyFont="1" applyFill="1" applyBorder="1"/>
    <xf numFmtId="0" fontId="4" fillId="4" borderId="48" xfId="9" applyNumberFormat="1" applyFill="1" applyBorder="1">
      <alignment horizontal="center" wrapText="1"/>
    </xf>
    <xf numFmtId="0" fontId="67" fillId="0" borderId="0" xfId="0" applyFont="1"/>
    <xf numFmtId="8" fontId="15" fillId="0" borderId="0" xfId="4" applyNumberFormat="1" applyAlignment="1">
      <alignment wrapText="1"/>
    </xf>
    <xf numFmtId="0" fontId="11" fillId="3" borderId="52" xfId="0" applyFont="1" applyFill="1" applyBorder="1" applyAlignment="1">
      <alignment vertical="center" wrapText="1"/>
    </xf>
    <xf numFmtId="0" fontId="53" fillId="0" borderId="16" xfId="10" applyNumberFormat="1" applyFont="1" applyFill="1" applyBorder="1" applyAlignment="1">
      <alignment vertical="center" wrapText="1"/>
    </xf>
    <xf numFmtId="0" fontId="53" fillId="0" borderId="29" xfId="10" applyNumberFormat="1" applyFont="1" applyFill="1" applyBorder="1" applyAlignment="1">
      <alignment vertical="center" wrapText="1"/>
    </xf>
    <xf numFmtId="0" fontId="9" fillId="0" borderId="53" xfId="0" applyFont="1" applyBorder="1" applyAlignment="1">
      <alignment vertical="center" wrapText="1"/>
    </xf>
    <xf numFmtId="0" fontId="18" fillId="4" borderId="54" xfId="0" applyFont="1" applyFill="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0" fillId="0" borderId="57" xfId="0" applyBorder="1" applyAlignment="1">
      <alignment horizontal="center"/>
    </xf>
    <xf numFmtId="0" fontId="0" fillId="0" borderId="0" xfId="0" applyBorder="1" applyAlignment="1">
      <alignment horizontal="center"/>
    </xf>
    <xf numFmtId="0" fontId="16" fillId="3" borderId="8" xfId="9" applyNumberFormat="1" applyFont="1" applyFill="1" applyBorder="1" applyAlignment="1">
      <alignment horizontal="center" vertical="center" wrapText="1"/>
    </xf>
    <xf numFmtId="0" fontId="47" fillId="8" borderId="39" xfId="0" applyFont="1" applyFill="1" applyBorder="1" applyAlignment="1">
      <alignment horizontal="center" vertical="center" wrapText="1"/>
    </xf>
    <xf numFmtId="0" fontId="47" fillId="8" borderId="28" xfId="0" applyFont="1" applyFill="1" applyBorder="1" applyAlignment="1">
      <alignment horizontal="center" vertical="center" wrapText="1"/>
    </xf>
    <xf numFmtId="3" fontId="6" fillId="0" borderId="28" xfId="0" applyNumberFormat="1" applyFont="1" applyBorder="1" applyAlignment="1">
      <alignment horizontal="center" vertical="center"/>
    </xf>
    <xf numFmtId="3" fontId="6" fillId="0" borderId="38" xfId="0" applyNumberFormat="1" applyFont="1" applyBorder="1" applyAlignment="1">
      <alignment horizontal="center" vertical="center"/>
    </xf>
    <xf numFmtId="3" fontId="0" fillId="0" borderId="0" xfId="0" applyNumberFormat="1"/>
    <xf numFmtId="165" fontId="6" fillId="0" borderId="28" xfId="0" applyNumberFormat="1" applyFont="1" applyBorder="1" applyAlignment="1">
      <alignment horizontal="center" vertical="center"/>
    </xf>
    <xf numFmtId="165" fontId="6" fillId="0" borderId="38" xfId="0" applyNumberFormat="1" applyFont="1" applyBorder="1" applyAlignment="1">
      <alignment horizontal="center" vertical="center"/>
    </xf>
    <xf numFmtId="0" fontId="20" fillId="15" borderId="28" xfId="0" applyFont="1" applyFill="1" applyBorder="1" applyAlignment="1">
      <alignment horizontal="center" vertical="center" wrapText="1"/>
    </xf>
    <xf numFmtId="0" fontId="47" fillId="16" borderId="39" xfId="0" applyFont="1" applyFill="1" applyBorder="1" applyAlignment="1">
      <alignment horizontal="center" vertical="center" wrapText="1"/>
    </xf>
    <xf numFmtId="172" fontId="28" fillId="0" borderId="27" xfId="0" applyNumberFormat="1" applyFont="1" applyBorder="1" applyAlignment="1">
      <alignment horizontal="center" vertical="center"/>
    </xf>
    <xf numFmtId="172" fontId="28" fillId="0" borderId="38" xfId="0" applyNumberFormat="1" applyFont="1" applyBorder="1" applyAlignment="1">
      <alignment horizontal="center" vertical="center"/>
    </xf>
    <xf numFmtId="1" fontId="25" fillId="0" borderId="25" xfId="1" applyNumberFormat="1" applyFont="1" applyBorder="1" applyAlignment="1">
      <alignment horizontal="center" vertical="center" wrapText="1"/>
    </xf>
    <xf numFmtId="0" fontId="69" fillId="0" borderId="16" xfId="0" applyFont="1" applyBorder="1" applyAlignment="1">
      <alignment vertical="center" wrapText="1"/>
    </xf>
    <xf numFmtId="0" fontId="0" fillId="0" borderId="16" xfId="0" applyBorder="1" applyAlignment="1">
      <alignment vertical="center" wrapText="1"/>
    </xf>
    <xf numFmtId="0" fontId="70" fillId="0" borderId="16" xfId="0" applyFont="1" applyBorder="1" applyAlignment="1">
      <alignment wrapText="1"/>
    </xf>
    <xf numFmtId="165" fontId="23" fillId="0" borderId="29" xfId="4" applyNumberFormat="1" applyFont="1" applyBorder="1" applyAlignment="1">
      <alignment horizontal="left" vertical="center" wrapText="1"/>
    </xf>
    <xf numFmtId="0" fontId="71" fillId="9" borderId="58" xfId="10" applyNumberFormat="1" applyFont="1" applyFill="1" applyBorder="1" applyAlignment="1">
      <alignment vertical="center" wrapText="1"/>
    </xf>
    <xf numFmtId="0" fontId="72" fillId="9" borderId="58" xfId="0" applyFont="1" applyFill="1" applyBorder="1"/>
    <xf numFmtId="0" fontId="72" fillId="9" borderId="58" xfId="0" applyFont="1" applyFill="1" applyBorder="1" applyAlignment="1">
      <alignment horizontal="center"/>
    </xf>
    <xf numFmtId="0" fontId="73" fillId="9" borderId="58" xfId="0" applyFont="1" applyFill="1" applyBorder="1"/>
    <xf numFmtId="171" fontId="71" fillId="9" borderId="58" xfId="0" applyNumberFormat="1" applyFont="1" applyFill="1" applyBorder="1" applyAlignment="1">
      <alignment horizontal="center" vertical="center"/>
    </xf>
    <xf numFmtId="0" fontId="16" fillId="9" borderId="58" xfId="0" applyFont="1" applyFill="1" applyBorder="1"/>
    <xf numFmtId="3" fontId="71" fillId="9" borderId="58" xfId="0" applyNumberFormat="1" applyFont="1" applyFill="1" applyBorder="1" applyAlignment="1">
      <alignment horizontal="center" vertical="center"/>
    </xf>
    <xf numFmtId="9" fontId="71" fillId="9" borderId="58" xfId="0" applyNumberFormat="1" applyFont="1" applyFill="1" applyBorder="1" applyAlignment="1">
      <alignment horizontal="center" vertical="center"/>
    </xf>
    <xf numFmtId="0" fontId="3" fillId="0" borderId="0" xfId="3" applyFont="1" applyBorder="1" applyAlignment="1">
      <alignment vertical="center"/>
    </xf>
    <xf numFmtId="0" fontId="2" fillId="0" borderId="0" xfId="3" applyBorder="1" applyAlignment="1">
      <alignment vertical="center"/>
    </xf>
  </cellXfs>
  <cellStyles count="21">
    <cellStyle name="Banner Header" xfId="5" xr:uid="{B5D58383-6CDB-4BC5-8E42-3ECF0D9AAE79}"/>
    <cellStyle name="Check Cell" xfId="17" builtinId="23" customBuiltin="1"/>
    <cellStyle name="Comma" xfId="1" builtinId="3"/>
    <cellStyle name="Currency" xfId="20" builtinId="4"/>
    <cellStyle name="Heading 1" xfId="3" builtinId="16"/>
    <cellStyle name="Heading 1 2" xfId="18" xr:uid="{55B99FDA-B072-4915-BFBC-2C0C171F596B}"/>
    <cellStyle name="Heading 2" xfId="12" builtinId="17" customBuiltin="1"/>
    <cellStyle name="Heading 2 2" xfId="8" xr:uid="{88538142-84CD-476D-BDE0-2BB9BD18C04F}"/>
    <cellStyle name="Heading 3" xfId="13" builtinId="18" customBuiltin="1"/>
    <cellStyle name="Heading 4" xfId="14" builtinId="19" customBuiltin="1"/>
    <cellStyle name="Hyperlink" xfId="4" builtinId="8"/>
    <cellStyle name="Input" xfId="15" builtinId="20" customBuiltin="1"/>
    <cellStyle name="Linked Cell" xfId="16" builtinId="24" customBuiltin="1"/>
    <cellStyle name="Normal" xfId="0" builtinId="0"/>
    <cellStyle name="Percent" xfId="2" builtinId="5"/>
    <cellStyle name="Reference Source" xfId="10" xr:uid="{7EBC465E-6AB0-4A4F-88C7-11F41085EAF0}"/>
    <cellStyle name="Reference Source 2" xfId="19" xr:uid="{127C3679-873E-417F-AA80-CB3471F5F1C3}"/>
    <cellStyle name="Schedule Label" xfId="7" xr:uid="{46AB2F36-E82F-4177-9ABA-E612032C1C2D}"/>
    <cellStyle name="Static Inputs" xfId="11" xr:uid="{7090FD47-495B-49F6-8923-76BB5DF2A246}"/>
    <cellStyle name="Sub-Header" xfId="6" xr:uid="{2CAC3E43-8020-4BE0-94FA-B62043E25C47}"/>
    <cellStyle name="Table Headers" xfId="9" xr:uid="{713A30E8-2040-4918-BB86-E68AB121C8C9}"/>
  </cellStyles>
  <dxfs count="1">
    <dxf>
      <fill>
        <patternFill>
          <bgColor rgb="FFCCFF99"/>
        </patternFill>
      </fill>
    </dxf>
  </dxfs>
  <tableStyles count="0" defaultTableStyle="TableStyleMedium2" defaultPivotStyle="PivotStyleLight16"/>
  <colors>
    <mruColors>
      <color rgb="FFD9E1F2"/>
      <color rgb="FFECFAD6"/>
      <color rgb="FFE3F8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11</xdr:col>
      <xdr:colOff>52916</xdr:colOff>
      <xdr:row>13</xdr:row>
      <xdr:rowOff>1312333</xdr:rowOff>
    </xdr:from>
    <xdr:to>
      <xdr:col>11</xdr:col>
      <xdr:colOff>592664</xdr:colOff>
      <xdr:row>13</xdr:row>
      <xdr:rowOff>1894417</xdr:rowOff>
    </xdr:to>
    <xdr:sp macro="" textlink="">
      <xdr:nvSpPr>
        <xdr:cNvPr id="19" name="TextBox 18">
          <a:extLst>
            <a:ext uri="{FF2B5EF4-FFF2-40B4-BE49-F238E27FC236}">
              <a16:creationId xmlns:a16="http://schemas.microsoft.com/office/drawing/2014/main" id="{743DFDEC-4D4C-4B7B-B0C8-D9BC02ABD2E1}"/>
            </a:ext>
          </a:extLst>
        </xdr:cNvPr>
        <xdr:cNvSpPr txBox="1"/>
      </xdr:nvSpPr>
      <xdr:spPr>
        <a:xfrm>
          <a:off x="10768541" y="17600083"/>
          <a:ext cx="539748" cy="582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ctr"/>
          <a:r>
            <a:rPr lang="en-US" sz="1000">
              <a:latin typeface="Times New Roman" panose="02020603050405020304" pitchFamily="18" charset="0"/>
              <a:cs typeface="Times New Roman" panose="02020603050405020304" pitchFamily="18" charset="0"/>
            </a:rPr>
            <a:t>per ERU</a:t>
          </a:r>
        </a:p>
        <a:p>
          <a:pPr algn="ctr"/>
          <a:r>
            <a:rPr lang="en-US" sz="1000">
              <a:latin typeface="Times New Roman" panose="02020603050405020304" pitchFamily="18" charset="0"/>
              <a:cs typeface="Times New Roman" panose="02020603050405020304" pitchFamily="18" charset="0"/>
            </a:rPr>
            <a:t>(1 ERU</a:t>
          </a:r>
          <a:r>
            <a:rPr lang="en-US" sz="1000" baseline="0">
              <a:latin typeface="Times New Roman" panose="02020603050405020304" pitchFamily="18" charset="0"/>
              <a:cs typeface="Times New Roman" panose="02020603050405020304" pitchFamily="18" charset="0"/>
            </a:rPr>
            <a:t> = 7.5CCF)</a:t>
          </a:r>
          <a:endParaRPr lang="en-US" sz="10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561975</xdr:colOff>
      <xdr:row>35</xdr:row>
      <xdr:rowOff>114300</xdr:rowOff>
    </xdr:from>
    <xdr:to>
      <xdr:col>7</xdr:col>
      <xdr:colOff>1266825</xdr:colOff>
      <xdr:row>38</xdr:row>
      <xdr:rowOff>133350</xdr:rowOff>
    </xdr:to>
    <xdr:sp macro="" textlink="">
      <xdr:nvSpPr>
        <xdr:cNvPr id="2" name="Arrow: Up 1">
          <a:extLst>
            <a:ext uri="{FF2B5EF4-FFF2-40B4-BE49-F238E27FC236}">
              <a16:creationId xmlns:a16="http://schemas.microsoft.com/office/drawing/2014/main" id="{A0302F83-C04A-DE21-ADAD-656F32F3CBA3}"/>
            </a:ext>
          </a:extLst>
        </xdr:cNvPr>
        <xdr:cNvSpPr/>
      </xdr:nvSpPr>
      <xdr:spPr>
        <a:xfrm>
          <a:off x="7277100" y="7629525"/>
          <a:ext cx="704850" cy="628650"/>
        </a:xfrm>
        <a:prstGeom prst="up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Bas Moore, Andrés" id="{21C114F4-C393-4602-A6D4-97A970BC6D1A}" userId="S::abas@kingcounty.gov::84fde751-e47c-4709-a1bd-4647afa1aedd" providerId="AD"/>
  <person displayName="Smyth, Patrick" id="{125B9D46-9D00-409A-92B0-4EFAF9E24F6E}" userId="S::psmyth@kingcounty.gov::5f58bdaf-1193-4d5f-aa16-5a4fb2b64d5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3" dT="2023-11-21T20:51:07.59" personId="{21C114F4-C393-4602-A6D4-97A970BC6D1A}" id="{B40D7F6E-B899-4390-9805-2A26E0F2D4E3}">
    <text>For benchmarking purposes, the KC WTD charge has been excluded from the LSA Sewer collection base charges</text>
  </threadedComment>
  <threadedComment ref="L3" dT="2023-11-21T20:51:30.39" personId="{21C114F4-C393-4602-A6D4-97A970BC6D1A}" id="{D513E80C-EFE1-4D2C-A59F-B1620BEE9E17}">
    <text>A flat rate means that there are no tiers: the rate stays the same regardless of volume.</text>
  </threadedComment>
  <threadedComment ref="P3" dT="2025-04-04T19:41:38.21" personId="{21C114F4-C393-4602-A6D4-97A970BC6D1A}" id="{1145E475-52BF-4755-A3DA-9E61C550B2ED}">
    <text>Assumes 6ccf winter average water use for all agencies except Seattle, which assumes 4.3ccf as stated on their website for a typical single family residential customer</text>
  </threadedComment>
  <threadedComment ref="W3" dT="2023-11-22T01:20:36.85" personId="{21C114F4-C393-4602-A6D4-97A970BC6D1A}" id="{F2A8E4C8-4EBA-4150-A3B4-44E6BD6E62C1}">
    <text>- Embedded Utility Tax = City utility tax included in revenue requirement that drives the adopted sewer rates
- Incremental Utility Tax = Utility tax applied on the customer sewer bill, not included in the revenue requirement of the sewer rate setting</text>
  </threadedComment>
  <threadedComment ref="AB3" dT="2025-04-04T19:15:30.57" personId="{21C114F4-C393-4602-A6D4-97A970BC6D1A}" id="{62D38BEE-44A5-4D28-8BDF-3C9DD7FCE6D3}">
    <text>Taxes assessed on the WTD charge are shown as part of the Collection System charge because utility taxes are at the local level</text>
  </threadedComment>
  <threadedComment ref="AF3" dT="2025-04-04T19:14:19.45" personId="{21C114F4-C393-4602-A6D4-97A970BC6D1A}" id="{A0242F89-C0A7-412A-A0C2-3F4797CA100F}">
    <text>As of Q1 2024</text>
  </threadedComment>
  <threadedComment ref="L7" dT="2023-11-23T01:04:52.97" personId="{21C114F4-C393-4602-A6D4-97A970BC6D1A}" id="{52F45BED-0932-41B0-AA35-ADF293C0CC62}">
    <text xml:space="preserve">The &gt;50ccf sewer rate block (Block 2) is treated as irrelevant for residential benchmarking calculations
</text>
  </threadedComment>
  <threadedComment ref="I10" dT="2023-11-29T01:49:04.94" personId="{21C114F4-C393-4602-A6D4-97A970BC6D1A}" id="{2B9B8136-73F8-44EA-BFF0-26D1BD8A090F}">
    <text>Backs out KC WTD monthly treatment charges.</text>
  </threadedComment>
  <threadedComment ref="R11" dT="2025-04-04T18:49:23.07" personId="{21C114F4-C393-4602-A6D4-97A970BC6D1A}" id="{D374B40F-2E35-4E26-8CB7-2A759948C1F6}">
    <text>Excludes 25% surcharge</text>
  </threadedComment>
  <threadedComment ref="AB11" dT="2025-04-04T18:49:23.07" personId="{21C114F4-C393-4602-A6D4-97A970BC6D1A}" id="{8EADF554-0413-4771-99AA-2098F01CE0FE}">
    <text>Excludes 25% surcharge</text>
  </threadedComment>
  <threadedComment ref="X25" dT="2025-04-04T19:22:09.73" personId="{21C114F4-C393-4602-A6D4-97A970BC6D1A}" id="{A5983FF3-CE9D-43FB-A06C-971345925301}">
    <text>Water utility taxes for the City of Edmonds were published as being 17.07% in 2022, but 10% in 2023 and 2024</text>
  </threadedComment>
  <threadedComment ref="Z31" dT="2023-11-22T02:15:55.84" personId="{21C114F4-C393-4602-A6D4-97A970BC6D1A}" id="{8F850043-60EE-4092-947C-CA6970735CB2}">
    <text>Includes the utility tax applied both to collection and to treatment</text>
  </threadedComment>
  <threadedComment ref="N32" dT="2023-11-22T01:35:08.55" personId="{21C114F4-C393-4602-A6D4-97A970BC6D1A}" id="{A4F1CA66-754D-47BD-A892-7825B3E5E4FE}">
    <text>https://www.skywayws.org/pdf/meetings/agendas/a0001585.pdf</text>
    <extLst>
      <x:ext xmlns:xltc2="http://schemas.microsoft.com/office/spreadsheetml/2020/threadedcomments2" uri="{F7C98A9C-CBB3-438F-8F68-D28B6AF4A901}">
        <xltc2:checksum>3354803288</xltc2:checksum>
        <xltc2:hyperlink startIndex="0" length="58" url="https://www.skywayws.org/pdf/meetings/agendas/a0001585.pdf"/>
      </x:ext>
    </extLst>
  </threadedComment>
  <threadedComment ref="X35" dT="2025-04-04T19:19:33.88" personId="{21C114F4-C393-4602-A6D4-97A970BC6D1A}" id="{A65C8D69-3B83-4968-AD29-43ECE51BA0B3}">
    <text>Neither Seatac or Tukwila have applicable utility taxes. Burien imposes an 8% utility tax on water and sewer utilities</text>
  </threadedComment>
  <threadedComment ref="I36" dT="2025-04-04T18:43:57.27" personId="{21C114F4-C393-4602-A6D4-97A970BC6D1A}" id="{A95B79C3-193D-4C35-810F-953A6C1FACC1}">
    <text>This formula backs out the WTD treatment charge and 50% surcharge</text>
  </threadedComment>
  <threadedComment ref="R36" dT="2025-04-04T18:49:38.61" personId="{21C114F4-C393-4602-A6D4-97A970BC6D1A}" id="{0F8FC4C5-CA4C-4F6C-B375-F935D1A8BF5E}">
    <text>Excludes 50% surcharge</text>
  </threadedComment>
  <threadedComment ref="AB36" dT="2025-04-04T18:49:38.61" personId="{21C114F4-C393-4602-A6D4-97A970BC6D1A}" id="{5F686CB1-28C5-4E28-BD2F-1054FDF76A4B}">
    <text>Excludes 50% surcharge</text>
  </threadedComment>
  <threadedComment ref="X37" dT="2023-11-22T01:30:10.57" personId="{21C114F4-C393-4602-A6D4-97A970BC6D1A}" id="{D3367F62-A5B7-4C08-B5D5-4E4244176430}">
    <text xml:space="preserve">The City imposes a tax on gross receipts for certain utility services provided within City limits. 
-Electric Light and Power 2% 
-Natural or Manufactured Gas and Service 2% 
-Telephone Business 4% 
-Garbage Collection 4% </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3-10-25T17:26:56.15" personId="{125B9D46-9D00-409A-92B0-4EFAF9E24F6E}" id="{141073B5-CE65-4EF5-9497-AC35CC387899}">
    <text>See Service Area Metrics Sheet of "RFC WTD Affordability Metrics Aug 2022 (PSmyth notes).xlsx"</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spwater.org/164/Water-and-Sewer-Rates" TargetMode="External"/><Relationship Id="rId13" Type="http://schemas.openxmlformats.org/officeDocument/2006/relationships/hyperlink" Target="https://www.ccud.org/rates-and-charges.html" TargetMode="External"/><Relationship Id="rId18" Type="http://schemas.openxmlformats.org/officeDocument/2006/relationships/hyperlink" Target="https://www.crwsd.com/customers/pay-your-bill/" TargetMode="External"/><Relationship Id="rId3" Type="http://schemas.openxmlformats.org/officeDocument/2006/relationships/hyperlink" Target="https://www.tukwilawa.gov/departments/finance/finance-department-utilities/" TargetMode="External"/><Relationship Id="rId21" Type="http://schemas.openxmlformats.org/officeDocument/2006/relationships/drawing" Target="../drawings/drawing1.xml"/><Relationship Id="rId7" Type="http://schemas.openxmlformats.org/officeDocument/2006/relationships/hyperlink" Target="http://www.nesswd.org/customer-rates-and-charges/" TargetMode="External"/><Relationship Id="rId12" Type="http://schemas.openxmlformats.org/officeDocument/2006/relationships/hyperlink" Target="https://www.blackdiamondwa.gov/home/pages/site-map" TargetMode="External"/><Relationship Id="rId17" Type="http://schemas.openxmlformats.org/officeDocument/2006/relationships/hyperlink" Target="https://www.algonawa.gov/services/utilities/index.php" TargetMode="External"/><Relationship Id="rId2" Type="http://schemas.openxmlformats.org/officeDocument/2006/relationships/hyperlink" Target="http://www.muckleshoot.nsn.us/services/community-development/public-works.aspx" TargetMode="External"/><Relationship Id="rId16" Type="http://schemas.openxmlformats.org/officeDocument/2006/relationships/hyperlink" Target="https://www.sooscreek.com/utility-rates" TargetMode="External"/><Relationship Id="rId20" Type="http://schemas.openxmlformats.org/officeDocument/2006/relationships/printerSettings" Target="../printerSettings/printerSettings1.bin"/><Relationship Id="rId1" Type="http://schemas.openxmlformats.org/officeDocument/2006/relationships/hyperlink" Target="https://awwd.com/customers/rates/" TargetMode="External"/><Relationship Id="rId6" Type="http://schemas.openxmlformats.org/officeDocument/2006/relationships/hyperlink" Target="https://issaquahwa.gov/297/Rates-Fees" TargetMode="External"/><Relationship Id="rId11" Type="http://schemas.openxmlformats.org/officeDocument/2006/relationships/hyperlink" Target="https://www.kentwa.gov/pay-and-apply/utility-services-and-billing" TargetMode="External"/><Relationship Id="rId24" Type="http://schemas.microsoft.com/office/2017/10/relationships/threadedComment" Target="../threadedComments/threadedComment1.xml"/><Relationship Id="rId5" Type="http://schemas.openxmlformats.org/officeDocument/2006/relationships/hyperlink" Target="http://www.bothellwa.gov/1523/Utility-Rates" TargetMode="External"/><Relationship Id="rId15" Type="http://schemas.openxmlformats.org/officeDocument/2006/relationships/hyperlink" Target="https://www.rentonwa.gov/city_hall/public_works/utility_systems" TargetMode="External"/><Relationship Id="rId23" Type="http://schemas.openxmlformats.org/officeDocument/2006/relationships/comments" Target="../comments1.xml"/><Relationship Id="rId10" Type="http://schemas.openxmlformats.org/officeDocument/2006/relationships/hyperlink" Target="https://bellevuewa.gov/city-government/departments/utilities/manage-your-utility-services/water-sewer-and-storm-and-surface-water-rates" TargetMode="External"/><Relationship Id="rId19" Type="http://schemas.openxmlformats.org/officeDocument/2006/relationships/hyperlink" Target="https://www.thehighlandsseattle.org/highlands-sewer-districtF:/CapitalFinanceGroup/Retail%20Rate%20Survey/2020/Rates%20&amp;%20Charges%20Documentation/Shoreline%20Water%20Service%20Area.png" TargetMode="External"/><Relationship Id="rId4" Type="http://schemas.openxmlformats.org/officeDocument/2006/relationships/hyperlink" Target="https://www.auburnwa.gov/" TargetMode="External"/><Relationship Id="rId9" Type="http://schemas.openxmlformats.org/officeDocument/2006/relationships/hyperlink" Target="https://www.skywayws.org/billing.php" TargetMode="External"/><Relationship Id="rId14" Type="http://schemas.openxmlformats.org/officeDocument/2006/relationships/hyperlink" Target="https://olympicviewwater.com/about-your-service/rates-and-billing/"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504D0-F8FD-49B7-8408-A2DDC625702E}">
  <sheetPr codeName="Sheet4">
    <tabColor rgb="FF7BF9F9"/>
    <pageSetUpPr fitToPage="1"/>
  </sheetPr>
  <dimension ref="B1:AG40"/>
  <sheetViews>
    <sheetView showGridLines="0" tabSelected="1" zoomScale="70" zoomScaleNormal="70" workbookViewId="0">
      <pane xSplit="2" ySplit="3" topLeftCell="C4" activePane="bottomRight" state="frozen"/>
      <selection pane="topRight" activeCell="C1" sqref="C1"/>
      <selection pane="bottomLeft" activeCell="A4" sqref="A4"/>
      <selection pane="bottomRight"/>
    </sheetView>
  </sheetViews>
  <sheetFormatPr defaultRowHeight="13" x14ac:dyDescent="0.3"/>
  <cols>
    <col min="1" max="1" width="3.453125" customWidth="1"/>
    <col min="2" max="2" width="34" customWidth="1"/>
    <col min="3" max="3" width="30" customWidth="1"/>
    <col min="4" max="4" width="35.453125" customWidth="1"/>
    <col min="5" max="5" width="14.453125" style="138" customWidth="1"/>
    <col min="6" max="6" width="14.453125" style="4" customWidth="1"/>
    <col min="7" max="7" width="13.453125" customWidth="1"/>
    <col min="8" max="8" width="53.1796875" customWidth="1"/>
    <col min="9" max="9" width="11.7265625" customWidth="1"/>
    <col min="10" max="10" width="12.81640625" customWidth="1"/>
    <col min="11" max="11" width="10.453125" customWidth="1"/>
    <col min="12" max="12" width="10.1796875" customWidth="1"/>
    <col min="13" max="13" width="2.81640625" customWidth="1"/>
    <col min="14" max="14" width="57.453125" style="2" customWidth="1"/>
    <col min="15" max="15" width="1.453125" customWidth="1"/>
    <col min="16" max="16" width="21.453125" customWidth="1"/>
    <col min="17" max="17" width="2.1796875" customWidth="1"/>
    <col min="18" max="18" width="21.453125" customWidth="1"/>
    <col min="19" max="19" width="1.81640625" customWidth="1"/>
    <col min="20" max="20" width="21.453125" customWidth="1"/>
    <col min="21" max="21" width="3" customWidth="1"/>
    <col min="22" max="22" width="20.81640625" style="64" customWidth="1"/>
    <col min="23" max="23" width="18" customWidth="1"/>
    <col min="24" max="24" width="53.453125" customWidth="1"/>
    <col min="25" max="25" width="6" customWidth="1"/>
    <col min="26" max="26" width="23" customWidth="1"/>
    <col min="27" max="27" width="2.1796875" customWidth="1"/>
    <col min="28" max="28" width="23" customWidth="1"/>
    <col min="29" max="29" width="1.81640625" customWidth="1"/>
    <col min="30" max="30" width="23" customWidth="1"/>
    <col min="31" max="31" width="5.453125" customWidth="1"/>
    <col min="32" max="33" width="20.453125" customWidth="1"/>
  </cols>
  <sheetData>
    <row r="1" spans="2:33" ht="10.15" customHeight="1" thickBot="1" x14ac:dyDescent="0.35">
      <c r="B1" s="164"/>
      <c r="C1" s="165"/>
      <c r="D1" s="165"/>
      <c r="E1" s="165"/>
      <c r="F1" s="165"/>
      <c r="G1" s="165"/>
      <c r="H1" s="5"/>
      <c r="N1" s="6"/>
      <c r="P1" s="87"/>
      <c r="V1"/>
      <c r="Y1" s="4"/>
      <c r="AE1" s="4"/>
    </row>
    <row r="2" spans="2:33" ht="34" thickBot="1" x14ac:dyDescent="0.55000000000000004">
      <c r="B2" s="1" t="s">
        <v>230</v>
      </c>
      <c r="C2" s="7"/>
      <c r="D2" s="8"/>
      <c r="E2"/>
      <c r="F2"/>
      <c r="H2" s="65" t="s">
        <v>0</v>
      </c>
      <c r="I2" s="9" t="s">
        <v>1</v>
      </c>
      <c r="J2" s="10"/>
      <c r="K2" s="9" t="s">
        <v>2</v>
      </c>
      <c r="L2" s="11"/>
      <c r="N2" s="129"/>
      <c r="P2" s="76" t="s">
        <v>270</v>
      </c>
      <c r="Q2" s="77"/>
      <c r="R2" s="77"/>
      <c r="S2" s="78"/>
      <c r="T2" s="79"/>
      <c r="V2" s="90" t="s">
        <v>268</v>
      </c>
      <c r="W2" s="88"/>
      <c r="X2" s="89"/>
      <c r="Y2" s="4"/>
      <c r="Z2" s="76" t="s">
        <v>269</v>
      </c>
      <c r="AA2" s="77"/>
      <c r="AB2" s="77"/>
      <c r="AC2" s="78"/>
      <c r="AD2" s="79"/>
      <c r="AE2" s="4"/>
    </row>
    <row r="3" spans="2:33" s="19" customFormat="1" ht="65.5" customHeight="1" thickTop="1" thickBot="1" x14ac:dyDescent="0.3">
      <c r="B3" s="130" t="s">
        <v>3</v>
      </c>
      <c r="C3" s="12" t="s">
        <v>4</v>
      </c>
      <c r="D3" s="13" t="s">
        <v>5</v>
      </c>
      <c r="E3" s="134" t="s">
        <v>6</v>
      </c>
      <c r="F3" s="14" t="s">
        <v>7</v>
      </c>
      <c r="G3" s="15" t="s">
        <v>8</v>
      </c>
      <c r="H3" s="66" t="s">
        <v>9</v>
      </c>
      <c r="I3" s="16" t="s">
        <v>10</v>
      </c>
      <c r="J3" s="17" t="s">
        <v>11</v>
      </c>
      <c r="K3" s="16" t="s">
        <v>12</v>
      </c>
      <c r="L3" s="18" t="s">
        <v>2</v>
      </c>
      <c r="M3"/>
      <c r="N3" s="67" t="s">
        <v>13</v>
      </c>
      <c r="O3"/>
      <c r="P3" s="140" t="s">
        <v>14</v>
      </c>
      <c r="Q3"/>
      <c r="R3" s="80" t="s">
        <v>15</v>
      </c>
      <c r="S3"/>
      <c r="T3" s="80" t="s">
        <v>16</v>
      </c>
      <c r="U3"/>
      <c r="V3" s="81" t="s">
        <v>17</v>
      </c>
      <c r="W3" s="82" t="s">
        <v>18</v>
      </c>
      <c r="X3" s="139" t="s">
        <v>19</v>
      </c>
      <c r="Y3" s="20"/>
      <c r="Z3" s="141" t="s">
        <v>20</v>
      </c>
      <c r="AA3"/>
      <c r="AB3" s="141" t="s">
        <v>15</v>
      </c>
      <c r="AD3" s="147" t="s">
        <v>21</v>
      </c>
      <c r="AF3" s="148" t="s">
        <v>22</v>
      </c>
      <c r="AG3" s="148" t="s">
        <v>23</v>
      </c>
    </row>
    <row r="4" spans="2:33" ht="91" x14ac:dyDescent="0.25">
      <c r="B4" s="131" t="s">
        <v>24</v>
      </c>
      <c r="C4" s="21" t="s">
        <v>25</v>
      </c>
      <c r="D4" s="22" t="s">
        <v>26</v>
      </c>
      <c r="E4" s="135" t="s">
        <v>27</v>
      </c>
      <c r="F4" s="23" t="s">
        <v>28</v>
      </c>
      <c r="G4" s="24" t="s">
        <v>29</v>
      </c>
      <c r="H4" s="25" t="s">
        <v>232</v>
      </c>
      <c r="I4" s="26" t="s">
        <v>30</v>
      </c>
      <c r="J4" s="27" t="s">
        <v>31</v>
      </c>
      <c r="K4" s="151">
        <v>0</v>
      </c>
      <c r="L4" s="28" t="s">
        <v>30</v>
      </c>
      <c r="N4" s="68" t="s">
        <v>32</v>
      </c>
      <c r="P4" s="30">
        <v>30.424999999999997</v>
      </c>
      <c r="R4" s="31">
        <v>55.11</v>
      </c>
      <c r="T4" s="149">
        <f>+R4+P4</f>
        <v>85.534999999999997</v>
      </c>
      <c r="V4" s="83" t="s">
        <v>33</v>
      </c>
      <c r="W4" s="84" t="s">
        <v>34</v>
      </c>
      <c r="X4" s="91" t="s">
        <v>267</v>
      </c>
      <c r="Z4" s="30">
        <v>30.424999999999997</v>
      </c>
      <c r="AB4" s="31">
        <f>+R4</f>
        <v>55.11</v>
      </c>
      <c r="AD4" s="149">
        <f>+AB4+Z4</f>
        <v>85.534999999999997</v>
      </c>
      <c r="AF4" s="142">
        <v>36883</v>
      </c>
      <c r="AG4" s="145">
        <f>+AF4/$AF$39</f>
        <v>8.4459211900269296E-2</v>
      </c>
    </row>
    <row r="5" spans="2:33" ht="52" x14ac:dyDescent="0.25">
      <c r="B5" s="131" t="s">
        <v>35</v>
      </c>
      <c r="C5" s="21" t="s">
        <v>36</v>
      </c>
      <c r="D5" s="43" t="s">
        <v>231</v>
      </c>
      <c r="E5" s="136" t="s">
        <v>31</v>
      </c>
      <c r="F5" s="23" t="s">
        <v>37</v>
      </c>
      <c r="G5" s="24" t="s">
        <v>38</v>
      </c>
      <c r="H5" s="32" t="s">
        <v>39</v>
      </c>
      <c r="I5" s="26">
        <v>24.209999999999994</v>
      </c>
      <c r="J5" s="27" t="s">
        <v>31</v>
      </c>
      <c r="K5" s="33" t="s">
        <v>33</v>
      </c>
      <c r="L5" s="34" t="s">
        <v>33</v>
      </c>
      <c r="N5" s="68"/>
      <c r="P5" s="30">
        <v>24.209999999999994</v>
      </c>
      <c r="R5" s="31">
        <v>55.11</v>
      </c>
      <c r="T5" s="149">
        <f t="shared" ref="T5:T39" si="0">+R5+P5</f>
        <v>79.319999999999993</v>
      </c>
      <c r="V5" s="83">
        <v>0.06</v>
      </c>
      <c r="W5" s="84" t="s">
        <v>40</v>
      </c>
      <c r="X5" s="91" t="s">
        <v>41</v>
      </c>
      <c r="Z5" s="30">
        <v>28.969199999999994</v>
      </c>
      <c r="AB5" s="31">
        <f t="shared" ref="AB5:AB37" si="1">+R5</f>
        <v>55.11</v>
      </c>
      <c r="AD5" s="149">
        <f t="shared" ref="AD5:AD39" si="2">+AB5+Z5</f>
        <v>84.079199999999986</v>
      </c>
      <c r="AF5" s="142">
        <v>1018</v>
      </c>
      <c r="AG5" s="145">
        <f t="shared" ref="AG5:AG37" si="3">+AF5/$AF$39</f>
        <v>2.3311411141846961E-3</v>
      </c>
    </row>
    <row r="6" spans="2:33" ht="39" x14ac:dyDescent="0.25">
      <c r="B6" s="131" t="s">
        <v>42</v>
      </c>
      <c r="C6" s="21" t="s">
        <v>43</v>
      </c>
      <c r="D6" s="35" t="s">
        <v>44</v>
      </c>
      <c r="E6" s="136" t="s">
        <v>31</v>
      </c>
      <c r="F6" s="23" t="s">
        <v>37</v>
      </c>
      <c r="G6" s="24" t="s">
        <v>38</v>
      </c>
      <c r="H6" s="32" t="s">
        <v>45</v>
      </c>
      <c r="I6" s="26">
        <v>30.04</v>
      </c>
      <c r="J6" s="27" t="s">
        <v>31</v>
      </c>
      <c r="K6" s="33" t="s">
        <v>33</v>
      </c>
      <c r="L6" s="34" t="s">
        <v>33</v>
      </c>
      <c r="N6" s="68" t="s">
        <v>46</v>
      </c>
      <c r="P6" s="30">
        <v>26.941704035874437</v>
      </c>
      <c r="R6" s="31">
        <v>55.11</v>
      </c>
      <c r="T6" s="149">
        <f t="shared" si="0"/>
        <v>82.051704035874437</v>
      </c>
      <c r="V6" s="83">
        <v>0.115</v>
      </c>
      <c r="W6" s="84" t="s">
        <v>47</v>
      </c>
      <c r="X6" s="91" t="s">
        <v>48</v>
      </c>
      <c r="Z6" s="30">
        <v>36.377649999999996</v>
      </c>
      <c r="AB6" s="31">
        <f t="shared" si="1"/>
        <v>55.11</v>
      </c>
      <c r="AD6" s="149">
        <f t="shared" si="2"/>
        <v>91.487650000000002</v>
      </c>
      <c r="AF6" s="142">
        <v>13417</v>
      </c>
      <c r="AG6" s="145">
        <f t="shared" si="3"/>
        <v>3.0723890303552128E-2</v>
      </c>
    </row>
    <row r="7" spans="2:33" ht="143" x14ac:dyDescent="0.25">
      <c r="B7" s="131" t="s">
        <v>49</v>
      </c>
      <c r="C7" s="21" t="s">
        <v>50</v>
      </c>
      <c r="D7" s="35" t="s">
        <v>51</v>
      </c>
      <c r="E7" s="136" t="s">
        <v>27</v>
      </c>
      <c r="F7" s="23" t="s">
        <v>28</v>
      </c>
      <c r="G7" s="24" t="s">
        <v>29</v>
      </c>
      <c r="H7" s="32" t="s">
        <v>233</v>
      </c>
      <c r="I7" s="26" t="s">
        <v>52</v>
      </c>
      <c r="J7" s="27" t="s">
        <v>53</v>
      </c>
      <c r="K7" s="33">
        <v>0</v>
      </c>
      <c r="L7" s="29">
        <v>5.71</v>
      </c>
      <c r="N7" s="69" t="s">
        <v>234</v>
      </c>
      <c r="P7" s="30">
        <v>34.26</v>
      </c>
      <c r="R7" s="31">
        <v>55.11</v>
      </c>
      <c r="T7" s="149">
        <f t="shared" si="0"/>
        <v>89.37</v>
      </c>
      <c r="V7" s="83">
        <v>0.05</v>
      </c>
      <c r="W7" s="84" t="s">
        <v>40</v>
      </c>
      <c r="X7" s="91" t="s">
        <v>54</v>
      </c>
      <c r="Z7" s="30">
        <v>38.728499999999997</v>
      </c>
      <c r="AB7" s="31">
        <f t="shared" si="1"/>
        <v>55.11</v>
      </c>
      <c r="AD7" s="149">
        <f t="shared" si="2"/>
        <v>93.838499999999996</v>
      </c>
      <c r="AF7" s="142">
        <v>32623</v>
      </c>
      <c r="AG7" s="145">
        <f t="shared" si="3"/>
        <v>7.4704142011834326E-2</v>
      </c>
    </row>
    <row r="8" spans="2:33" ht="87.5" x14ac:dyDescent="0.25">
      <c r="B8" s="131" t="s">
        <v>55</v>
      </c>
      <c r="C8" s="21" t="s">
        <v>56</v>
      </c>
      <c r="D8" s="35" t="s">
        <v>57</v>
      </c>
      <c r="E8" s="136" t="s">
        <v>31</v>
      </c>
      <c r="F8" s="23" t="s">
        <v>37</v>
      </c>
      <c r="G8" s="24" t="s">
        <v>38</v>
      </c>
      <c r="H8" s="32" t="s">
        <v>237</v>
      </c>
      <c r="I8" s="26">
        <v>26.5</v>
      </c>
      <c r="J8" s="27" t="s">
        <v>31</v>
      </c>
      <c r="K8" s="33" t="s">
        <v>33</v>
      </c>
      <c r="L8" s="29" t="s">
        <v>33</v>
      </c>
      <c r="N8" s="70"/>
      <c r="P8" s="30">
        <v>26.5</v>
      </c>
      <c r="R8" s="31">
        <v>55.11</v>
      </c>
      <c r="T8" s="149">
        <f t="shared" si="0"/>
        <v>81.61</v>
      </c>
      <c r="V8" s="83">
        <v>0.06</v>
      </c>
      <c r="W8" s="84" t="s">
        <v>40</v>
      </c>
      <c r="X8" s="91" t="s">
        <v>58</v>
      </c>
      <c r="Z8" s="30">
        <v>31.396599999999999</v>
      </c>
      <c r="AB8" s="31">
        <f t="shared" si="1"/>
        <v>55.11</v>
      </c>
      <c r="AD8" s="149">
        <f t="shared" si="2"/>
        <v>86.506599999999992</v>
      </c>
      <c r="AF8" s="142">
        <v>2282</v>
      </c>
      <c r="AG8" s="145">
        <f t="shared" si="3"/>
        <v>5.2256031655888765E-3</v>
      </c>
    </row>
    <row r="9" spans="2:33" ht="136" customHeight="1" x14ac:dyDescent="0.25">
      <c r="B9" s="131" t="s">
        <v>59</v>
      </c>
      <c r="C9" s="21" t="s">
        <v>60</v>
      </c>
      <c r="D9" s="35" t="s">
        <v>61</v>
      </c>
      <c r="E9" s="136" t="s">
        <v>27</v>
      </c>
      <c r="F9" s="23" t="s">
        <v>28</v>
      </c>
      <c r="G9" s="24" t="s">
        <v>29</v>
      </c>
      <c r="H9" s="32" t="s">
        <v>235</v>
      </c>
      <c r="I9" s="26">
        <v>39.050000000000011</v>
      </c>
      <c r="J9" s="27" t="s">
        <v>62</v>
      </c>
      <c r="K9" s="33">
        <v>4</v>
      </c>
      <c r="L9" s="29">
        <v>4.75</v>
      </c>
      <c r="N9" s="70" t="s">
        <v>236</v>
      </c>
      <c r="P9" s="30">
        <v>39.370000000000005</v>
      </c>
      <c r="R9" s="31">
        <v>55.11</v>
      </c>
      <c r="T9" s="149">
        <f t="shared" si="0"/>
        <v>94.48</v>
      </c>
      <c r="V9" s="83">
        <v>0.06</v>
      </c>
      <c r="W9" s="84" t="s">
        <v>40</v>
      </c>
      <c r="X9" s="91" t="s">
        <v>63</v>
      </c>
      <c r="Z9" s="30">
        <v>45.038800000000009</v>
      </c>
      <c r="AB9" s="31">
        <f t="shared" si="1"/>
        <v>55.11</v>
      </c>
      <c r="AD9" s="149">
        <f t="shared" si="2"/>
        <v>100.14880000000001</v>
      </c>
      <c r="AF9" s="142">
        <v>5137</v>
      </c>
      <c r="AG9" s="145">
        <f t="shared" si="3"/>
        <v>1.1763331928847529E-2</v>
      </c>
    </row>
    <row r="10" spans="2:33" ht="104" x14ac:dyDescent="0.25">
      <c r="B10" s="131" t="s">
        <v>64</v>
      </c>
      <c r="C10" s="21" t="s">
        <v>65</v>
      </c>
      <c r="D10" s="133" t="s">
        <v>66</v>
      </c>
      <c r="E10" s="136" t="s">
        <v>31</v>
      </c>
      <c r="F10" s="23" t="s">
        <v>37</v>
      </c>
      <c r="G10" s="24" t="s">
        <v>29</v>
      </c>
      <c r="H10" s="32" t="s">
        <v>238</v>
      </c>
      <c r="I10" s="26">
        <v>89.800000000000011</v>
      </c>
      <c r="J10" s="27" t="s">
        <v>31</v>
      </c>
      <c r="K10" s="33" t="s">
        <v>33</v>
      </c>
      <c r="L10" s="29" t="s">
        <v>33</v>
      </c>
      <c r="N10" s="70" t="s">
        <v>67</v>
      </c>
      <c r="P10" s="30">
        <v>44.900000000000006</v>
      </c>
      <c r="R10" s="31">
        <v>55.11</v>
      </c>
      <c r="T10" s="149">
        <f t="shared" si="0"/>
        <v>100.01</v>
      </c>
      <c r="V10" s="83">
        <v>0</v>
      </c>
      <c r="W10" s="84" t="s">
        <v>34</v>
      </c>
      <c r="X10" s="91" t="s">
        <v>68</v>
      </c>
      <c r="Z10" s="30">
        <v>44.900000000000006</v>
      </c>
      <c r="AB10" s="31">
        <f t="shared" si="1"/>
        <v>55.11</v>
      </c>
      <c r="AD10" s="149">
        <f t="shared" si="2"/>
        <v>100.01</v>
      </c>
      <c r="AF10" s="142">
        <v>1572</v>
      </c>
      <c r="AG10" s="145">
        <f t="shared" si="3"/>
        <v>3.5997581841830471E-3</v>
      </c>
    </row>
    <row r="11" spans="2:33" ht="156" x14ac:dyDescent="0.25">
      <c r="B11" s="131" t="s">
        <v>69</v>
      </c>
      <c r="C11" s="21" t="s">
        <v>70</v>
      </c>
      <c r="D11" s="152" t="s">
        <v>239</v>
      </c>
      <c r="E11" s="136" t="s">
        <v>71</v>
      </c>
      <c r="F11" s="23" t="s">
        <v>37</v>
      </c>
      <c r="G11" s="24" t="s">
        <v>38</v>
      </c>
      <c r="H11" s="32" t="s">
        <v>240</v>
      </c>
      <c r="I11" s="26">
        <v>66.289999999999992</v>
      </c>
      <c r="J11" s="27" t="s">
        <v>31</v>
      </c>
      <c r="K11" s="33" t="s">
        <v>33</v>
      </c>
      <c r="L11" s="29" t="s">
        <v>33</v>
      </c>
      <c r="N11" s="70" t="s">
        <v>241</v>
      </c>
      <c r="P11" s="30">
        <v>66.289999999999992</v>
      </c>
      <c r="R11" s="31">
        <v>55.11</v>
      </c>
      <c r="T11" s="149">
        <f t="shared" si="0"/>
        <v>121.39999999999999</v>
      </c>
      <c r="V11" s="83">
        <v>0.06</v>
      </c>
      <c r="W11" s="84" t="s">
        <v>40</v>
      </c>
      <c r="X11" s="91" t="s">
        <v>266</v>
      </c>
      <c r="Z11" s="30">
        <v>73.573999999999998</v>
      </c>
      <c r="AB11" s="31">
        <f t="shared" si="1"/>
        <v>55.11</v>
      </c>
      <c r="AD11" s="149">
        <f t="shared" si="2"/>
        <v>128.684</v>
      </c>
      <c r="AF11" s="142">
        <v>918</v>
      </c>
      <c r="AG11" s="145">
        <f t="shared" si="3"/>
        <v>2.1021488632824666E-3</v>
      </c>
    </row>
    <row r="12" spans="2:33" ht="39" x14ac:dyDescent="0.25">
      <c r="B12" s="131" t="s">
        <v>72</v>
      </c>
      <c r="C12" s="21" t="s">
        <v>73</v>
      </c>
      <c r="D12" s="35" t="s">
        <v>242</v>
      </c>
      <c r="E12" s="136" t="s">
        <v>31</v>
      </c>
      <c r="F12" s="23" t="s">
        <v>37</v>
      </c>
      <c r="G12" s="24" t="s">
        <v>29</v>
      </c>
      <c r="H12" s="32" t="s">
        <v>243</v>
      </c>
      <c r="I12" s="26">
        <v>56.77</v>
      </c>
      <c r="J12" s="27" t="s">
        <v>31</v>
      </c>
      <c r="K12" s="33" t="s">
        <v>33</v>
      </c>
      <c r="L12" s="29" t="s">
        <v>33</v>
      </c>
      <c r="N12" s="68" t="s">
        <v>74</v>
      </c>
      <c r="P12" s="30">
        <v>28.385000000000002</v>
      </c>
      <c r="R12" s="31">
        <v>55.11</v>
      </c>
      <c r="T12" s="149">
        <f t="shared" si="0"/>
        <v>83.495000000000005</v>
      </c>
      <c r="V12" s="83" t="s">
        <v>33</v>
      </c>
      <c r="W12" s="84" t="s">
        <v>34</v>
      </c>
      <c r="X12" s="91" t="s">
        <v>75</v>
      </c>
      <c r="Z12" s="30">
        <v>28.385000000000002</v>
      </c>
      <c r="AB12" s="31">
        <f t="shared" si="1"/>
        <v>55.11</v>
      </c>
      <c r="AD12" s="149">
        <f t="shared" si="2"/>
        <v>83.495000000000005</v>
      </c>
      <c r="AF12" s="142">
        <v>4170</v>
      </c>
      <c r="AG12" s="145">
        <f t="shared" si="3"/>
        <v>9.5489768626229685E-3</v>
      </c>
    </row>
    <row r="13" spans="2:33" ht="62.5" x14ac:dyDescent="0.25">
      <c r="B13" s="131" t="s">
        <v>76</v>
      </c>
      <c r="C13" s="21" t="s">
        <v>77</v>
      </c>
      <c r="D13" s="35" t="s">
        <v>78</v>
      </c>
      <c r="E13" s="136" t="s">
        <v>31</v>
      </c>
      <c r="F13" s="23" t="s">
        <v>37</v>
      </c>
      <c r="G13" s="24" t="s">
        <v>29</v>
      </c>
      <c r="H13" s="32" t="s">
        <v>79</v>
      </c>
      <c r="I13" s="26">
        <v>44.48</v>
      </c>
      <c r="J13" s="27" t="s">
        <v>31</v>
      </c>
      <c r="K13" s="33" t="s">
        <v>33</v>
      </c>
      <c r="L13" s="29" t="s">
        <v>33</v>
      </c>
      <c r="N13" s="68" t="s">
        <v>80</v>
      </c>
      <c r="P13" s="30">
        <v>22.24</v>
      </c>
      <c r="R13" s="31">
        <v>55.11</v>
      </c>
      <c r="T13" s="149">
        <f t="shared" si="0"/>
        <v>77.349999999999994</v>
      </c>
      <c r="V13" s="83">
        <v>0</v>
      </c>
      <c r="W13" s="84" t="s">
        <v>34</v>
      </c>
      <c r="X13" s="91" t="s">
        <v>81</v>
      </c>
      <c r="Z13" s="30">
        <v>22.24</v>
      </c>
      <c r="AB13" s="31">
        <f t="shared" si="1"/>
        <v>55.11</v>
      </c>
      <c r="AD13" s="149">
        <f t="shared" si="2"/>
        <v>77.349999999999994</v>
      </c>
      <c r="AF13" s="142">
        <v>3328</v>
      </c>
      <c r="AG13" s="145">
        <f t="shared" si="3"/>
        <v>7.6208621100261964E-3</v>
      </c>
    </row>
    <row r="14" spans="2:33" ht="169" x14ac:dyDescent="0.25">
      <c r="B14" s="131" t="s">
        <v>82</v>
      </c>
      <c r="C14" s="21" t="s">
        <v>82</v>
      </c>
      <c r="D14" s="22" t="s">
        <v>83</v>
      </c>
      <c r="E14" s="136" t="s">
        <v>27</v>
      </c>
      <c r="F14" s="23" t="s">
        <v>84</v>
      </c>
      <c r="G14" s="24" t="s">
        <v>29</v>
      </c>
      <c r="H14" s="32" t="s">
        <v>244</v>
      </c>
      <c r="I14" s="26">
        <v>93.6</v>
      </c>
      <c r="J14" s="27" t="s">
        <v>62</v>
      </c>
      <c r="K14" s="33">
        <v>15</v>
      </c>
      <c r="L14" s="36">
        <v>7.21</v>
      </c>
      <c r="N14" s="68" t="s">
        <v>245</v>
      </c>
      <c r="P14" s="30">
        <v>46.8</v>
      </c>
      <c r="R14" s="31">
        <v>55.11</v>
      </c>
      <c r="T14" s="149">
        <f t="shared" si="0"/>
        <v>101.91</v>
      </c>
      <c r="V14" s="83" t="s">
        <v>33</v>
      </c>
      <c r="W14" s="84" t="s">
        <v>34</v>
      </c>
      <c r="X14" s="91" t="s">
        <v>265</v>
      </c>
      <c r="Z14" s="30">
        <v>46.8</v>
      </c>
      <c r="AB14" s="31">
        <f t="shared" si="1"/>
        <v>55.11</v>
      </c>
      <c r="AD14" s="149">
        <f t="shared" si="2"/>
        <v>101.91</v>
      </c>
      <c r="AF14" s="142">
        <v>0</v>
      </c>
      <c r="AG14" s="145">
        <f t="shared" si="3"/>
        <v>0</v>
      </c>
    </row>
    <row r="15" spans="2:33" ht="34.5" x14ac:dyDescent="0.25">
      <c r="B15" s="131" t="s">
        <v>85</v>
      </c>
      <c r="C15" s="21" t="s">
        <v>86</v>
      </c>
      <c r="D15" s="22" t="s">
        <v>246</v>
      </c>
      <c r="E15" s="136" t="s">
        <v>31</v>
      </c>
      <c r="F15" s="23" t="s">
        <v>37</v>
      </c>
      <c r="G15" s="24" t="s">
        <v>38</v>
      </c>
      <c r="H15" s="32" t="s">
        <v>87</v>
      </c>
      <c r="I15" s="26">
        <v>200</v>
      </c>
      <c r="J15" s="27" t="s">
        <v>31</v>
      </c>
      <c r="K15" s="33" t="s">
        <v>33</v>
      </c>
      <c r="L15" s="29" t="s">
        <v>33</v>
      </c>
      <c r="N15" s="68" t="s">
        <v>247</v>
      </c>
      <c r="P15" s="30">
        <v>200</v>
      </c>
      <c r="R15" s="31">
        <v>55.11</v>
      </c>
      <c r="T15" s="149">
        <f t="shared" si="0"/>
        <v>255.11</v>
      </c>
      <c r="V15" s="83" t="s">
        <v>33</v>
      </c>
      <c r="W15" s="84" t="s">
        <v>34</v>
      </c>
      <c r="X15" s="91"/>
      <c r="Z15" s="30">
        <v>200</v>
      </c>
      <c r="AB15" s="31">
        <f t="shared" si="1"/>
        <v>55.11</v>
      </c>
      <c r="AD15" s="149">
        <f t="shared" si="2"/>
        <v>255.11</v>
      </c>
      <c r="AF15" s="142">
        <v>104</v>
      </c>
      <c r="AG15" s="145">
        <f t="shared" si="3"/>
        <v>2.3815194093831864E-4</v>
      </c>
    </row>
    <row r="16" spans="2:33" ht="91" x14ac:dyDescent="0.25">
      <c r="B16" s="131" t="s">
        <v>88</v>
      </c>
      <c r="C16" s="21" t="s">
        <v>89</v>
      </c>
      <c r="D16" s="35" t="s">
        <v>90</v>
      </c>
      <c r="E16" s="136" t="s">
        <v>27</v>
      </c>
      <c r="F16" s="23" t="s">
        <v>28</v>
      </c>
      <c r="G16" s="24" t="s">
        <v>29</v>
      </c>
      <c r="H16" s="32" t="s">
        <v>248</v>
      </c>
      <c r="I16" s="26">
        <v>20.059999999999999</v>
      </c>
      <c r="J16" s="27" t="s">
        <v>62</v>
      </c>
      <c r="K16" s="37" t="s">
        <v>53</v>
      </c>
      <c r="L16" s="34">
        <v>2.41</v>
      </c>
      <c r="N16" s="68"/>
      <c r="P16" s="30">
        <v>24.490000000000002</v>
      </c>
      <c r="R16" s="31">
        <v>55.11</v>
      </c>
      <c r="T16" s="149">
        <f t="shared" si="0"/>
        <v>79.599999999999994</v>
      </c>
      <c r="V16" s="83">
        <v>0.03</v>
      </c>
      <c r="W16" s="84" t="s">
        <v>40</v>
      </c>
      <c r="X16" s="92" t="s">
        <v>91</v>
      </c>
      <c r="Z16" s="30">
        <v>26.878000000000004</v>
      </c>
      <c r="AB16" s="31">
        <f t="shared" si="1"/>
        <v>55.11</v>
      </c>
      <c r="AD16" s="149">
        <f t="shared" si="2"/>
        <v>81.988</v>
      </c>
      <c r="AF16" s="142">
        <v>7077</v>
      </c>
      <c r="AG16" s="145">
        <f t="shared" si="3"/>
        <v>1.620578159635078E-2</v>
      </c>
    </row>
    <row r="17" spans="2:33" ht="52" x14ac:dyDescent="0.25">
      <c r="B17" s="131" t="s">
        <v>92</v>
      </c>
      <c r="C17" s="21" t="s">
        <v>93</v>
      </c>
      <c r="D17" s="38" t="s">
        <v>94</v>
      </c>
      <c r="E17" s="136" t="s">
        <v>31</v>
      </c>
      <c r="F17" s="23" t="s">
        <v>37</v>
      </c>
      <c r="G17" s="24" t="s">
        <v>38</v>
      </c>
      <c r="H17" s="32" t="s">
        <v>95</v>
      </c>
      <c r="I17" s="26">
        <v>30.11</v>
      </c>
      <c r="J17" s="27" t="s">
        <v>31</v>
      </c>
      <c r="K17" s="33" t="s">
        <v>33</v>
      </c>
      <c r="L17" s="29" t="s">
        <v>33</v>
      </c>
      <c r="N17" s="68" t="s">
        <v>96</v>
      </c>
      <c r="P17" s="30">
        <v>30.11</v>
      </c>
      <c r="R17" s="31">
        <v>55.11</v>
      </c>
      <c r="T17" s="149">
        <f t="shared" si="0"/>
        <v>85.22</v>
      </c>
      <c r="V17" s="83">
        <v>9.5000000000000001E-2</v>
      </c>
      <c r="W17" s="84" t="s">
        <v>40</v>
      </c>
      <c r="X17" s="91" t="s">
        <v>97</v>
      </c>
      <c r="Z17" s="30">
        <v>38.2059</v>
      </c>
      <c r="AB17" s="31">
        <f t="shared" si="1"/>
        <v>55.11</v>
      </c>
      <c r="AD17" s="149">
        <f t="shared" si="2"/>
        <v>93.315899999999999</v>
      </c>
      <c r="AF17" s="142">
        <v>13576</v>
      </c>
      <c r="AG17" s="145">
        <f t="shared" si="3"/>
        <v>3.1087987982486673E-2</v>
      </c>
    </row>
    <row r="18" spans="2:33" ht="80.5" x14ac:dyDescent="0.25">
      <c r="B18" s="131" t="s">
        <v>98</v>
      </c>
      <c r="C18" s="21" t="s">
        <v>99</v>
      </c>
      <c r="D18" s="22" t="s">
        <v>100</v>
      </c>
      <c r="E18" s="136" t="s">
        <v>27</v>
      </c>
      <c r="F18" s="23" t="s">
        <v>28</v>
      </c>
      <c r="G18" s="24" t="s">
        <v>29</v>
      </c>
      <c r="H18" s="39" t="s">
        <v>101</v>
      </c>
      <c r="I18" s="26">
        <v>37.380000000000003</v>
      </c>
      <c r="J18" s="27" t="s">
        <v>62</v>
      </c>
      <c r="K18" s="33">
        <v>6</v>
      </c>
      <c r="L18" s="29">
        <v>6.23</v>
      </c>
      <c r="N18" s="68" t="s">
        <v>102</v>
      </c>
      <c r="P18" s="30">
        <v>37.380000000000003</v>
      </c>
      <c r="R18" s="31">
        <v>55.11</v>
      </c>
      <c r="T18" s="149">
        <f t="shared" si="0"/>
        <v>92.490000000000009</v>
      </c>
      <c r="V18" s="83">
        <v>0.105</v>
      </c>
      <c r="W18" s="84" t="s">
        <v>40</v>
      </c>
      <c r="X18" s="91" t="s">
        <v>103</v>
      </c>
      <c r="Z18" s="30">
        <v>47.091450000000002</v>
      </c>
      <c r="AB18" s="31">
        <f t="shared" si="1"/>
        <v>55.11</v>
      </c>
      <c r="AD18" s="149">
        <f t="shared" si="2"/>
        <v>102.20144999999999</v>
      </c>
      <c r="AF18" s="142">
        <v>10360</v>
      </c>
      <c r="AG18" s="145">
        <f t="shared" si="3"/>
        <v>2.3723597193470974E-2</v>
      </c>
    </row>
    <row r="19" spans="2:33" ht="104" x14ac:dyDescent="0.25">
      <c r="B19" s="131" t="s">
        <v>104</v>
      </c>
      <c r="C19" s="21" t="s">
        <v>105</v>
      </c>
      <c r="D19" s="22" t="s">
        <v>106</v>
      </c>
      <c r="E19" s="136" t="s">
        <v>31</v>
      </c>
      <c r="F19" s="23" t="s">
        <v>37</v>
      </c>
      <c r="G19" s="24" t="s">
        <v>29</v>
      </c>
      <c r="H19" s="32" t="s">
        <v>107</v>
      </c>
      <c r="I19" s="26">
        <v>42.79</v>
      </c>
      <c r="J19" s="27" t="s">
        <v>31</v>
      </c>
      <c r="K19" s="33" t="s">
        <v>33</v>
      </c>
      <c r="L19" s="29" t="s">
        <v>33</v>
      </c>
      <c r="N19" s="68" t="s">
        <v>108</v>
      </c>
      <c r="P19" s="30">
        <v>21.395</v>
      </c>
      <c r="R19" s="31">
        <v>55.11</v>
      </c>
      <c r="T19" s="149">
        <f t="shared" si="0"/>
        <v>76.504999999999995</v>
      </c>
      <c r="V19" s="83">
        <v>0.06</v>
      </c>
      <c r="W19" s="84" t="s">
        <v>40</v>
      </c>
      <c r="X19" s="91" t="s">
        <v>109</v>
      </c>
      <c r="Z19" s="30">
        <v>25.985299999999999</v>
      </c>
      <c r="AB19" s="31">
        <f t="shared" si="1"/>
        <v>55.11</v>
      </c>
      <c r="AD19" s="149">
        <f t="shared" si="2"/>
        <v>81.095299999999995</v>
      </c>
      <c r="AF19" s="142">
        <v>3627</v>
      </c>
      <c r="AG19" s="145">
        <f t="shared" si="3"/>
        <v>8.3055489402238634E-3</v>
      </c>
    </row>
    <row r="20" spans="2:33" ht="130" x14ac:dyDescent="0.25">
      <c r="B20" s="131" t="s">
        <v>110</v>
      </c>
      <c r="C20" s="21" t="s">
        <v>111</v>
      </c>
      <c r="D20" s="22" t="s">
        <v>112</v>
      </c>
      <c r="E20" s="136" t="s">
        <v>27</v>
      </c>
      <c r="F20" s="23" t="s">
        <v>28</v>
      </c>
      <c r="G20" s="24" t="s">
        <v>38</v>
      </c>
      <c r="H20" s="39" t="s">
        <v>113</v>
      </c>
      <c r="I20" s="26">
        <v>24.55</v>
      </c>
      <c r="J20" s="27" t="s">
        <v>62</v>
      </c>
      <c r="K20" s="33">
        <v>0</v>
      </c>
      <c r="L20" s="29">
        <v>5.15</v>
      </c>
      <c r="N20" s="69" t="s">
        <v>114</v>
      </c>
      <c r="P20" s="30">
        <v>51.461716937354993</v>
      </c>
      <c r="R20" s="31">
        <v>55.11</v>
      </c>
      <c r="T20" s="149">
        <f t="shared" si="0"/>
        <v>106.57171693735499</v>
      </c>
      <c r="V20" s="83">
        <v>7.7499999999999999E-2</v>
      </c>
      <c r="W20" s="84" t="s">
        <v>47</v>
      </c>
      <c r="X20" s="91" t="s">
        <v>264</v>
      </c>
      <c r="Z20" s="30">
        <v>59.721025000000004</v>
      </c>
      <c r="AB20" s="31">
        <f t="shared" si="1"/>
        <v>55.11</v>
      </c>
      <c r="AD20" s="149">
        <f t="shared" si="2"/>
        <v>114.83102500000001</v>
      </c>
      <c r="AF20" s="142">
        <v>1138</v>
      </c>
      <c r="AG20" s="145">
        <f t="shared" si="3"/>
        <v>2.6059318152673715E-3</v>
      </c>
    </row>
    <row r="21" spans="2:33" ht="75" x14ac:dyDescent="0.25">
      <c r="B21" s="131" t="s">
        <v>115</v>
      </c>
      <c r="C21" s="21" t="s">
        <v>116</v>
      </c>
      <c r="D21" s="153" t="s">
        <v>249</v>
      </c>
      <c r="E21" s="136" t="s">
        <v>27</v>
      </c>
      <c r="F21" s="23" t="s">
        <v>28</v>
      </c>
      <c r="G21" s="24" t="s">
        <v>29</v>
      </c>
      <c r="H21" s="32" t="s">
        <v>250</v>
      </c>
      <c r="I21" s="26">
        <v>68.41</v>
      </c>
      <c r="J21" s="27" t="s">
        <v>62</v>
      </c>
      <c r="K21" s="33">
        <v>6</v>
      </c>
      <c r="L21" s="29">
        <v>9.5399999999999991</v>
      </c>
      <c r="N21" s="68" t="s">
        <v>117</v>
      </c>
      <c r="P21" s="30">
        <v>62.824999999999996</v>
      </c>
      <c r="R21" s="31">
        <v>55.11</v>
      </c>
      <c r="T21" s="149">
        <f t="shared" si="0"/>
        <v>117.935</v>
      </c>
      <c r="V21" s="83">
        <v>5.2999999999999999E-2</v>
      </c>
      <c r="W21" s="84" t="s">
        <v>40</v>
      </c>
      <c r="X21" s="91" t="s">
        <v>118</v>
      </c>
      <c r="Z21" s="30">
        <v>69.07555499999998</v>
      </c>
      <c r="AB21" s="31">
        <f t="shared" si="1"/>
        <v>55.11</v>
      </c>
      <c r="AD21" s="149">
        <f t="shared" si="2"/>
        <v>124.18555499999998</v>
      </c>
      <c r="AF21" s="142">
        <v>7200</v>
      </c>
      <c r="AG21" s="145">
        <f t="shared" si="3"/>
        <v>1.6487442064960521E-2</v>
      </c>
    </row>
    <row r="22" spans="2:33" ht="55.5" customHeight="1" x14ac:dyDescent="0.25">
      <c r="B22" s="131" t="s">
        <v>119</v>
      </c>
      <c r="C22" s="21" t="s">
        <v>119</v>
      </c>
      <c r="D22" s="22" t="s">
        <v>120</v>
      </c>
      <c r="E22" s="136" t="s">
        <v>33</v>
      </c>
      <c r="F22" s="23" t="s">
        <v>33</v>
      </c>
      <c r="G22" s="24" t="s">
        <v>33</v>
      </c>
      <c r="H22" s="32" t="s">
        <v>121</v>
      </c>
      <c r="I22" s="26" t="s">
        <v>33</v>
      </c>
      <c r="J22" s="40" t="s">
        <v>33</v>
      </c>
      <c r="K22" s="33" t="s">
        <v>33</v>
      </c>
      <c r="L22" s="29" t="s">
        <v>33</v>
      </c>
      <c r="N22" s="68" t="s">
        <v>122</v>
      </c>
      <c r="P22" s="30" t="s">
        <v>33</v>
      </c>
      <c r="R22" s="31">
        <v>55.11</v>
      </c>
      <c r="T22" s="149" t="s">
        <v>33</v>
      </c>
      <c r="V22" s="83" t="s">
        <v>33</v>
      </c>
      <c r="W22" s="84" t="s">
        <v>34</v>
      </c>
      <c r="X22" s="91" t="s">
        <v>263</v>
      </c>
      <c r="Z22" s="30" t="s">
        <v>33</v>
      </c>
      <c r="AB22" s="31">
        <f t="shared" si="1"/>
        <v>55.11</v>
      </c>
      <c r="AD22" s="149" t="s">
        <v>33</v>
      </c>
      <c r="AF22" s="142">
        <v>353</v>
      </c>
      <c r="AG22" s="145">
        <f t="shared" si="3"/>
        <v>8.0834264568487003E-4</v>
      </c>
    </row>
    <row r="23" spans="2:33" ht="30" x14ac:dyDescent="0.25">
      <c r="B23" s="131" t="s">
        <v>123</v>
      </c>
      <c r="C23" s="21" t="s">
        <v>124</v>
      </c>
      <c r="D23" s="22" t="s">
        <v>125</v>
      </c>
      <c r="E23" s="136" t="s">
        <v>31</v>
      </c>
      <c r="F23" s="23" t="s">
        <v>37</v>
      </c>
      <c r="G23" s="24" t="s">
        <v>29</v>
      </c>
      <c r="H23" s="41" t="s">
        <v>126</v>
      </c>
      <c r="I23" s="26">
        <v>66.739999999999995</v>
      </c>
      <c r="J23" s="27" t="s">
        <v>31</v>
      </c>
      <c r="K23" s="33" t="s">
        <v>33</v>
      </c>
      <c r="L23" s="29" t="s">
        <v>33</v>
      </c>
      <c r="N23" s="68"/>
      <c r="P23" s="30">
        <v>33.369999999999997</v>
      </c>
      <c r="R23" s="31">
        <v>55.11</v>
      </c>
      <c r="T23" s="149">
        <f t="shared" si="0"/>
        <v>88.47999999999999</v>
      </c>
      <c r="V23" s="83">
        <v>0</v>
      </c>
      <c r="W23" s="84" t="s">
        <v>34</v>
      </c>
      <c r="X23" s="91" t="s">
        <v>127</v>
      </c>
      <c r="Z23" s="30">
        <v>33.369999999999997</v>
      </c>
      <c r="AB23" s="31">
        <f t="shared" si="1"/>
        <v>55.11</v>
      </c>
      <c r="AD23" s="149">
        <f t="shared" si="2"/>
        <v>88.47999999999999</v>
      </c>
      <c r="AF23" s="142">
        <v>4740</v>
      </c>
      <c r="AG23" s="145">
        <f t="shared" si="3"/>
        <v>1.0854232692765677E-2</v>
      </c>
    </row>
    <row r="24" spans="2:33" ht="80.5" x14ac:dyDescent="0.25">
      <c r="B24" s="131" t="s">
        <v>128</v>
      </c>
      <c r="C24" s="21" t="s">
        <v>128</v>
      </c>
      <c r="D24" s="22" t="s">
        <v>129</v>
      </c>
      <c r="E24" s="136" t="s">
        <v>27</v>
      </c>
      <c r="F24" s="23" t="s">
        <v>28</v>
      </c>
      <c r="G24" s="24" t="s">
        <v>29</v>
      </c>
      <c r="H24" s="42" t="s">
        <v>251</v>
      </c>
      <c r="I24" s="26">
        <v>36.159999999999997</v>
      </c>
      <c r="J24" s="27" t="s">
        <v>62</v>
      </c>
      <c r="K24" s="33">
        <v>15</v>
      </c>
      <c r="L24" s="29">
        <v>4.54</v>
      </c>
      <c r="N24" s="68" t="s">
        <v>130</v>
      </c>
      <c r="P24" s="30">
        <v>18.079999999999998</v>
      </c>
      <c r="R24" s="31">
        <v>55.11</v>
      </c>
      <c r="T24" s="149">
        <f t="shared" si="0"/>
        <v>73.19</v>
      </c>
      <c r="V24" s="83">
        <v>0</v>
      </c>
      <c r="W24" s="84" t="s">
        <v>34</v>
      </c>
      <c r="X24" s="91" t="s">
        <v>131</v>
      </c>
      <c r="Z24" s="30">
        <v>18.079999999999998</v>
      </c>
      <c r="AB24" s="31">
        <f t="shared" si="1"/>
        <v>55.11</v>
      </c>
      <c r="AD24" s="149">
        <f t="shared" si="2"/>
        <v>73.19</v>
      </c>
      <c r="AF24" s="142">
        <v>20814</v>
      </c>
      <c r="AG24" s="145">
        <f t="shared" si="3"/>
        <v>4.7662447102790044E-2</v>
      </c>
    </row>
    <row r="25" spans="2:33" ht="143" x14ac:dyDescent="0.25">
      <c r="B25" s="131" t="s">
        <v>132</v>
      </c>
      <c r="C25" s="21" t="s">
        <v>132</v>
      </c>
      <c r="D25" s="43" t="s">
        <v>133</v>
      </c>
      <c r="E25" s="136" t="s">
        <v>31</v>
      </c>
      <c r="F25" s="23" t="s">
        <v>37</v>
      </c>
      <c r="G25" s="24" t="s">
        <v>29</v>
      </c>
      <c r="H25" s="44" t="s">
        <v>134</v>
      </c>
      <c r="I25" s="26">
        <v>93.8</v>
      </c>
      <c r="J25" s="27" t="s">
        <v>31</v>
      </c>
      <c r="K25" s="33" t="s">
        <v>33</v>
      </c>
      <c r="L25" s="29" t="s">
        <v>33</v>
      </c>
      <c r="N25" s="68" t="s">
        <v>135</v>
      </c>
      <c r="P25" s="30">
        <v>46.9</v>
      </c>
      <c r="R25" s="31">
        <v>55.11</v>
      </c>
      <c r="T25" s="149">
        <f t="shared" si="0"/>
        <v>102.00999999999999</v>
      </c>
      <c r="V25" s="83">
        <v>0.1</v>
      </c>
      <c r="W25" s="84" t="s">
        <v>40</v>
      </c>
      <c r="X25" s="91" t="s">
        <v>136</v>
      </c>
      <c r="Z25" s="30">
        <v>57.101000000000006</v>
      </c>
      <c r="AB25" s="31">
        <f t="shared" si="1"/>
        <v>55.11</v>
      </c>
      <c r="AD25" s="149">
        <f t="shared" si="2"/>
        <v>112.21100000000001</v>
      </c>
      <c r="AF25" s="142">
        <v>215</v>
      </c>
      <c r="AG25" s="145">
        <f t="shared" si="3"/>
        <v>4.923333394397934E-4</v>
      </c>
    </row>
    <row r="26" spans="2:33" ht="80.5" x14ac:dyDescent="0.25">
      <c r="B26" s="131" t="s">
        <v>137</v>
      </c>
      <c r="C26" s="21" t="s">
        <v>138</v>
      </c>
      <c r="D26" s="22" t="s">
        <v>139</v>
      </c>
      <c r="E26" s="136" t="s">
        <v>31</v>
      </c>
      <c r="F26" s="23" t="s">
        <v>37</v>
      </c>
      <c r="G26" s="24" t="s">
        <v>38</v>
      </c>
      <c r="H26" s="42" t="s">
        <v>252</v>
      </c>
      <c r="I26" s="26">
        <v>46.64</v>
      </c>
      <c r="J26" s="27" t="s">
        <v>31</v>
      </c>
      <c r="K26" s="33" t="s">
        <v>33</v>
      </c>
      <c r="L26" s="29" t="s">
        <v>33</v>
      </c>
      <c r="N26" s="72"/>
      <c r="P26" s="30">
        <v>46.64</v>
      </c>
      <c r="R26" s="31">
        <v>55.11</v>
      </c>
      <c r="T26" s="149">
        <f t="shared" si="0"/>
        <v>101.75</v>
      </c>
      <c r="V26" s="83">
        <v>0.06</v>
      </c>
      <c r="W26" s="84" t="s">
        <v>40</v>
      </c>
      <c r="X26" s="91" t="s">
        <v>140</v>
      </c>
      <c r="Z26" s="30">
        <v>52.745000000000005</v>
      </c>
      <c r="AB26" s="31">
        <f t="shared" si="1"/>
        <v>55.11</v>
      </c>
      <c r="AD26" s="149">
        <f t="shared" si="2"/>
        <v>107.855</v>
      </c>
      <c r="AF26" s="142">
        <v>1555</v>
      </c>
      <c r="AG26" s="145">
        <f t="shared" si="3"/>
        <v>3.5608295015296682E-3</v>
      </c>
    </row>
    <row r="27" spans="2:33" ht="57.5" x14ac:dyDescent="0.25">
      <c r="B27" s="131" t="s">
        <v>141</v>
      </c>
      <c r="C27" s="21" t="s">
        <v>142</v>
      </c>
      <c r="D27" s="22" t="s">
        <v>143</v>
      </c>
      <c r="E27" s="136" t="s">
        <v>31</v>
      </c>
      <c r="F27" s="23" t="s">
        <v>37</v>
      </c>
      <c r="G27" s="24" t="s">
        <v>29</v>
      </c>
      <c r="H27" s="42" t="s">
        <v>253</v>
      </c>
      <c r="I27" s="26">
        <v>30.02</v>
      </c>
      <c r="J27" s="27" t="s">
        <v>31</v>
      </c>
      <c r="K27" s="33" t="s">
        <v>33</v>
      </c>
      <c r="L27" s="29" t="s">
        <v>33</v>
      </c>
      <c r="N27" s="68"/>
      <c r="P27" s="30">
        <v>15.01</v>
      </c>
      <c r="R27" s="31">
        <v>55.11</v>
      </c>
      <c r="T27" s="149">
        <f t="shared" si="0"/>
        <v>70.12</v>
      </c>
      <c r="V27" s="83">
        <v>0</v>
      </c>
      <c r="W27" s="84" t="s">
        <v>34</v>
      </c>
      <c r="X27" s="92" t="s">
        <v>144</v>
      </c>
      <c r="Z27" s="30">
        <v>15.01</v>
      </c>
      <c r="AB27" s="31">
        <f t="shared" si="1"/>
        <v>55.11</v>
      </c>
      <c r="AD27" s="149">
        <f t="shared" si="2"/>
        <v>70.12</v>
      </c>
      <c r="AF27" s="142">
        <v>15549</v>
      </c>
      <c r="AG27" s="145">
        <f t="shared" si="3"/>
        <v>3.5606005092787663E-2</v>
      </c>
    </row>
    <row r="28" spans="2:33" ht="39" x14ac:dyDescent="0.25">
      <c r="B28" s="131" t="s">
        <v>145</v>
      </c>
      <c r="C28" s="21" t="s">
        <v>146</v>
      </c>
      <c r="D28" s="35" t="s">
        <v>147</v>
      </c>
      <c r="E28" s="136" t="s">
        <v>31</v>
      </c>
      <c r="F28" s="23" t="s">
        <v>37</v>
      </c>
      <c r="G28" s="24" t="s">
        <v>38</v>
      </c>
      <c r="H28" s="42" t="s">
        <v>254</v>
      </c>
      <c r="I28" s="26">
        <v>33.67</v>
      </c>
      <c r="J28" s="27" t="s">
        <v>31</v>
      </c>
      <c r="K28" s="33" t="s">
        <v>33</v>
      </c>
      <c r="L28" s="29" t="s">
        <v>33</v>
      </c>
      <c r="N28" s="68"/>
      <c r="P28" s="30">
        <v>33.67</v>
      </c>
      <c r="R28" s="31">
        <v>55.11</v>
      </c>
      <c r="T28" s="149">
        <f t="shared" si="0"/>
        <v>88.78</v>
      </c>
      <c r="V28" s="83">
        <v>0.06</v>
      </c>
      <c r="W28" s="84" t="s">
        <v>40</v>
      </c>
      <c r="X28" s="91" t="s">
        <v>148</v>
      </c>
      <c r="Z28" s="30">
        <v>38.996800000000007</v>
      </c>
      <c r="AB28" s="31">
        <f t="shared" si="1"/>
        <v>55.11</v>
      </c>
      <c r="AD28" s="149">
        <f t="shared" si="2"/>
        <v>94.106800000000007</v>
      </c>
      <c r="AF28" s="142">
        <v>16459</v>
      </c>
      <c r="AG28" s="145">
        <f t="shared" si="3"/>
        <v>3.7689834575997949E-2</v>
      </c>
    </row>
    <row r="29" spans="2:33" ht="125" x14ac:dyDescent="0.25">
      <c r="B29" s="131" t="s">
        <v>149</v>
      </c>
      <c r="C29" s="45" t="s">
        <v>150</v>
      </c>
      <c r="D29" s="154" t="s">
        <v>255</v>
      </c>
      <c r="E29" s="136" t="s">
        <v>31</v>
      </c>
      <c r="F29" s="23" t="s">
        <v>37</v>
      </c>
      <c r="G29" s="24" t="s">
        <v>38</v>
      </c>
      <c r="H29" s="42" t="s">
        <v>151</v>
      </c>
      <c r="I29" s="26">
        <v>25.68</v>
      </c>
      <c r="J29" s="27" t="s">
        <v>31</v>
      </c>
      <c r="K29" s="33" t="s">
        <v>33</v>
      </c>
      <c r="L29" s="29" t="s">
        <v>33</v>
      </c>
      <c r="N29" s="71" t="s">
        <v>271</v>
      </c>
      <c r="P29" s="30">
        <v>25.68</v>
      </c>
      <c r="R29" s="31">
        <v>55.11</v>
      </c>
      <c r="T29" s="149">
        <f t="shared" si="0"/>
        <v>80.789999999999992</v>
      </c>
      <c r="V29" s="83">
        <v>0.06</v>
      </c>
      <c r="W29" s="84" t="s">
        <v>40</v>
      </c>
      <c r="X29" s="91" t="s">
        <v>262</v>
      </c>
      <c r="Z29" s="30">
        <v>30.5274</v>
      </c>
      <c r="AB29" s="31">
        <f t="shared" si="1"/>
        <v>55.11</v>
      </c>
      <c r="AD29" s="149">
        <f t="shared" si="2"/>
        <v>85.6374</v>
      </c>
      <c r="AF29" s="142">
        <v>15482</v>
      </c>
      <c r="AG29" s="145">
        <f t="shared" si="3"/>
        <v>3.5452580284683163E-2</v>
      </c>
    </row>
    <row r="30" spans="2:33" ht="35" x14ac:dyDescent="0.25">
      <c r="B30" s="131" t="s">
        <v>152</v>
      </c>
      <c r="C30" s="21" t="s">
        <v>153</v>
      </c>
      <c r="D30" s="35" t="s">
        <v>154</v>
      </c>
      <c r="E30" s="136" t="s">
        <v>31</v>
      </c>
      <c r="F30" s="23" t="s">
        <v>37</v>
      </c>
      <c r="G30" s="24" t="s">
        <v>38</v>
      </c>
      <c r="H30" s="32" t="s">
        <v>155</v>
      </c>
      <c r="I30" s="26">
        <v>43.32</v>
      </c>
      <c r="J30" s="27" t="s">
        <v>31</v>
      </c>
      <c r="K30" s="33" t="s">
        <v>33</v>
      </c>
      <c r="L30" s="29" t="s">
        <v>33</v>
      </c>
      <c r="N30" s="68"/>
      <c r="P30" s="30">
        <v>43.32</v>
      </c>
      <c r="R30" s="31">
        <v>55.11</v>
      </c>
      <c r="T30" s="149">
        <f t="shared" si="0"/>
        <v>98.43</v>
      </c>
      <c r="V30" s="83">
        <v>0</v>
      </c>
      <c r="W30" s="84" t="s">
        <v>34</v>
      </c>
      <c r="X30" s="92" t="s">
        <v>156</v>
      </c>
      <c r="Z30" s="30">
        <v>43.32</v>
      </c>
      <c r="AB30" s="31">
        <f t="shared" si="1"/>
        <v>55.11</v>
      </c>
      <c r="AD30" s="149">
        <f t="shared" si="2"/>
        <v>98.43</v>
      </c>
      <c r="AF30" s="142">
        <v>12029</v>
      </c>
      <c r="AG30" s="145">
        <f t="shared" si="3"/>
        <v>2.7545477861029184E-2</v>
      </c>
    </row>
    <row r="31" spans="2:33" ht="208" x14ac:dyDescent="0.25">
      <c r="B31" s="131" t="s">
        <v>157</v>
      </c>
      <c r="C31" s="21" t="s">
        <v>157</v>
      </c>
      <c r="D31" s="43" t="s">
        <v>158</v>
      </c>
      <c r="E31" s="136" t="s">
        <v>27</v>
      </c>
      <c r="F31" s="23" t="s">
        <v>28</v>
      </c>
      <c r="G31" s="24" t="s">
        <v>38</v>
      </c>
      <c r="H31" s="46" t="s">
        <v>259</v>
      </c>
      <c r="I31" s="26">
        <v>18.3</v>
      </c>
      <c r="J31" s="47" t="s">
        <v>159</v>
      </c>
      <c r="K31" s="33">
        <v>0</v>
      </c>
      <c r="L31" s="34">
        <v>18.3</v>
      </c>
      <c r="N31" s="73" t="s">
        <v>260</v>
      </c>
      <c r="P31" s="30">
        <v>15.14892857142857</v>
      </c>
      <c r="R31" s="31">
        <v>55.11</v>
      </c>
      <c r="T31" s="149">
        <f t="shared" si="0"/>
        <v>70.258928571428569</v>
      </c>
      <c r="V31" s="83">
        <v>0.12</v>
      </c>
      <c r="W31" s="84" t="s">
        <v>47</v>
      </c>
      <c r="X31" s="91" t="s">
        <v>261</v>
      </c>
      <c r="Z31" s="30">
        <v>23.58</v>
      </c>
      <c r="AB31" s="31">
        <f t="shared" si="1"/>
        <v>55.11</v>
      </c>
      <c r="AD31" s="149">
        <f t="shared" si="2"/>
        <v>78.69</v>
      </c>
      <c r="AF31" s="142">
        <v>156318</v>
      </c>
      <c r="AG31" s="145">
        <f t="shared" si="3"/>
        <v>0.35795610676534706</v>
      </c>
    </row>
    <row r="32" spans="2:33" ht="130" x14ac:dyDescent="0.25">
      <c r="B32" s="131" t="s">
        <v>160</v>
      </c>
      <c r="C32" s="48" t="s">
        <v>161</v>
      </c>
      <c r="D32" s="35" t="s">
        <v>162</v>
      </c>
      <c r="E32" s="136" t="s">
        <v>31</v>
      </c>
      <c r="F32" s="23" t="s">
        <v>37</v>
      </c>
      <c r="G32" s="24" t="s">
        <v>29</v>
      </c>
      <c r="H32" s="32" t="s">
        <v>256</v>
      </c>
      <c r="I32" s="26">
        <v>127.74</v>
      </c>
      <c r="J32" s="27" t="s">
        <v>31</v>
      </c>
      <c r="K32" s="33" t="s">
        <v>33</v>
      </c>
      <c r="L32" s="34" t="s">
        <v>33</v>
      </c>
      <c r="N32" s="74" t="s">
        <v>163</v>
      </c>
      <c r="P32" s="30">
        <v>63.87</v>
      </c>
      <c r="R32" s="31">
        <v>55.11</v>
      </c>
      <c r="T32" s="149">
        <f t="shared" si="0"/>
        <v>118.97999999999999</v>
      </c>
      <c r="V32" s="83">
        <v>0.06</v>
      </c>
      <c r="W32" s="84" t="s">
        <v>40</v>
      </c>
      <c r="X32" s="91" t="s">
        <v>164</v>
      </c>
      <c r="Z32" s="30">
        <v>71.008800000000008</v>
      </c>
      <c r="AB32" s="31">
        <f t="shared" si="1"/>
        <v>55.11</v>
      </c>
      <c r="AD32" s="149">
        <f t="shared" si="2"/>
        <v>126.11880000000001</v>
      </c>
      <c r="AF32" s="142">
        <v>3970</v>
      </c>
      <c r="AG32" s="145">
        <f t="shared" si="3"/>
        <v>9.0909923608185096E-3</v>
      </c>
    </row>
    <row r="33" spans="2:33" ht="52" x14ac:dyDescent="0.25">
      <c r="B33" s="131" t="s">
        <v>165</v>
      </c>
      <c r="C33" s="48" t="s">
        <v>166</v>
      </c>
      <c r="D33" s="35" t="s">
        <v>167</v>
      </c>
      <c r="E33" s="136" t="s">
        <v>31</v>
      </c>
      <c r="F33" s="23" t="s">
        <v>37</v>
      </c>
      <c r="G33" s="24" t="s">
        <v>29</v>
      </c>
      <c r="H33" s="32" t="s">
        <v>168</v>
      </c>
      <c r="I33" s="26">
        <v>48.59</v>
      </c>
      <c r="J33" s="27" t="s">
        <v>31</v>
      </c>
      <c r="K33" s="33" t="s">
        <v>33</v>
      </c>
      <c r="L33" s="34" t="s">
        <v>33</v>
      </c>
      <c r="N33" s="68" t="s">
        <v>169</v>
      </c>
      <c r="P33" s="30">
        <v>24.295000000000002</v>
      </c>
      <c r="R33" s="31">
        <v>55.11</v>
      </c>
      <c r="T33" s="149">
        <f t="shared" si="0"/>
        <v>79.405000000000001</v>
      </c>
      <c r="V33" s="83">
        <v>0</v>
      </c>
      <c r="W33" s="84" t="s">
        <v>34</v>
      </c>
      <c r="X33" s="91" t="s">
        <v>170</v>
      </c>
      <c r="Z33" s="30">
        <v>24.295000000000002</v>
      </c>
      <c r="AB33" s="31">
        <f t="shared" si="1"/>
        <v>55.11</v>
      </c>
      <c r="AD33" s="149">
        <f t="shared" si="2"/>
        <v>79.405000000000001</v>
      </c>
      <c r="AF33" s="142">
        <v>33245</v>
      </c>
      <c r="AG33" s="145">
        <f t="shared" si="3"/>
        <v>7.6128473812446182E-2</v>
      </c>
    </row>
    <row r="34" spans="2:33" ht="39" x14ac:dyDescent="0.25">
      <c r="B34" s="131" t="s">
        <v>171</v>
      </c>
      <c r="C34" s="48" t="s">
        <v>172</v>
      </c>
      <c r="D34" s="22" t="s">
        <v>173</v>
      </c>
      <c r="E34" s="136" t="s">
        <v>31</v>
      </c>
      <c r="F34" s="23" t="s">
        <v>37</v>
      </c>
      <c r="G34" s="24" t="s">
        <v>38</v>
      </c>
      <c r="H34" s="32" t="s">
        <v>174</v>
      </c>
      <c r="I34" s="26">
        <v>32</v>
      </c>
      <c r="J34" s="27" t="s">
        <v>31</v>
      </c>
      <c r="K34" s="33" t="s">
        <v>33</v>
      </c>
      <c r="L34" s="34" t="s">
        <v>33</v>
      </c>
      <c r="N34" s="68"/>
      <c r="P34" s="30">
        <v>32</v>
      </c>
      <c r="R34" s="31">
        <v>55.11</v>
      </c>
      <c r="T34" s="149">
        <f t="shared" si="0"/>
        <v>87.11</v>
      </c>
      <c r="V34" s="83">
        <v>0</v>
      </c>
      <c r="W34" s="84" t="s">
        <v>34</v>
      </c>
      <c r="X34" s="91" t="s">
        <v>175</v>
      </c>
      <c r="Z34" s="30">
        <v>32</v>
      </c>
      <c r="AB34" s="31">
        <f t="shared" si="1"/>
        <v>55.11</v>
      </c>
      <c r="AD34" s="149">
        <f t="shared" si="2"/>
        <v>87.11</v>
      </c>
      <c r="AF34" s="142">
        <v>1064</v>
      </c>
      <c r="AG34" s="145">
        <f t="shared" si="3"/>
        <v>2.4364775495997215E-3</v>
      </c>
    </row>
    <row r="35" spans="2:33" ht="104" x14ac:dyDescent="0.25">
      <c r="B35" s="131" t="s">
        <v>176</v>
      </c>
      <c r="C35" s="48" t="s">
        <v>176</v>
      </c>
      <c r="D35" s="22" t="s">
        <v>177</v>
      </c>
      <c r="E35" s="136" t="s">
        <v>31</v>
      </c>
      <c r="F35" s="23" t="s">
        <v>37</v>
      </c>
      <c r="G35" s="24" t="s">
        <v>38</v>
      </c>
      <c r="H35" s="32" t="s">
        <v>178</v>
      </c>
      <c r="I35" s="26">
        <v>18.39</v>
      </c>
      <c r="J35" s="27" t="s">
        <v>31</v>
      </c>
      <c r="K35" s="33" t="s">
        <v>33</v>
      </c>
      <c r="L35" s="34" t="s">
        <v>33</v>
      </c>
      <c r="N35" s="68" t="s">
        <v>179</v>
      </c>
      <c r="P35" s="30">
        <v>18.39</v>
      </c>
      <c r="R35" s="31">
        <v>55.11</v>
      </c>
      <c r="T35" s="149">
        <f t="shared" si="0"/>
        <v>73.5</v>
      </c>
      <c r="V35" s="83">
        <v>0</v>
      </c>
      <c r="W35" s="84" t="s">
        <v>34</v>
      </c>
      <c r="X35" s="91" t="s">
        <v>180</v>
      </c>
      <c r="Z35" s="30">
        <v>18.39</v>
      </c>
      <c r="AB35" s="31">
        <f t="shared" si="1"/>
        <v>55.11</v>
      </c>
      <c r="AD35" s="149">
        <f t="shared" si="2"/>
        <v>73.5</v>
      </c>
      <c r="AF35" s="142">
        <v>7159</v>
      </c>
      <c r="AG35" s="145">
        <f t="shared" si="3"/>
        <v>1.6393555242090609E-2</v>
      </c>
    </row>
    <row r="36" spans="2:33" ht="91" x14ac:dyDescent="0.25">
      <c r="B36" s="131" t="s">
        <v>181</v>
      </c>
      <c r="C36" s="48" t="s">
        <v>182</v>
      </c>
      <c r="D36" s="22" t="s">
        <v>257</v>
      </c>
      <c r="E36" s="136" t="s">
        <v>31</v>
      </c>
      <c r="F36" s="23" t="s">
        <v>37</v>
      </c>
      <c r="G36" s="24" t="s">
        <v>38</v>
      </c>
      <c r="H36" s="32" t="s">
        <v>258</v>
      </c>
      <c r="I36" s="26">
        <v>12.615000000000009</v>
      </c>
      <c r="J36" s="27" t="s">
        <v>31</v>
      </c>
      <c r="K36" s="33" t="s">
        <v>33</v>
      </c>
      <c r="L36" s="34" t="s">
        <v>33</v>
      </c>
      <c r="N36" s="68" t="s">
        <v>272</v>
      </c>
      <c r="P36" s="30">
        <v>12.615000000000009</v>
      </c>
      <c r="R36" s="31">
        <v>55.11</v>
      </c>
      <c r="T36" s="149">
        <f t="shared" si="0"/>
        <v>67.725000000000009</v>
      </c>
      <c r="V36" s="83">
        <v>0</v>
      </c>
      <c r="W36" s="84" t="s">
        <v>34</v>
      </c>
      <c r="X36" s="91" t="s">
        <v>183</v>
      </c>
      <c r="Z36" s="30">
        <v>12.615000000000009</v>
      </c>
      <c r="AB36" s="31">
        <f t="shared" si="1"/>
        <v>55.11</v>
      </c>
      <c r="AD36" s="149">
        <f t="shared" si="2"/>
        <v>67.725000000000009</v>
      </c>
      <c r="AF36" s="142">
        <v>435</v>
      </c>
      <c r="AG36" s="145">
        <f t="shared" si="3"/>
        <v>9.9611629142469819E-4</v>
      </c>
    </row>
    <row r="37" spans="2:33" ht="58" thickBot="1" x14ac:dyDescent="0.3">
      <c r="B37" s="132" t="s">
        <v>184</v>
      </c>
      <c r="C37" s="49" t="s">
        <v>185</v>
      </c>
      <c r="D37" s="155" t="s">
        <v>186</v>
      </c>
      <c r="E37" s="50" t="s">
        <v>31</v>
      </c>
      <c r="F37" s="51" t="s">
        <v>37</v>
      </c>
      <c r="G37" s="52" t="s">
        <v>29</v>
      </c>
      <c r="H37" s="53" t="s">
        <v>187</v>
      </c>
      <c r="I37" s="54">
        <v>67.180000000000007</v>
      </c>
      <c r="J37" s="55" t="s">
        <v>31</v>
      </c>
      <c r="K37" s="56" t="s">
        <v>33</v>
      </c>
      <c r="L37" s="57" t="s">
        <v>33</v>
      </c>
      <c r="N37" s="75" t="s">
        <v>188</v>
      </c>
      <c r="P37" s="58">
        <v>33.590000000000003</v>
      </c>
      <c r="R37" s="59">
        <v>55.11</v>
      </c>
      <c r="T37" s="150">
        <f t="shared" si="0"/>
        <v>88.7</v>
      </c>
      <c r="V37" s="85">
        <v>0</v>
      </c>
      <c r="W37" s="86" t="s">
        <v>34</v>
      </c>
      <c r="X37" s="93" t="s">
        <v>189</v>
      </c>
      <c r="Z37" s="58">
        <v>33.590000000000003</v>
      </c>
      <c r="AB37" s="59">
        <f t="shared" si="1"/>
        <v>55.11</v>
      </c>
      <c r="AD37" s="150">
        <f t="shared" si="2"/>
        <v>88.7</v>
      </c>
      <c r="AF37" s="143">
        <v>2879</v>
      </c>
      <c r="AG37" s="146">
        <f t="shared" si="3"/>
        <v>6.5926869034751865E-3</v>
      </c>
    </row>
    <row r="38" spans="2:33" ht="14.5" thickBot="1" x14ac:dyDescent="0.35">
      <c r="E38" s="137"/>
      <c r="I38" s="60"/>
      <c r="J38" s="61"/>
      <c r="K38" s="62"/>
      <c r="N38" s="63"/>
      <c r="AF38" s="144"/>
      <c r="AG38" s="144"/>
    </row>
    <row r="39" spans="2:33" ht="21" thickTop="1" thickBot="1" x14ac:dyDescent="0.45">
      <c r="B39" s="156" t="s">
        <v>190</v>
      </c>
      <c r="C39" s="157"/>
      <c r="D39" s="157"/>
      <c r="E39" s="158"/>
      <c r="F39" s="158"/>
      <c r="G39" s="157"/>
      <c r="H39" s="157"/>
      <c r="I39" s="157"/>
      <c r="J39" s="157"/>
      <c r="K39" s="157"/>
      <c r="L39" s="157"/>
      <c r="M39" s="157"/>
      <c r="N39" s="159"/>
      <c r="O39" s="157"/>
      <c r="P39" s="160">
        <f>SUMPRODUCT(P4:P37,$AG$4:$AG$37)</f>
        <v>24.757886409201383</v>
      </c>
      <c r="Q39" s="160"/>
      <c r="R39" s="160">
        <f>SUMPRODUCT(R4:R37,$AG$4:$AG$37)</f>
        <v>55.110000000000007</v>
      </c>
      <c r="S39" s="160"/>
      <c r="T39" s="160">
        <f t="shared" si="0"/>
        <v>79.86788640920139</v>
      </c>
      <c r="U39" s="157"/>
      <c r="V39" s="161"/>
      <c r="W39" s="157"/>
      <c r="X39" s="157"/>
      <c r="Y39" s="157"/>
      <c r="Z39" s="160">
        <f>SUMPRODUCT(Z4:Z37,$AG$4:$AG$37)</f>
        <v>29.666000400507446</v>
      </c>
      <c r="AA39" s="160"/>
      <c r="AB39" s="160">
        <f>SUMPRODUCT(AB4:AB37,$AG$4:$AG$37)</f>
        <v>55.110000000000007</v>
      </c>
      <c r="AC39" s="160"/>
      <c r="AD39" s="160">
        <f t="shared" si="2"/>
        <v>84.776000400507456</v>
      </c>
      <c r="AE39" s="157"/>
      <c r="AF39" s="162">
        <f>SUM(AF4:AF38)</f>
        <v>436696</v>
      </c>
      <c r="AG39" s="163">
        <f>SUM(AG4:AG38)</f>
        <v>1</v>
      </c>
    </row>
    <row r="40" spans="2:33" ht="13.5" thickTop="1" x14ac:dyDescent="0.3">
      <c r="P40" s="3"/>
      <c r="Z40" s="3"/>
    </row>
  </sheetData>
  <conditionalFormatting sqref="AG31">
    <cfRule type="expression" dxfId="0" priority="1">
      <formula>#REF!&lt;&gt;7.5</formula>
    </cfRule>
  </conditionalFormatting>
  <hyperlinks>
    <hyperlink ref="D4" r:id="rId1" display="https://awwd.com/customers/rates/" xr:uid="{2182B802-7407-492B-8D1B-BA2C0D486355}"/>
    <hyperlink ref="D22" r:id="rId2" xr:uid="{C6C92E9E-A58F-4795-B03F-779A89174ECE}"/>
    <hyperlink ref="D34" r:id="rId3" xr:uid="{7650C8C8-75AD-419E-8711-16A24A1FBAB2}"/>
    <hyperlink ref="D6" r:id="rId4" xr:uid="{BD582BAC-5E51-4C35-93B3-F473ACC70EAA}"/>
    <hyperlink ref="D9" r:id="rId5" display="http://www.bothellwa.gov/1523/Utility-Rates" xr:uid="{EB2FF18A-081F-4232-A3AB-3D8DF7F4EF49}"/>
    <hyperlink ref="D16" r:id="rId6" display="https://issaquahwa.gov/297/Rates-Fees" xr:uid="{2F6FB416-A7F8-49D5-AD96-8C1F489D47BE}"/>
    <hyperlink ref="D23" r:id="rId7" xr:uid="{FCEEEB5D-5FEC-4874-BE93-C5EC29DD9484}"/>
    <hyperlink ref="D30" r:id="rId8" xr:uid="{A88D4F7F-0EAF-4AEE-B3F4-A03C2F73E768}"/>
    <hyperlink ref="D32" r:id="rId9" display="https://www.skywayws.org/billing.php" xr:uid="{D8641794-B0E0-4218-AAB9-797F00523524}"/>
    <hyperlink ref="D7" r:id="rId10" display="https://bellevuewa.gov/city-government/departments/utilities/manage-your-utility-services/water-sewer-and-storm-and-surface-water-rates" xr:uid="{C03FDE29-0807-47E5-8963-49B43F4303A6}"/>
    <hyperlink ref="D17" r:id="rId11" xr:uid="{2231BE49-4942-4FBA-99BC-AB50886493F6}"/>
    <hyperlink ref="D8" r:id="rId12" display="https://www.blackdiamondwa.gov/home/pages/site-map" xr:uid="{A5FF0820-8855-41F4-9C35-72E1FCA66AEC}"/>
    <hyperlink ref="D13" r:id="rId13" display="https://www.ccud.org/rates-and-charges.html" xr:uid="{ABA3DA89-75F0-432C-859C-AA4C30225A87}"/>
    <hyperlink ref="D25" r:id="rId14" display="https://olympicviewwater.com/about-your-service/rates-and-billing/" xr:uid="{4B333164-2BB3-4F79-A74A-7A007795291C}"/>
    <hyperlink ref="D28" r:id="rId15" xr:uid="{04D40676-1F53-4D76-82BD-DB2F0DD17EDA}"/>
    <hyperlink ref="D33" r:id="rId16" display="https://www.sooscreek.com/utility-rates" xr:uid="{5A1617A7-6A7B-4561-8A41-F54BCF598390}"/>
    <hyperlink ref="D5" r:id="rId17" display="https://www.algonawa.gov/services/utilities/index.php_x000a_" xr:uid="{13DBF315-4701-497F-84A4-510F80E4A3B8}"/>
    <hyperlink ref="D12" r:id="rId18" xr:uid="{57252DB0-0766-4BAF-A883-6C048FC86C62}"/>
    <hyperlink ref="D15" r:id="rId19" display="https://www.thehighlandsseattle.org/highlands-sewer-district_x000a__x000a_F:\CapitalFinanceGroup\Retail Rate Survey\2020\Rates &amp; Charges Documentation\Shoreline Water Service Area.png" xr:uid="{159910B3-893E-4611-A62B-DFA4047AF1D8}"/>
  </hyperlinks>
  <pageMargins left="0.7" right="0.7" top="0.75" bottom="0.75" header="0.3" footer="0.3"/>
  <pageSetup paperSize="5" scale="22" fitToHeight="0" orientation="landscape" horizontalDpi="1200" verticalDpi="1200" r:id="rId20"/>
  <drawing r:id="rId21"/>
  <legacyDrawing r:id="rId2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AFC13-79C4-4D96-BE40-8E0BC57F5F91}">
  <dimension ref="A1:R41"/>
  <sheetViews>
    <sheetView zoomScale="85" zoomScaleNormal="85" workbookViewId="0">
      <selection activeCell="K40" sqref="K40"/>
    </sheetView>
  </sheetViews>
  <sheetFormatPr defaultRowHeight="12.5" x14ac:dyDescent="0.25"/>
  <cols>
    <col min="1" max="1" width="37.453125" customWidth="1"/>
    <col min="2" max="2" width="17" customWidth="1"/>
    <col min="3" max="3" width="18.453125" customWidth="1"/>
    <col min="5" max="5" width="3.81640625" style="107" customWidth="1"/>
    <col min="6" max="6" width="37.453125" customWidth="1"/>
    <col min="7" max="7" width="15" customWidth="1"/>
    <col min="8" max="8" width="19.453125" customWidth="1"/>
    <col min="9" max="9" width="27" customWidth="1"/>
    <col min="10" max="10" width="3.1796875" customWidth="1"/>
    <col min="11" max="11" width="19.54296875" customWidth="1"/>
    <col min="12" max="12" width="14.453125" customWidth="1"/>
    <col min="13" max="13" width="25.81640625" customWidth="1"/>
    <col min="14" max="14" width="3" customWidth="1"/>
  </cols>
  <sheetData>
    <row r="1" spans="1:18" ht="14.5" x14ac:dyDescent="0.35">
      <c r="C1" s="95" t="s">
        <v>191</v>
      </c>
      <c r="K1" s="95" t="s">
        <v>192</v>
      </c>
      <c r="M1" s="119" t="s">
        <v>193</v>
      </c>
    </row>
    <row r="2" spans="1:18" ht="26" x14ac:dyDescent="0.3">
      <c r="B2" s="97" t="s">
        <v>194</v>
      </c>
      <c r="C2" s="95" t="s">
        <v>195</v>
      </c>
      <c r="I2" s="100"/>
      <c r="K2" s="98">
        <v>2021</v>
      </c>
    </row>
    <row r="3" spans="1:18" ht="16" thickBot="1" x14ac:dyDescent="0.35">
      <c r="B3" s="96" t="s">
        <v>196</v>
      </c>
      <c r="C3" s="98">
        <v>2021</v>
      </c>
      <c r="F3" s="128" t="s">
        <v>197</v>
      </c>
      <c r="K3" s="99">
        <v>3.3071796872690129E-2</v>
      </c>
    </row>
    <row r="4" spans="1:18" ht="39" x14ac:dyDescent="0.3">
      <c r="B4" s="96"/>
      <c r="C4" s="99">
        <v>3.3071796872690129E-2</v>
      </c>
      <c r="G4" s="120" t="s">
        <v>198</v>
      </c>
      <c r="H4" s="121" t="s">
        <v>199</v>
      </c>
      <c r="I4" s="127" t="s">
        <v>200</v>
      </c>
      <c r="K4" s="113" t="s">
        <v>201</v>
      </c>
      <c r="L4" s="113" t="s">
        <v>202</v>
      </c>
      <c r="M4" s="95" t="s">
        <v>203</v>
      </c>
    </row>
    <row r="5" spans="1:18" ht="15" x14ac:dyDescent="0.3">
      <c r="A5" t="s">
        <v>204</v>
      </c>
      <c r="B5" s="94">
        <v>53580.851325065356</v>
      </c>
      <c r="C5" s="101">
        <f>B5*(1+$C$4)^($C$3-2020)</f>
        <v>55352.866356353727</v>
      </c>
      <c r="F5" t="s">
        <v>204</v>
      </c>
      <c r="G5" s="122">
        <v>53370</v>
      </c>
      <c r="H5" s="123"/>
      <c r="I5" s="108">
        <f>IF(ISBLANK(H5)=TRUE,G5,H5)</f>
        <v>53370</v>
      </c>
      <c r="K5" s="116">
        <f>ROUND(IF(ISBLANK(H5)=TRUE,G5,I5*(1+$K$3)^($K$2-2019)),0)</f>
        <v>53370</v>
      </c>
      <c r="L5" s="100" t="b">
        <f>M5=K5</f>
        <v>1</v>
      </c>
      <c r="M5" s="114">
        <v>53370</v>
      </c>
      <c r="O5" s="105" t="s">
        <v>24</v>
      </c>
      <c r="R5" s="112"/>
    </row>
    <row r="6" spans="1:18" ht="15" x14ac:dyDescent="0.3">
      <c r="A6" t="s">
        <v>205</v>
      </c>
      <c r="B6" s="94">
        <v>55864</v>
      </c>
      <c r="C6" s="101">
        <f t="shared" ref="C6:C38" si="0">B6*(1+$C$4)^($C$3-2020)</f>
        <v>57711.522860495963</v>
      </c>
      <c r="F6" t="s">
        <v>205</v>
      </c>
      <c r="G6" s="122">
        <v>42133</v>
      </c>
      <c r="H6" s="124">
        <v>43430</v>
      </c>
      <c r="I6" s="108">
        <f t="shared" ref="I6:I38" si="1">IF(ISBLANK(H6)=TRUE,G6,H6)</f>
        <v>43430</v>
      </c>
      <c r="K6" s="117">
        <f t="shared" ref="K6:K38" si="2">ROUND(IF(ISBLANK(H6)=TRUE,G6,I6*(1+$K$3)^($K$2-2019)),0)</f>
        <v>46350</v>
      </c>
      <c r="L6" s="100" t="b">
        <f t="shared" ref="L6:L38" si="3">M6=K6</f>
        <v>1</v>
      </c>
      <c r="M6" s="114">
        <v>46350</v>
      </c>
      <c r="O6" s="105" t="s">
        <v>35</v>
      </c>
      <c r="R6" s="112"/>
    </row>
    <row r="7" spans="1:18" ht="15" x14ac:dyDescent="0.3">
      <c r="A7" t="s">
        <v>43</v>
      </c>
      <c r="B7" s="94">
        <v>34479</v>
      </c>
      <c r="C7" s="101">
        <f t="shared" si="0"/>
        <v>35619.282484373485</v>
      </c>
      <c r="F7" t="s">
        <v>43</v>
      </c>
      <c r="G7" s="122">
        <v>43111</v>
      </c>
      <c r="H7" s="124">
        <v>33887</v>
      </c>
      <c r="I7" s="108">
        <f t="shared" si="1"/>
        <v>33887</v>
      </c>
      <c r="K7" s="117">
        <f t="shared" si="2"/>
        <v>36165</v>
      </c>
      <c r="L7" s="100" t="b">
        <f t="shared" si="3"/>
        <v>1</v>
      </c>
      <c r="M7" s="114">
        <v>36165</v>
      </c>
      <c r="O7" s="105" t="s">
        <v>42</v>
      </c>
      <c r="R7" s="112"/>
    </row>
    <row r="8" spans="1:18" ht="15" x14ac:dyDescent="0.3">
      <c r="A8" t="s">
        <v>50</v>
      </c>
      <c r="B8" s="94">
        <v>57055</v>
      </c>
      <c r="C8" s="101">
        <f t="shared" si="0"/>
        <v>58941.911370571339</v>
      </c>
      <c r="F8" t="s">
        <v>50</v>
      </c>
      <c r="G8" s="122">
        <v>62004</v>
      </c>
      <c r="H8" s="124">
        <v>52882</v>
      </c>
      <c r="I8" s="108">
        <f t="shared" si="1"/>
        <v>52882</v>
      </c>
      <c r="K8" s="117">
        <f t="shared" si="2"/>
        <v>56438</v>
      </c>
      <c r="L8" s="100" t="b">
        <f t="shared" si="3"/>
        <v>1</v>
      </c>
      <c r="M8" s="114">
        <v>56438</v>
      </c>
      <c r="O8" s="105" t="s">
        <v>49</v>
      </c>
      <c r="R8" s="112"/>
    </row>
    <row r="9" spans="1:18" ht="15" x14ac:dyDescent="0.3">
      <c r="A9" t="s">
        <v>206</v>
      </c>
      <c r="B9" s="94">
        <v>55375</v>
      </c>
      <c r="C9" s="101">
        <f t="shared" si="0"/>
        <v>57206.350751825215</v>
      </c>
      <c r="F9" t="s">
        <v>206</v>
      </c>
      <c r="G9" s="122">
        <v>49482</v>
      </c>
      <c r="H9" s="124">
        <v>41352</v>
      </c>
      <c r="I9" s="108">
        <f t="shared" si="1"/>
        <v>41352</v>
      </c>
      <c r="K9" s="117">
        <f t="shared" si="2"/>
        <v>44132</v>
      </c>
      <c r="L9" s="100" t="b">
        <f t="shared" si="3"/>
        <v>1</v>
      </c>
      <c r="M9" s="114">
        <v>44132</v>
      </c>
      <c r="O9" s="105" t="s">
        <v>55</v>
      </c>
      <c r="R9" s="112"/>
    </row>
    <row r="10" spans="1:18" ht="15" x14ac:dyDescent="0.3">
      <c r="A10" t="s">
        <v>207</v>
      </c>
      <c r="B10" s="94">
        <v>51180</v>
      </c>
      <c r="C10" s="101">
        <f t="shared" si="0"/>
        <v>52872.614563944284</v>
      </c>
      <c r="F10" t="s">
        <v>207</v>
      </c>
      <c r="G10" s="122">
        <v>51536</v>
      </c>
      <c r="H10" s="124">
        <v>48459</v>
      </c>
      <c r="I10" s="108">
        <f t="shared" si="1"/>
        <v>48459</v>
      </c>
      <c r="K10" s="117">
        <f t="shared" si="2"/>
        <v>51717</v>
      </c>
      <c r="L10" s="100" t="b">
        <f t="shared" si="3"/>
        <v>1</v>
      </c>
      <c r="M10" s="114">
        <v>51717</v>
      </c>
      <c r="O10" s="105" t="s">
        <v>59</v>
      </c>
      <c r="R10" s="112"/>
    </row>
    <row r="11" spans="1:18" ht="15" x14ac:dyDescent="0.3">
      <c r="A11" t="s">
        <v>208</v>
      </c>
      <c r="B11" s="94">
        <v>67882</v>
      </c>
      <c r="C11" s="101">
        <f t="shared" si="0"/>
        <v>70126.979715311958</v>
      </c>
      <c r="F11" t="s">
        <v>208</v>
      </c>
      <c r="G11" s="122">
        <v>57700</v>
      </c>
      <c r="H11" s="124">
        <v>76797</v>
      </c>
      <c r="I11" s="108">
        <f t="shared" si="1"/>
        <v>76797</v>
      </c>
      <c r="K11" s="117">
        <f t="shared" si="2"/>
        <v>81961</v>
      </c>
      <c r="L11" s="100" t="b">
        <f t="shared" si="3"/>
        <v>1</v>
      </c>
      <c r="M11" s="114">
        <v>81961</v>
      </c>
      <c r="O11" s="105" t="s">
        <v>64</v>
      </c>
      <c r="R11" s="112"/>
    </row>
    <row r="12" spans="1:18" ht="15" x14ac:dyDescent="0.3">
      <c r="A12" t="s">
        <v>70</v>
      </c>
      <c r="B12" s="94">
        <v>57167</v>
      </c>
      <c r="C12" s="101">
        <f t="shared" si="0"/>
        <v>59057.615411821076</v>
      </c>
      <c r="F12" t="s">
        <v>70</v>
      </c>
      <c r="G12" s="122">
        <v>53380</v>
      </c>
      <c r="H12" s="124">
        <v>44875</v>
      </c>
      <c r="I12" s="108">
        <f t="shared" si="1"/>
        <v>44875</v>
      </c>
      <c r="K12" s="117">
        <f t="shared" si="2"/>
        <v>47892</v>
      </c>
      <c r="L12" s="100" t="b">
        <f t="shared" si="3"/>
        <v>1</v>
      </c>
      <c r="M12" s="114">
        <v>47892</v>
      </c>
      <c r="O12" s="105" t="s">
        <v>69</v>
      </c>
      <c r="R12" s="112"/>
    </row>
    <row r="13" spans="1:18" ht="15" x14ac:dyDescent="0.3">
      <c r="A13" t="s">
        <v>73</v>
      </c>
      <c r="B13" s="94">
        <v>45437.395484139081</v>
      </c>
      <c r="C13" s="101">
        <f t="shared" si="0"/>
        <v>46940.091798014619</v>
      </c>
      <c r="F13" t="s">
        <v>73</v>
      </c>
      <c r="G13" s="122">
        <v>52026</v>
      </c>
      <c r="H13" s="123"/>
      <c r="I13" s="108">
        <f t="shared" si="1"/>
        <v>52026</v>
      </c>
      <c r="K13" s="117">
        <f t="shared" si="2"/>
        <v>52026</v>
      </c>
      <c r="L13" s="100" t="b">
        <f t="shared" si="3"/>
        <v>1</v>
      </c>
      <c r="M13" s="114">
        <v>52026</v>
      </c>
      <c r="O13" s="105" t="s">
        <v>72</v>
      </c>
      <c r="R13" s="112"/>
    </row>
    <row r="14" spans="1:18" ht="15" x14ac:dyDescent="0.3">
      <c r="A14" t="s">
        <v>209</v>
      </c>
      <c r="B14" s="94">
        <v>65563.455268817197</v>
      </c>
      <c r="C14" s="101">
        <f t="shared" si="0"/>
        <v>67731.756543739219</v>
      </c>
      <c r="F14" t="s">
        <v>209</v>
      </c>
      <c r="G14" s="122">
        <v>45193</v>
      </c>
      <c r="H14" s="123"/>
      <c r="I14" s="108">
        <f t="shared" si="1"/>
        <v>45193</v>
      </c>
      <c r="K14" s="117">
        <f t="shared" si="2"/>
        <v>45193</v>
      </c>
      <c r="L14" s="100" t="b">
        <f t="shared" si="3"/>
        <v>1</v>
      </c>
      <c r="M14" s="114">
        <v>45193</v>
      </c>
      <c r="O14" s="105" t="s">
        <v>76</v>
      </c>
      <c r="R14" s="112"/>
    </row>
    <row r="15" spans="1:18" ht="15" x14ac:dyDescent="0.3">
      <c r="A15" t="s">
        <v>82</v>
      </c>
      <c r="B15" s="94">
        <v>62444</v>
      </c>
      <c r="C15" s="101">
        <f t="shared" si="0"/>
        <v>64509.135283918265</v>
      </c>
      <c r="F15" t="s">
        <v>82</v>
      </c>
      <c r="G15" s="122">
        <v>64484</v>
      </c>
      <c r="H15" s="123"/>
      <c r="I15" s="108">
        <f t="shared" si="1"/>
        <v>64484</v>
      </c>
      <c r="K15" s="117">
        <f t="shared" si="2"/>
        <v>64484</v>
      </c>
      <c r="L15" s="100" t="b">
        <f t="shared" si="3"/>
        <v>1</v>
      </c>
      <c r="M15" s="114">
        <v>64484</v>
      </c>
      <c r="O15" s="105" t="s">
        <v>82</v>
      </c>
      <c r="R15" s="112"/>
    </row>
    <row r="16" spans="1:18" ht="15" x14ac:dyDescent="0.3">
      <c r="A16" t="s">
        <v>86</v>
      </c>
      <c r="B16" s="94">
        <v>40500</v>
      </c>
      <c r="C16" s="101">
        <f t="shared" si="0"/>
        <v>41839.407773343948</v>
      </c>
      <c r="F16" t="s">
        <v>86</v>
      </c>
      <c r="G16" s="122">
        <v>50107</v>
      </c>
      <c r="H16" s="123"/>
      <c r="I16" s="108">
        <f t="shared" si="1"/>
        <v>50107</v>
      </c>
      <c r="K16" s="117">
        <f t="shared" si="2"/>
        <v>50107</v>
      </c>
      <c r="L16" s="100" t="b">
        <f t="shared" si="3"/>
        <v>1</v>
      </c>
      <c r="M16" s="114">
        <v>50107</v>
      </c>
      <c r="O16" s="105" t="s">
        <v>85</v>
      </c>
      <c r="R16" s="112"/>
    </row>
    <row r="17" spans="1:18" ht="15" x14ac:dyDescent="0.3">
      <c r="A17" t="s">
        <v>89</v>
      </c>
      <c r="B17" s="94">
        <v>59018</v>
      </c>
      <c r="C17" s="101">
        <f t="shared" si="0"/>
        <v>60969.831307832428</v>
      </c>
      <c r="F17" t="s">
        <v>89</v>
      </c>
      <c r="G17" s="122">
        <v>59226</v>
      </c>
      <c r="H17" s="124">
        <v>50852</v>
      </c>
      <c r="I17" s="108">
        <f t="shared" si="1"/>
        <v>50852</v>
      </c>
      <c r="K17" s="117">
        <f t="shared" si="2"/>
        <v>54271</v>
      </c>
      <c r="L17" s="100" t="b">
        <f t="shared" si="3"/>
        <v>1</v>
      </c>
      <c r="M17" s="114">
        <v>54271</v>
      </c>
      <c r="O17" s="105" t="s">
        <v>88</v>
      </c>
      <c r="R17" s="112"/>
    </row>
    <row r="18" spans="1:18" ht="15" x14ac:dyDescent="0.3">
      <c r="A18" t="s">
        <v>210</v>
      </c>
      <c r="B18" s="94">
        <v>35171</v>
      </c>
      <c r="C18" s="101">
        <f t="shared" si="0"/>
        <v>36334.168167809381</v>
      </c>
      <c r="F18" t="s">
        <v>210</v>
      </c>
      <c r="G18" s="122">
        <v>35147</v>
      </c>
      <c r="H18" s="124">
        <v>32933</v>
      </c>
      <c r="I18" s="108">
        <f t="shared" si="1"/>
        <v>32933</v>
      </c>
      <c r="K18" s="117">
        <f t="shared" si="2"/>
        <v>35147</v>
      </c>
      <c r="L18" s="100" t="b">
        <f t="shared" si="3"/>
        <v>1</v>
      </c>
      <c r="M18" s="114">
        <v>35147</v>
      </c>
      <c r="O18" s="105" t="s">
        <v>92</v>
      </c>
      <c r="R18" s="112"/>
    </row>
    <row r="19" spans="1:18" ht="15" x14ac:dyDescent="0.3">
      <c r="A19" t="s">
        <v>99</v>
      </c>
      <c r="B19" s="94">
        <v>54872.144291338584</v>
      </c>
      <c r="C19" s="101">
        <f t="shared" si="0"/>
        <v>56686.864701310675</v>
      </c>
      <c r="F19" t="s">
        <v>99</v>
      </c>
      <c r="G19" s="122">
        <v>56242</v>
      </c>
      <c r="H19" s="124">
        <v>52140</v>
      </c>
      <c r="I19" s="108">
        <f t="shared" si="1"/>
        <v>52140</v>
      </c>
      <c r="K19" s="117">
        <f t="shared" si="2"/>
        <v>55646</v>
      </c>
      <c r="L19" s="100" t="b">
        <f t="shared" si="3"/>
        <v>1</v>
      </c>
      <c r="M19" s="114">
        <v>55646</v>
      </c>
      <c r="O19" s="105" t="s">
        <v>98</v>
      </c>
      <c r="R19" s="112"/>
    </row>
    <row r="20" spans="1:18" ht="15" x14ac:dyDescent="0.3">
      <c r="A20" t="s">
        <v>211</v>
      </c>
      <c r="B20" s="94">
        <v>70118</v>
      </c>
      <c r="C20" s="101">
        <f t="shared" si="0"/>
        <v>72436.928253119288</v>
      </c>
      <c r="F20" t="s">
        <v>211</v>
      </c>
      <c r="G20" s="122">
        <v>57303</v>
      </c>
      <c r="H20" s="124">
        <v>61158</v>
      </c>
      <c r="I20" s="108">
        <f t="shared" si="1"/>
        <v>61158</v>
      </c>
      <c r="K20" s="117">
        <f t="shared" si="2"/>
        <v>65270</v>
      </c>
      <c r="L20" s="100" t="b">
        <f t="shared" si="3"/>
        <v>1</v>
      </c>
      <c r="M20" s="114">
        <v>65270</v>
      </c>
      <c r="O20" s="105" t="s">
        <v>104</v>
      </c>
      <c r="R20" s="112"/>
    </row>
    <row r="21" spans="1:18" ht="15" x14ac:dyDescent="0.3">
      <c r="A21" t="s">
        <v>212</v>
      </c>
      <c r="B21" s="94">
        <v>38069.859784648819</v>
      </c>
      <c r="C21" s="101">
        <f t="shared" si="0"/>
        <v>39328.898454418522</v>
      </c>
      <c r="F21" t="s">
        <v>212</v>
      </c>
      <c r="G21" s="122">
        <v>56623</v>
      </c>
      <c r="H21" s="123"/>
      <c r="I21" s="108">
        <f t="shared" si="1"/>
        <v>56623</v>
      </c>
      <c r="K21" s="117">
        <f t="shared" si="2"/>
        <v>56623</v>
      </c>
      <c r="L21" s="100" t="b">
        <f t="shared" si="3"/>
        <v>1</v>
      </c>
      <c r="M21" s="114">
        <v>56623</v>
      </c>
      <c r="O21" s="105" t="s">
        <v>110</v>
      </c>
      <c r="R21" s="112"/>
    </row>
    <row r="22" spans="1:18" ht="15" x14ac:dyDescent="0.3">
      <c r="A22" t="s">
        <v>213</v>
      </c>
      <c r="B22" s="94">
        <v>52627</v>
      </c>
      <c r="C22" s="101">
        <f t="shared" si="0"/>
        <v>54367.469454019061</v>
      </c>
      <c r="F22" t="s">
        <v>213</v>
      </c>
      <c r="G22" s="122">
        <v>73700</v>
      </c>
      <c r="H22" s="124">
        <v>57008</v>
      </c>
      <c r="I22" s="108">
        <f t="shared" si="1"/>
        <v>57008</v>
      </c>
      <c r="K22" s="117">
        <f t="shared" si="2"/>
        <v>60841</v>
      </c>
      <c r="L22" s="100" t="b">
        <f t="shared" si="3"/>
        <v>1</v>
      </c>
      <c r="M22" s="114">
        <v>60841</v>
      </c>
      <c r="O22" s="105" t="s">
        <v>115</v>
      </c>
      <c r="R22" s="112"/>
    </row>
    <row r="23" spans="1:18" ht="15" x14ac:dyDescent="0.3">
      <c r="A23" t="s">
        <v>214</v>
      </c>
      <c r="B23" s="94">
        <v>44500</v>
      </c>
      <c r="C23" s="101">
        <f t="shared" si="0"/>
        <v>45971.694960834713</v>
      </c>
      <c r="F23" t="s">
        <v>214</v>
      </c>
      <c r="G23" s="122">
        <v>57755</v>
      </c>
      <c r="H23" s="123"/>
      <c r="I23" s="108">
        <f t="shared" si="1"/>
        <v>57755</v>
      </c>
      <c r="K23" s="117">
        <f t="shared" si="2"/>
        <v>57755</v>
      </c>
      <c r="L23" s="100" t="b">
        <f t="shared" si="3"/>
        <v>1</v>
      </c>
      <c r="M23" s="114">
        <v>57755</v>
      </c>
      <c r="O23" s="105" t="s">
        <v>119</v>
      </c>
      <c r="R23" s="112"/>
    </row>
    <row r="24" spans="1:18" ht="15" x14ac:dyDescent="0.3">
      <c r="A24" t="s">
        <v>215</v>
      </c>
      <c r="B24" s="94">
        <v>103620.26554383755</v>
      </c>
      <c r="C24" s="101">
        <f t="shared" si="0"/>
        <v>107047.17391779755</v>
      </c>
      <c r="F24" t="s">
        <v>215</v>
      </c>
      <c r="G24" s="122">
        <v>95422</v>
      </c>
      <c r="H24" s="123"/>
      <c r="I24" s="108">
        <f t="shared" si="1"/>
        <v>95422</v>
      </c>
      <c r="K24" s="117">
        <f t="shared" si="2"/>
        <v>95422</v>
      </c>
      <c r="L24" s="100" t="b">
        <f t="shared" si="3"/>
        <v>1</v>
      </c>
      <c r="M24" s="114">
        <v>95422</v>
      </c>
      <c r="O24" s="105" t="s">
        <v>123</v>
      </c>
      <c r="R24" s="112"/>
    </row>
    <row r="25" spans="1:18" ht="15" x14ac:dyDescent="0.3">
      <c r="A25" t="s">
        <v>128</v>
      </c>
      <c r="B25" s="94">
        <v>53319.344761710694</v>
      </c>
      <c r="C25" s="101">
        <f t="shared" si="0"/>
        <v>55082.711301054922</v>
      </c>
      <c r="F25" t="s">
        <v>128</v>
      </c>
      <c r="G25" s="122">
        <v>59677</v>
      </c>
      <c r="H25" s="123"/>
      <c r="I25" s="108">
        <f t="shared" si="1"/>
        <v>59677</v>
      </c>
      <c r="K25" s="117">
        <f t="shared" si="2"/>
        <v>59677</v>
      </c>
      <c r="L25" s="100" t="b">
        <f t="shared" si="3"/>
        <v>1</v>
      </c>
      <c r="M25" s="114">
        <v>59677</v>
      </c>
      <c r="O25" s="105" t="s">
        <v>128</v>
      </c>
      <c r="R25" s="112"/>
    </row>
    <row r="26" spans="1:18" ht="15" x14ac:dyDescent="0.3">
      <c r="A26" t="s">
        <v>216</v>
      </c>
      <c r="B26" s="94">
        <v>54342.2713095871</v>
      </c>
      <c r="C26" s="101">
        <f t="shared" si="0"/>
        <v>56139.46786793838</v>
      </c>
      <c r="F26" t="s">
        <v>216</v>
      </c>
      <c r="G26" s="122">
        <v>46732</v>
      </c>
      <c r="H26" s="124">
        <v>39889</v>
      </c>
      <c r="I26" s="108">
        <f t="shared" si="1"/>
        <v>39889</v>
      </c>
      <c r="K26" s="117">
        <f t="shared" si="2"/>
        <v>42571</v>
      </c>
      <c r="L26" s="100" t="b">
        <f t="shared" si="3"/>
        <v>1</v>
      </c>
      <c r="M26" s="114">
        <v>42571</v>
      </c>
      <c r="O26" s="105" t="s">
        <v>132</v>
      </c>
      <c r="R26" s="112"/>
    </row>
    <row r="27" spans="1:18" ht="15" x14ac:dyDescent="0.3">
      <c r="A27" t="s">
        <v>217</v>
      </c>
      <c r="B27" s="94">
        <v>34550</v>
      </c>
      <c r="C27" s="101">
        <f t="shared" si="0"/>
        <v>35692.630581951445</v>
      </c>
      <c r="F27" t="s">
        <v>217</v>
      </c>
      <c r="G27" s="122">
        <v>46930</v>
      </c>
      <c r="H27" s="124">
        <v>35385</v>
      </c>
      <c r="I27" s="108">
        <f t="shared" si="1"/>
        <v>35385</v>
      </c>
      <c r="K27" s="117">
        <f t="shared" si="2"/>
        <v>37764</v>
      </c>
      <c r="L27" s="100" t="b">
        <f t="shared" si="3"/>
        <v>1</v>
      </c>
      <c r="M27" s="114">
        <v>37764</v>
      </c>
      <c r="O27" s="105" t="s">
        <v>218</v>
      </c>
      <c r="R27" s="112"/>
    </row>
    <row r="28" spans="1:18" ht="15" x14ac:dyDescent="0.3">
      <c r="A28" t="s">
        <v>219</v>
      </c>
      <c r="B28" s="94">
        <v>56883</v>
      </c>
      <c r="C28" s="101">
        <f t="shared" si="0"/>
        <v>58764.223021509235</v>
      </c>
      <c r="F28" t="s">
        <v>219</v>
      </c>
      <c r="G28" s="122">
        <v>71341</v>
      </c>
      <c r="H28" s="124">
        <v>58323</v>
      </c>
      <c r="I28" s="108">
        <f t="shared" si="1"/>
        <v>58323</v>
      </c>
      <c r="K28" s="117">
        <f t="shared" si="2"/>
        <v>62244</v>
      </c>
      <c r="L28" s="100" t="b">
        <f t="shared" si="3"/>
        <v>1</v>
      </c>
      <c r="M28" s="114">
        <v>62244</v>
      </c>
      <c r="O28" s="105" t="s">
        <v>141</v>
      </c>
      <c r="R28" s="112"/>
    </row>
    <row r="29" spans="1:18" ht="15" x14ac:dyDescent="0.3">
      <c r="A29" t="s">
        <v>220</v>
      </c>
      <c r="B29" s="94">
        <v>39519</v>
      </c>
      <c r="C29" s="101">
        <f t="shared" si="0"/>
        <v>40825.964340611841</v>
      </c>
      <c r="F29" t="s">
        <v>220</v>
      </c>
      <c r="G29" s="122">
        <v>36303</v>
      </c>
      <c r="H29" s="124">
        <v>37487</v>
      </c>
      <c r="I29" s="108">
        <f t="shared" si="1"/>
        <v>37487</v>
      </c>
      <c r="K29" s="117">
        <f t="shared" si="2"/>
        <v>40008</v>
      </c>
      <c r="L29" s="100" t="b">
        <f t="shared" si="3"/>
        <v>1</v>
      </c>
      <c r="M29" s="114">
        <v>40008</v>
      </c>
      <c r="O29" s="105" t="s">
        <v>145</v>
      </c>
      <c r="R29" s="112"/>
    </row>
    <row r="30" spans="1:18" ht="15" x14ac:dyDescent="0.3">
      <c r="A30" t="s">
        <v>221</v>
      </c>
      <c r="B30" s="94">
        <v>37458</v>
      </c>
      <c r="C30" s="101">
        <f t="shared" si="0"/>
        <v>38696.803367257227</v>
      </c>
      <c r="F30" t="s">
        <v>221</v>
      </c>
      <c r="G30" s="122">
        <v>44964</v>
      </c>
      <c r="H30" s="123"/>
      <c r="I30" s="108">
        <f t="shared" si="1"/>
        <v>44964</v>
      </c>
      <c r="K30" s="117">
        <f t="shared" si="2"/>
        <v>44964</v>
      </c>
      <c r="L30" s="100" t="b">
        <f t="shared" si="3"/>
        <v>1</v>
      </c>
      <c r="M30" s="114">
        <v>44964</v>
      </c>
      <c r="O30" s="105" t="s">
        <v>222</v>
      </c>
      <c r="R30" s="112"/>
    </row>
    <row r="31" spans="1:18" ht="15" x14ac:dyDescent="0.3">
      <c r="A31" t="s">
        <v>223</v>
      </c>
      <c r="B31" s="94">
        <v>91139.262269009385</v>
      </c>
      <c r="C31" s="101">
        <f t="shared" si="0"/>
        <v>94153.4014378969</v>
      </c>
      <c r="F31" t="s">
        <v>223</v>
      </c>
      <c r="G31" s="122">
        <v>104303</v>
      </c>
      <c r="H31" s="123"/>
      <c r="I31" s="108">
        <f t="shared" si="1"/>
        <v>104303</v>
      </c>
      <c r="K31" s="117">
        <f t="shared" si="2"/>
        <v>104303</v>
      </c>
      <c r="L31" s="100" t="b">
        <f t="shared" si="3"/>
        <v>1</v>
      </c>
      <c r="M31" s="114">
        <v>104303</v>
      </c>
      <c r="O31" s="105" t="s">
        <v>152</v>
      </c>
      <c r="R31" s="112"/>
    </row>
    <row r="32" spans="1:18" ht="15" x14ac:dyDescent="0.3">
      <c r="A32" t="s">
        <v>157</v>
      </c>
      <c r="B32" s="94">
        <v>38538</v>
      </c>
      <c r="C32" s="101">
        <f t="shared" si="0"/>
        <v>39812.520907879734</v>
      </c>
      <c r="F32" t="s">
        <v>157</v>
      </c>
      <c r="G32" s="122">
        <v>42753</v>
      </c>
      <c r="H32" s="124">
        <v>35636</v>
      </c>
      <c r="I32" s="108">
        <f t="shared" si="1"/>
        <v>35636</v>
      </c>
      <c r="K32" s="117">
        <f t="shared" si="2"/>
        <v>38032</v>
      </c>
      <c r="L32" s="100" t="b">
        <f t="shared" si="3"/>
        <v>1</v>
      </c>
      <c r="M32" s="114">
        <v>38032</v>
      </c>
      <c r="O32" s="105" t="s">
        <v>157</v>
      </c>
      <c r="R32" s="112"/>
    </row>
    <row r="33" spans="1:18" ht="15" x14ac:dyDescent="0.3">
      <c r="A33" t="s">
        <v>161</v>
      </c>
      <c r="B33" s="94">
        <v>39645.29135948098</v>
      </c>
      <c r="C33" s="101">
        <f t="shared" si="0"/>
        <v>40956.432382280349</v>
      </c>
      <c r="F33" t="s">
        <v>161</v>
      </c>
      <c r="G33" s="122">
        <v>33754</v>
      </c>
      <c r="H33" s="123"/>
      <c r="I33" s="108">
        <f t="shared" si="1"/>
        <v>33754</v>
      </c>
      <c r="K33" s="117">
        <f t="shared" si="2"/>
        <v>33754</v>
      </c>
      <c r="L33" s="100" t="b">
        <f t="shared" si="3"/>
        <v>1</v>
      </c>
      <c r="M33" s="114">
        <v>33754</v>
      </c>
      <c r="O33" s="105" t="s">
        <v>160</v>
      </c>
      <c r="R33" s="112"/>
    </row>
    <row r="34" spans="1:18" ht="15" x14ac:dyDescent="0.3">
      <c r="A34" t="s">
        <v>166</v>
      </c>
      <c r="B34" s="94">
        <v>51435.715198451115</v>
      </c>
      <c r="C34" s="101">
        <f t="shared" si="0"/>
        <v>53136.786723495832</v>
      </c>
      <c r="F34" t="s">
        <v>166</v>
      </c>
      <c r="G34" s="122">
        <v>61039</v>
      </c>
      <c r="H34" s="123"/>
      <c r="I34" s="108">
        <f t="shared" si="1"/>
        <v>61039</v>
      </c>
      <c r="K34" s="117">
        <f t="shared" si="2"/>
        <v>61039</v>
      </c>
      <c r="L34" s="100" t="b">
        <f t="shared" si="3"/>
        <v>1</v>
      </c>
      <c r="M34" s="114">
        <v>61039</v>
      </c>
      <c r="O34" s="105" t="s">
        <v>165</v>
      </c>
      <c r="R34" s="112"/>
    </row>
    <row r="35" spans="1:18" ht="15" x14ac:dyDescent="0.3">
      <c r="A35" t="s">
        <v>172</v>
      </c>
      <c r="B35" s="94">
        <v>31909</v>
      </c>
      <c r="C35" s="101">
        <f t="shared" si="0"/>
        <v>32964.287966410666</v>
      </c>
      <c r="F35" t="s">
        <v>172</v>
      </c>
      <c r="G35" s="122">
        <v>29761</v>
      </c>
      <c r="H35" s="124">
        <v>26916</v>
      </c>
      <c r="I35" s="108">
        <f t="shared" si="1"/>
        <v>26916</v>
      </c>
      <c r="K35" s="117">
        <f t="shared" si="2"/>
        <v>28726</v>
      </c>
      <c r="L35" s="100" t="b">
        <f t="shared" si="3"/>
        <v>1</v>
      </c>
      <c r="M35" s="114">
        <v>28726</v>
      </c>
      <c r="O35" s="105" t="s">
        <v>171</v>
      </c>
      <c r="R35" s="112"/>
    </row>
    <row r="36" spans="1:18" ht="15" x14ac:dyDescent="0.3">
      <c r="A36" t="s">
        <v>176</v>
      </c>
      <c r="B36" s="94">
        <v>34146.202995556043</v>
      </c>
      <c r="C36" s="101">
        <f t="shared" si="0"/>
        <v>35275.479284998713</v>
      </c>
      <c r="F36" t="s">
        <v>176</v>
      </c>
      <c r="G36" s="122">
        <v>27347</v>
      </c>
      <c r="H36" s="123"/>
      <c r="I36" s="108">
        <f t="shared" si="1"/>
        <v>27347</v>
      </c>
      <c r="K36" s="117">
        <f t="shared" si="2"/>
        <v>27347</v>
      </c>
      <c r="L36" s="100" t="b">
        <f t="shared" si="3"/>
        <v>1</v>
      </c>
      <c r="M36" s="114">
        <v>27347</v>
      </c>
      <c r="O36" s="105" t="s">
        <v>176</v>
      </c>
      <c r="R36" s="112"/>
    </row>
    <row r="37" spans="1:18" ht="15" x14ac:dyDescent="0.3">
      <c r="A37" t="s">
        <v>224</v>
      </c>
      <c r="B37" s="94">
        <v>25658.18370846731</v>
      </c>
      <c r="C37" s="101">
        <f t="shared" si="0"/>
        <v>26506.745948195909</v>
      </c>
      <c r="F37" t="s">
        <v>224</v>
      </c>
      <c r="G37" s="122">
        <v>33335</v>
      </c>
      <c r="H37" s="123"/>
      <c r="I37" s="108">
        <f t="shared" si="1"/>
        <v>33335</v>
      </c>
      <c r="K37" s="117">
        <f t="shared" si="2"/>
        <v>33335</v>
      </c>
      <c r="L37" s="100" t="b">
        <f t="shared" si="3"/>
        <v>1</v>
      </c>
      <c r="M37" s="114">
        <v>33335</v>
      </c>
      <c r="O37" s="105" t="s">
        <v>181</v>
      </c>
      <c r="R37" s="112"/>
    </row>
    <row r="38" spans="1:18" ht="15.5" thickBot="1" x14ac:dyDescent="0.35">
      <c r="A38" t="s">
        <v>184</v>
      </c>
      <c r="B38" s="94">
        <v>62883.112187178609</v>
      </c>
      <c r="C38" s="101">
        <f t="shared" si="0"/>
        <v>64962.769700155564</v>
      </c>
      <c r="F38" t="s">
        <v>184</v>
      </c>
      <c r="G38" s="122">
        <v>90026</v>
      </c>
      <c r="H38" s="123"/>
      <c r="I38" s="108">
        <f t="shared" si="1"/>
        <v>90026</v>
      </c>
      <c r="K38" s="118">
        <f t="shared" si="2"/>
        <v>90026</v>
      </c>
      <c r="L38" s="100" t="b">
        <f t="shared" si="3"/>
        <v>1</v>
      </c>
      <c r="M38" s="115">
        <v>90026</v>
      </c>
      <c r="O38" s="106" t="s">
        <v>184</v>
      </c>
      <c r="R38" s="112"/>
    </row>
    <row r="39" spans="1:18" ht="13.5" thickBot="1" x14ac:dyDescent="0.35">
      <c r="G39" s="125"/>
      <c r="H39" s="126"/>
      <c r="I39" s="109"/>
    </row>
    <row r="40" spans="1:18" ht="13" x14ac:dyDescent="0.3">
      <c r="A40" s="102" t="s">
        <v>225</v>
      </c>
      <c r="B40" s="103">
        <v>41888</v>
      </c>
      <c r="C40" s="104">
        <f>B40*(1+$C$4)^($C$3-2020)</f>
        <v>43273.311427403241</v>
      </c>
      <c r="F40" s="102"/>
      <c r="H40" s="110" t="s">
        <v>226</v>
      </c>
      <c r="K40" s="110" t="s">
        <v>227</v>
      </c>
      <c r="L40" s="111"/>
      <c r="M40" s="111"/>
    </row>
    <row r="41" spans="1:18" ht="13" x14ac:dyDescent="0.3">
      <c r="A41" s="102" t="s">
        <v>228</v>
      </c>
      <c r="B41" s="103">
        <v>33777</v>
      </c>
      <c r="C41" s="104">
        <f>B41*(1+$C$4)^($C$3-2020)</f>
        <v>34894.066082968857</v>
      </c>
      <c r="F41" s="102"/>
      <c r="H41" s="110" t="s">
        <v>229</v>
      </c>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C2298C38AF1343A875B7013E1F176E" ma:contentTypeVersion="20" ma:contentTypeDescription="Create a new document." ma:contentTypeScope="" ma:versionID="92179a113e14f5ce0a78f8a3e2705663">
  <xsd:schema xmlns:xsd="http://www.w3.org/2001/XMLSchema" xmlns:xs="http://www.w3.org/2001/XMLSchema" xmlns:p="http://schemas.microsoft.com/office/2006/metadata/properties" xmlns:ns2="7991515f-1a96-4894-bf6e-5f82290084e1" xmlns:ns3="925bd60e-4935-466b-b0fc-d3c36644429c" xmlns:ns4="2beaef9f-cf1f-479f-a374-c737fe2c05cb" targetNamespace="http://schemas.microsoft.com/office/2006/metadata/properties" ma:root="true" ma:fieldsID="742b5b6e39818eca1b6f49d6a6f532dd" ns2:_="" ns3:_="" ns4:_="">
    <xsd:import namespace="7991515f-1a96-4894-bf6e-5f82290084e1"/>
    <xsd:import namespace="925bd60e-4935-466b-b0fc-d3c36644429c"/>
    <xsd:import namespace="2beaef9f-cf1f-479f-a374-c737fe2c05cb"/>
    <xsd:element name="properties">
      <xsd:complexType>
        <xsd:sequence>
          <xsd:element name="documentManagement">
            <xsd:complexType>
              <xsd:all>
                <xsd:element ref="ns2:ResponseDate" minOccurs="0"/>
                <xsd:element ref="ns2:To" minOccurs="0"/>
                <xsd:element ref="ns2:Owner" minOccurs="0"/>
                <xsd:element ref="ns2:ProjectName" minOccurs="0"/>
                <xsd:element ref="ns2:MediaServiceMetadata" minOccurs="0"/>
                <xsd:element ref="ns2:MediaServiceFastMetadata" minOccurs="0"/>
                <xsd:element ref="ns3:SharedWithUsers" minOccurs="0"/>
                <xsd:element ref="ns3:SharedWithDetails" minOccurs="0"/>
                <xsd:element ref="ns2:WorkStatus" minOccurs="0"/>
                <xsd:element ref="ns2:lcf76f155ced4ddcb4097134ff3c332f" minOccurs="0"/>
                <xsd:element ref="ns4: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91515f-1a96-4894-bf6e-5f82290084e1" elementFormDefault="qualified">
    <xsd:import namespace="http://schemas.microsoft.com/office/2006/documentManagement/types"/>
    <xsd:import namespace="http://schemas.microsoft.com/office/infopath/2007/PartnerControls"/>
    <xsd:element name="ResponseDate" ma:index="8" nillable="true" ma:displayName="Due Date" ma:format="DateOnly" ma:internalName="ResponseDate">
      <xsd:simpleType>
        <xsd:restriction base="dms:DateTime"/>
      </xsd:simpleType>
    </xsd:element>
    <xsd:element name="To" ma:index="9" nillable="true" ma:displayName="To" ma:list="UserInfo" ma:SharePointGroup="0" ma:internalName="To"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wner" ma:index="10"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Name" ma:index="11" nillable="true" ma:displayName="Project Name" ma:format="Dropdown" ma:internalName="ProjectName">
      <xsd:complexType>
        <xsd:complexContent>
          <xsd:extension base="dms:MultiChoice">
            <xsd:sequence>
              <xsd:element name="Value" maxOccurs="unbounded" minOccurs="0" nillable="true">
                <xsd:simpleType>
                  <xsd:restriction base="dms:Choice">
                    <xsd:enumeration value="Audit Rates - Sewer 2017"/>
                    <xsd:enumeration value="Audit Rates - Cap Charge 2017"/>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WorkStatus" ma:index="16" nillable="true" ma:displayName="Work Status" ma:format="Dropdown" ma:internalName="WorkStatus">
      <xsd:simpleType>
        <xsd:restriction base="dms:Choice">
          <xsd:enumeration value="Completed"/>
          <xsd:enumeration value="In Progress"/>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5bd60e-4935-466b-b0fc-d3c36644429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bc443da-7863-49d2-be81-5275a9e171e6}" ma:internalName="TaxCatchAll" ma:showField="CatchAllData" ma:web="925bd60e-4935-466b-b0fc-d3c3664442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91515f-1a96-4894-bf6e-5f82290084e1">
      <Terms xmlns="http://schemas.microsoft.com/office/infopath/2007/PartnerControls"/>
    </lcf76f155ced4ddcb4097134ff3c332f>
    <TaxCatchAll xmlns="2beaef9f-cf1f-479f-a374-c737fe2c05cb" xsi:nil="true"/>
    <WorkStatus xmlns="7991515f-1a96-4894-bf6e-5f82290084e1" xsi:nil="true"/>
    <ResponseDate xmlns="7991515f-1a96-4894-bf6e-5f82290084e1" xsi:nil="true"/>
    <To xmlns="7991515f-1a96-4894-bf6e-5f82290084e1">
      <UserInfo>
        <DisplayName/>
        <AccountId xsi:nil="true"/>
        <AccountType/>
      </UserInfo>
    </To>
    <Owner xmlns="7991515f-1a96-4894-bf6e-5f82290084e1">
      <UserInfo>
        <DisplayName/>
        <AccountId xsi:nil="true"/>
        <AccountType/>
      </UserInfo>
    </Owner>
    <ProjectName xmlns="7991515f-1a96-4894-bf6e-5f82290084e1" xsi:nil="true"/>
    <SharedWithUsers xmlns="925bd60e-4935-466b-b0fc-d3c36644429c">
      <UserInfo>
        <DisplayName>Bas Moore, Andrés</DisplayName>
        <AccountId>12</AccountId>
        <AccountType/>
      </UserInfo>
      <UserInfo>
        <DisplayName>Robinson, Olivia</DisplayName>
        <AccountId>57</AccountId>
        <AccountType/>
      </UserInfo>
      <UserInfo>
        <DisplayName>Herrin, Sharman</DisplayName>
        <AccountId>47</AccountId>
        <AccountType/>
      </UserInfo>
    </SharedWithUsers>
  </documentManagement>
</p:properties>
</file>

<file path=customXml/itemProps1.xml><?xml version="1.0" encoding="utf-8"?>
<ds:datastoreItem xmlns:ds="http://schemas.openxmlformats.org/officeDocument/2006/customXml" ds:itemID="{5A767D65-25F8-45FB-99F8-64E5DE09A0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91515f-1a96-4894-bf6e-5f82290084e1"/>
    <ds:schemaRef ds:uri="925bd60e-4935-466b-b0fc-d3c36644429c"/>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C7100B-A388-40A5-8E8A-A49DC380ED2D}">
  <ds:schemaRefs>
    <ds:schemaRef ds:uri="http://schemas.microsoft.com/sharepoint/v3/contenttype/forms"/>
  </ds:schemaRefs>
</ds:datastoreItem>
</file>

<file path=customXml/itemProps3.xml><?xml version="1.0" encoding="utf-8"?>
<ds:datastoreItem xmlns:ds="http://schemas.openxmlformats.org/officeDocument/2006/customXml" ds:itemID="{0A88A569-CF8B-4267-B759-9D2799294AE5}">
  <ds:schemaRefs>
    <ds:schemaRef ds:uri="http://purl.org/dc/elements/1.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925bd60e-4935-466b-b0fc-d3c36644429c"/>
    <ds:schemaRef ds:uri="http://schemas.microsoft.com/office/infopath/2007/PartnerControls"/>
    <ds:schemaRef ds:uri="2beaef9f-cf1f-479f-a374-c737fe2c05cb"/>
    <ds:schemaRef ds:uri="7991515f-1a96-4894-bf6e-5f82290084e1"/>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Rate Survey</vt:lpstr>
      <vt:lpstr>Compare</vt:lpstr>
      <vt:lpstr>'2024 Rate Survey'!Print_Titles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Smyth, Patrick</dc:creator>
  <cp:keywords/>
  <dc:description/>
  <cp:lastModifiedBy>Giambattista, Jennifer</cp:lastModifiedBy>
  <cp:revision/>
  <cp:lastPrinted>2025-06-03T21:50:00Z</cp:lastPrinted>
  <dcterms:created xsi:type="dcterms:W3CDTF">2023-10-23T22:36:19Z</dcterms:created>
  <dcterms:modified xsi:type="dcterms:W3CDTF">2025-06-06T03:08:47Z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0x01010099C2298C38AF1343A875B7013E1F176E</vt:lpwstr>
  </property>
</Properties>
</file>