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Sheet1" sheetId="1" r:id="rId1"/>
  </sheets>
  <definedNames>
    <definedName name="_xlnm.Print_Area" localSheetId="0">'Sheet1'!$A$1:$G$61</definedName>
  </definedNames>
  <calcPr fullCalcOnLoad="1"/>
</workbook>
</file>

<file path=xl/sharedStrings.xml><?xml version="1.0" encoding="utf-8"?>
<sst xmlns="http://schemas.openxmlformats.org/spreadsheetml/2006/main" count="65" uniqueCount="62">
  <si>
    <t>Form C</t>
  </si>
  <si>
    <t>Non-CX Financial Plan</t>
  </si>
  <si>
    <t>Fund Name: HOUSING OPPORTUNITY FUND</t>
  </si>
  <si>
    <t>Fund Number: 000003220</t>
  </si>
  <si>
    <t>Prepared by:  Robinson Onuigbo</t>
  </si>
  <si>
    <t>Date Prepared:  April 2, 2007</t>
  </si>
  <si>
    <t>Category</t>
  </si>
  <si>
    <r>
      <t>2006 Actual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</si>
  <si>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2007 Adopted</t>
  </si>
  <si>
    <t xml:space="preserve">2007 Revised  </t>
  </si>
  <si>
    <t>2007 Estimated</t>
  </si>
  <si>
    <t>Estimated-Adopted Change</t>
  </si>
  <si>
    <t>Explanation of Change</t>
  </si>
  <si>
    <t xml:space="preserve">Beginning Fund Balance </t>
  </si>
  <si>
    <t>Revenues</t>
  </si>
  <si>
    <r>
      <t>*  Children and Family Set Aside</t>
    </r>
    <r>
      <rPr>
        <vertAlign val="superscript"/>
        <sz val="12"/>
        <rFont val="Arial"/>
        <family val="2"/>
      </rPr>
      <t xml:space="preserve"> </t>
    </r>
  </si>
  <si>
    <t>*  CX Revenue Transfer</t>
  </si>
  <si>
    <t xml:space="preserve">*  Dept Proceeds for Passage Point Program  </t>
  </si>
  <si>
    <t>Revenue due from prior years</t>
  </si>
  <si>
    <t>*  Interest</t>
  </si>
  <si>
    <t>*  DD Housing</t>
  </si>
  <si>
    <t xml:space="preserve">*  2060 Document Recording Fee </t>
  </si>
  <si>
    <t>*  2163 Homeless Housing Program</t>
  </si>
  <si>
    <t xml:space="preserve">*  Veterans Housing </t>
  </si>
  <si>
    <t>*  Miscellaneous Revenues</t>
  </si>
  <si>
    <t>*  State or other grants</t>
  </si>
  <si>
    <t>*  Brooks Village planned resale of Property</t>
  </si>
  <si>
    <t>*  Transfer from CX for Housing Projects</t>
  </si>
  <si>
    <t>Total Revenues</t>
  </si>
  <si>
    <t>Expenditures</t>
  </si>
  <si>
    <t>*  HOF/RAHP Administration</t>
  </si>
  <si>
    <t>*  Workforce/CE Staffing</t>
  </si>
  <si>
    <t>*  FHCD Homeless Program Planning</t>
  </si>
  <si>
    <t xml:space="preserve">*  HOF Projects </t>
  </si>
  <si>
    <t>Interest on HOF Project balances in excess of 2006 budget</t>
  </si>
  <si>
    <t>*  CX-CFSA - Support RES Initiative</t>
  </si>
  <si>
    <t xml:space="preserve">* RAHP Projects 2060 - Capital Project </t>
  </si>
  <si>
    <t>RAHP revenue and interest income received in excess of 2006 projections</t>
  </si>
  <si>
    <t xml:space="preserve">* RAHP 2060 Housing Operations </t>
  </si>
  <si>
    <t>* 2163 Homeless Housing Program</t>
  </si>
  <si>
    <t>*  Developmental Disabilities Housing</t>
  </si>
  <si>
    <t>*  Jumpstart Program Initiative</t>
  </si>
  <si>
    <t>*  Debt Service: CDBG Float and 108 Loans</t>
  </si>
  <si>
    <t>*  Credit Enhancement Reserve Increase</t>
  </si>
  <si>
    <t>*  Passage Point Initiative</t>
  </si>
  <si>
    <t xml:space="preserve">*  ARCH 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</si>
  <si>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</si>
  <si>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</si>
  <si>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</si>
  <si>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</si>
  <si>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</si>
  <si>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</si>
  <si>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 xml:space="preserve">*   Committed to Projects </t>
  </si>
  <si>
    <t>*   Encumbrance Reserve</t>
  </si>
  <si>
    <t>*   Credit Enhancement</t>
  </si>
  <si>
    <t xml:space="preserve">* 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</si>
  <si>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</si>
  <si>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</si>
  <si>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2</t>
    </r>
  </si>
  <si>
    <t>Financial Plan Notes:</t>
  </si>
  <si>
    <t>1. The 2006 Actuals are 14th Month Crystal Report since the CAFR is not yet completed.  Subfund 3221 was included in actual.</t>
  </si>
  <si>
    <t>2.  The Target Fund Balance of $400,000 is set for HOF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</si>
</sst>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vertAlign val="superscript"/>
      <sz val="12"/>
      <name val="Arial"/>
      <family val="2"/>
    </font>
    <font>
      <sz val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left"/>
    </xf>
    <xf numFmtId="37" fontId="1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0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1" xfId="19" applyFont="1" applyFill="1" applyBorder="1" applyAlignment="1" applyProtection="1">
      <alignment horizontal="left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1" xfId="19" applyFont="1" applyFill="1" applyBorder="1" applyAlignment="1">
      <alignment horizontal="center" wrapText="1"/>
      <protection/>
    </xf>
    <xf numFmtId="37" fontId="4" fillId="2" borderId="5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4" fillId="0" borderId="6" xfId="19" applyFont="1" applyFill="1" applyBorder="1" applyAlignment="1">
      <alignment horizontal="left"/>
      <protection/>
    </xf>
    <xf numFmtId="164" fontId="4" fillId="0" borderId="7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164" fontId="4" fillId="0" borderId="10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2" xfId="19" applyFont="1" applyFill="1" applyBorder="1" applyAlignment="1">
      <alignment horizontal="left"/>
      <protection/>
    </xf>
    <xf numFmtId="164" fontId="2" fillId="0" borderId="13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164" fontId="9" fillId="0" borderId="17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10" fillId="0" borderId="18" xfId="0" applyFont="1" applyBorder="1" applyAlignment="1">
      <alignment/>
    </xf>
    <xf numFmtId="164" fontId="2" fillId="0" borderId="19" xfId="15" applyNumberFormat="1" applyFont="1" applyBorder="1" applyAlignment="1">
      <alignment/>
    </xf>
    <xf numFmtId="164" fontId="9" fillId="0" borderId="20" xfId="15" applyNumberFormat="1" applyFont="1" applyBorder="1" applyAlignment="1">
      <alignment/>
    </xf>
    <xf numFmtId="0" fontId="0" fillId="0" borderId="18" xfId="0" applyBorder="1" applyAlignment="1">
      <alignment/>
    </xf>
    <xf numFmtId="164" fontId="5" fillId="0" borderId="21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9" fillId="0" borderId="20" xfId="15" applyNumberFormat="1" applyFont="1" applyBorder="1" applyAlignment="1">
      <alignment horizontal="left"/>
    </xf>
    <xf numFmtId="164" fontId="9" fillId="0" borderId="20" xfId="15" applyNumberFormat="1" applyFont="1" applyFill="1" applyBorder="1" applyAlignment="1">
      <alignment horizontal="left" wrapText="1"/>
    </xf>
    <xf numFmtId="164" fontId="9" fillId="0" borderId="20" xfId="15" applyNumberFormat="1" applyFont="1" applyBorder="1" applyAlignment="1">
      <alignment horizontal="center" wrapText="1"/>
    </xf>
    <xf numFmtId="164" fontId="9" fillId="0" borderId="20" xfId="15" applyNumberFormat="1" applyFont="1" applyBorder="1" applyAlignment="1">
      <alignment wrapText="1"/>
    </xf>
    <xf numFmtId="164" fontId="2" fillId="0" borderId="14" xfId="15" applyNumberFormat="1" applyFont="1" applyFill="1" applyBorder="1" applyAlignment="1">
      <alignment horizontal="center"/>
    </xf>
    <xf numFmtId="37" fontId="4" fillId="0" borderId="22" xfId="19" applyFont="1" applyFill="1" applyBorder="1" applyAlignment="1">
      <alignment horizontal="left"/>
      <protection/>
    </xf>
    <xf numFmtId="164" fontId="4" fillId="0" borderId="23" xfId="15" applyNumberFormat="1" applyFont="1" applyFill="1" applyBorder="1" applyAlignment="1">
      <alignment/>
    </xf>
    <xf numFmtId="164" fontId="9" fillId="0" borderId="11" xfId="15" applyNumberFormat="1" applyFont="1" applyBorder="1" applyAlignment="1">
      <alignment/>
    </xf>
    <xf numFmtId="37" fontId="4" fillId="0" borderId="6" xfId="19" applyFont="1" applyFill="1" applyBorder="1" applyAlignment="1">
      <alignment horizontal="left"/>
      <protection/>
    </xf>
    <xf numFmtId="164" fontId="12" fillId="3" borderId="7" xfId="15" applyNumberFormat="1" applyFont="1" applyFill="1" applyBorder="1" applyAlignment="1" quotePrefix="1">
      <alignment/>
    </xf>
    <xf numFmtId="164" fontId="2" fillId="0" borderId="8" xfId="15" applyNumberFormat="1" applyFont="1" applyFill="1" applyBorder="1" applyAlignment="1">
      <alignment/>
    </xf>
    <xf numFmtId="164" fontId="2" fillId="3" borderId="8" xfId="15" applyNumberFormat="1" applyFont="1" applyFill="1" applyBorder="1" applyAlignment="1">
      <alignment/>
    </xf>
    <xf numFmtId="164" fontId="2" fillId="0" borderId="24" xfId="15" applyNumberFormat="1" applyFont="1" applyBorder="1" applyAlignment="1">
      <alignment/>
    </xf>
    <xf numFmtId="164" fontId="12" fillId="0" borderId="21" xfId="15" applyNumberFormat="1" applyFont="1" applyBorder="1" applyAlignment="1">
      <alignment/>
    </xf>
    <xf numFmtId="37" fontId="4" fillId="0" borderId="12" xfId="19" applyFont="1" applyFill="1" applyBorder="1" applyAlignment="1">
      <alignment horizontal="left"/>
      <protection/>
    </xf>
    <xf numFmtId="164" fontId="12" fillId="0" borderId="13" xfId="15" applyNumberFormat="1" applyFont="1" applyFill="1" applyBorder="1" applyAlignment="1" quotePrefix="1">
      <alignment/>
    </xf>
    <xf numFmtId="164" fontId="9" fillId="0" borderId="25" xfId="15" applyNumberFormat="1" applyFont="1" applyBorder="1" applyAlignment="1">
      <alignment/>
    </xf>
    <xf numFmtId="164" fontId="9" fillId="0" borderId="13" xfId="15" applyNumberFormat="1" applyFont="1" applyFill="1" applyBorder="1" applyAlignment="1" quotePrefix="1">
      <alignment/>
    </xf>
    <xf numFmtId="164" fontId="2" fillId="0" borderId="7" xfId="15" applyNumberFormat="1" applyFont="1" applyFill="1" applyBorder="1" applyAlignment="1" quotePrefix="1">
      <alignment/>
    </xf>
    <xf numFmtId="164" fontId="2" fillId="0" borderId="8" xfId="15" applyNumberFormat="1" applyFont="1" applyFill="1" applyBorder="1" applyAlignment="1" quotePrefix="1">
      <alignment/>
    </xf>
    <xf numFmtId="164" fontId="9" fillId="0" borderId="21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64" fontId="9" fillId="0" borderId="2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2" fillId="0" borderId="20" xfId="15" applyNumberFormat="1" applyFont="1" applyFill="1" applyBorder="1" applyAlignment="1">
      <alignment/>
    </xf>
    <xf numFmtId="164" fontId="4" fillId="0" borderId="13" xfId="15" applyNumberFormat="1" applyFont="1" applyFill="1" applyBorder="1" applyAlignment="1">
      <alignment/>
    </xf>
    <xf numFmtId="164" fontId="4" fillId="0" borderId="14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23" xfId="15" applyNumberFormat="1" applyFont="1" applyFill="1" applyBorder="1" applyAlignment="1">
      <alignment/>
    </xf>
    <xf numFmtId="164" fontId="4" fillId="0" borderId="2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9" fillId="0" borderId="20" xfId="15" applyNumberFormat="1" applyFont="1" applyBorder="1" applyAlignment="1">
      <alignment/>
    </xf>
    <xf numFmtId="37" fontId="4" fillId="0" borderId="27" xfId="19" applyFont="1" applyFill="1" applyBorder="1" applyAlignment="1">
      <alignment horizontal="left"/>
      <protection/>
    </xf>
    <xf numFmtId="37" fontId="4" fillId="0" borderId="28" xfId="19" applyFont="1" applyFill="1" applyBorder="1" applyAlignment="1" quotePrefix="1">
      <alignment horizontal="left"/>
      <protection/>
    </xf>
    <xf numFmtId="164" fontId="2" fillId="0" borderId="29" xfId="15" applyNumberFormat="1" applyFont="1" applyFill="1" applyBorder="1" applyAlignment="1">
      <alignment/>
    </xf>
    <xf numFmtId="164" fontId="2" fillId="0" borderId="30" xfId="15" applyNumberFormat="1" applyFont="1" applyFill="1" applyBorder="1" applyAlignment="1">
      <alignment/>
    </xf>
    <xf numFmtId="164" fontId="2" fillId="0" borderId="31" xfId="15" applyNumberFormat="1" applyFont="1" applyBorder="1" applyAlignment="1">
      <alignment horizontal="right"/>
    </xf>
    <xf numFmtId="164" fontId="9" fillId="0" borderId="32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37" fontId="5" fillId="0" borderId="0" xfId="19" applyFont="1" applyAlignment="1">
      <alignment horizontal="left"/>
      <protection/>
    </xf>
    <xf numFmtId="37" fontId="9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9" fillId="0" borderId="0" xfId="0" applyFont="1" applyAlignment="1">
      <alignment/>
    </xf>
    <xf numFmtId="37" fontId="2" fillId="0" borderId="0" xfId="19" applyFont="1" applyBorder="1" applyAlignment="1">
      <alignment horizontal="left"/>
      <protection/>
    </xf>
    <xf numFmtId="0" fontId="4" fillId="0" borderId="0" xfId="0" applyFont="1" applyBorder="1" applyAlignment="1" quotePrefix="1">
      <alignment horizontal="left"/>
    </xf>
    <xf numFmtId="37" fontId="2" fillId="0" borderId="0" xfId="19" applyFont="1" applyBorder="1">
      <alignment/>
      <protection/>
    </xf>
    <xf numFmtId="0" fontId="9" fillId="0" borderId="0" xfId="0" applyFont="1" applyBorder="1" applyAlignment="1">
      <alignment/>
    </xf>
    <xf numFmtId="37" fontId="4" fillId="0" borderId="0" xfId="19" applyFont="1" applyBorder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9" fillId="0" borderId="0" xfId="15" applyFon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37" fontId="3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_2006 Financial 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61"/>
  <sheetViews>
    <sheetView tabSelected="1" workbookViewId="0" topLeftCell="A1">
      <selection activeCell="A1" sqref="A1:G61"/>
    </sheetView>
  </sheetViews>
  <sheetFormatPr defaultColWidth="9.140625" defaultRowHeight="12.75"/>
  <cols>
    <col min="1" max="1" width="48.8515625" style="112" customWidth="1"/>
    <col min="2" max="2" width="14.7109375" style="3" customWidth="1"/>
    <col min="3" max="3" width="15.421875" style="18" customWidth="1"/>
    <col min="4" max="4" width="16.28125" style="3" customWidth="1"/>
    <col min="5" max="5" width="16.57421875" style="3" bestFit="1" customWidth="1"/>
    <col min="6" max="6" width="20.28125" style="3" bestFit="1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7" t="s">
        <v>1</v>
      </c>
      <c r="B2" s="117"/>
      <c r="C2" s="117"/>
      <c r="D2" s="117"/>
      <c r="E2" s="117"/>
      <c r="F2" s="117"/>
      <c r="G2" s="117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0"/>
      <c r="E5" s="10"/>
      <c r="F5" s="15"/>
      <c r="G5" s="11" t="s">
        <v>5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 thickBot="1">
      <c r="A6" s="16"/>
      <c r="B6" s="17"/>
      <c r="E6" s="6"/>
      <c r="F6" s="19"/>
      <c r="H6" s="19"/>
    </row>
    <row r="7" spans="1:8" s="27" customFormat="1" ht="33" customHeight="1">
      <c r="A7" s="20" t="s">
        <v>6</v>
      </c>
      <c r="B7" s="21" t="s">
        <v>7</v>
      </c>
      <c r="C7" s="22" t="s">
        <v>8</v>
      </c>
      <c r="D7" s="23" t="s">
        <v>9</v>
      </c>
      <c r="E7" s="24" t="s">
        <v>10</v>
      </c>
      <c r="F7" s="25" t="s">
        <v>11</v>
      </c>
      <c r="G7" s="21" t="s">
        <v>12</v>
      </c>
      <c r="H7" s="26"/>
    </row>
    <row r="8" spans="1:9" s="36" customFormat="1" ht="15.75">
      <c r="A8" s="28" t="s">
        <v>13</v>
      </c>
      <c r="B8" s="29">
        <f>13310303+1358517</f>
        <v>14668820</v>
      </c>
      <c r="C8" s="30">
        <v>16806704</v>
      </c>
      <c r="D8" s="30">
        <f>B49</f>
        <v>18530703</v>
      </c>
      <c r="E8" s="31">
        <f>B49</f>
        <v>18530703</v>
      </c>
      <c r="F8" s="32"/>
      <c r="G8" s="33"/>
      <c r="H8" s="34"/>
      <c r="I8" s="35"/>
    </row>
    <row r="9" spans="1:9" s="45" customFormat="1" ht="15.75">
      <c r="A9" s="37" t="s">
        <v>14</v>
      </c>
      <c r="B9" s="38"/>
      <c r="C9" s="39"/>
      <c r="D9" s="39"/>
      <c r="E9" s="40"/>
      <c r="F9" s="41"/>
      <c r="G9" s="42"/>
      <c r="H9" s="43"/>
      <c r="I9" s="44"/>
    </row>
    <row r="10" spans="1:9" s="45" customFormat="1" ht="18.75">
      <c r="A10" s="46" t="s">
        <v>15</v>
      </c>
      <c r="B10" s="38">
        <v>2659517</v>
      </c>
      <c r="C10" s="39">
        <v>1216559</v>
      </c>
      <c r="D10" s="39">
        <f>+C10</f>
        <v>1216559</v>
      </c>
      <c r="E10" s="39">
        <f>+D10</f>
        <v>1216559</v>
      </c>
      <c r="F10" s="47">
        <f>+E10-C10</f>
        <v>0</v>
      </c>
      <c r="G10" s="48"/>
      <c r="H10" s="43"/>
      <c r="I10" s="44"/>
    </row>
    <row r="11" spans="1:9" s="45" customFormat="1" ht="15.75">
      <c r="A11" s="46" t="s">
        <v>16</v>
      </c>
      <c r="B11" s="38">
        <v>3698494</v>
      </c>
      <c r="C11" s="39"/>
      <c r="D11" s="39">
        <f>+C11</f>
        <v>0</v>
      </c>
      <c r="E11" s="39">
        <f>+D11</f>
        <v>0</v>
      </c>
      <c r="F11" s="47">
        <f aca="true" t="shared" si="0" ref="F11:F21">+E11-C11</f>
        <v>0</v>
      </c>
      <c r="G11" s="48"/>
      <c r="H11" s="43"/>
      <c r="I11" s="44"/>
    </row>
    <row r="12" spans="1:9" s="45" customFormat="1" ht="15.75">
      <c r="A12" s="46" t="s">
        <v>17</v>
      </c>
      <c r="B12" s="38"/>
      <c r="C12" s="39"/>
      <c r="D12" s="39">
        <v>4100000</v>
      </c>
      <c r="E12" s="39">
        <f aca="true" t="shared" si="1" ref="E12:E21">+D12</f>
        <v>4100000</v>
      </c>
      <c r="F12" s="47">
        <f t="shared" si="0"/>
        <v>4100000</v>
      </c>
      <c r="G12" s="48" t="s">
        <v>18</v>
      </c>
      <c r="H12" s="43"/>
      <c r="I12" s="44"/>
    </row>
    <row r="13" spans="1:9" s="45" customFormat="1" ht="15.75">
      <c r="A13" s="46" t="s">
        <v>19</v>
      </c>
      <c r="B13" s="38">
        <f>694750-32784</f>
        <v>661966</v>
      </c>
      <c r="C13" s="39">
        <v>550000</v>
      </c>
      <c r="D13" s="39">
        <f>+C13</f>
        <v>550000</v>
      </c>
      <c r="E13" s="39">
        <f t="shared" si="1"/>
        <v>550000</v>
      </c>
      <c r="F13" s="47">
        <f t="shared" si="0"/>
        <v>0</v>
      </c>
      <c r="G13" s="48"/>
      <c r="H13" s="43"/>
      <c r="I13" s="44"/>
    </row>
    <row r="14" spans="1:9" s="45" customFormat="1" ht="15.75">
      <c r="A14" s="46" t="s">
        <v>20</v>
      </c>
      <c r="B14" s="38">
        <v>472200</v>
      </c>
      <c r="C14" s="39">
        <v>500000</v>
      </c>
      <c r="D14" s="39">
        <f>+C14</f>
        <v>500000</v>
      </c>
      <c r="E14" s="39">
        <f>D14</f>
        <v>500000</v>
      </c>
      <c r="F14" s="47"/>
      <c r="G14" s="48"/>
      <c r="H14" s="43"/>
      <c r="I14" s="44"/>
    </row>
    <row r="15" spans="1:9" s="45" customFormat="1" ht="15.75">
      <c r="A15" s="46" t="s">
        <v>21</v>
      </c>
      <c r="B15" s="38">
        <f>2999545+15048+377869</f>
        <v>3392462</v>
      </c>
      <c r="C15" s="39">
        <v>3000000</v>
      </c>
      <c r="D15" s="39">
        <f>C15</f>
        <v>3000000</v>
      </c>
      <c r="E15" s="39">
        <f>3000000</f>
        <v>3000000</v>
      </c>
      <c r="F15" s="47">
        <f t="shared" si="0"/>
        <v>0</v>
      </c>
      <c r="G15" s="48"/>
      <c r="H15" s="43"/>
      <c r="I15" s="44"/>
    </row>
    <row r="16" spans="1:9" s="45" customFormat="1" ht="15.75">
      <c r="A16" s="46" t="s">
        <v>22</v>
      </c>
      <c r="B16" s="38">
        <v>3334645</v>
      </c>
      <c r="C16" s="39">
        <v>2503454</v>
      </c>
      <c r="D16" s="39">
        <f aca="true" t="shared" si="2" ref="D16:D21">+C16</f>
        <v>2503454</v>
      </c>
      <c r="E16" s="39">
        <f t="shared" si="1"/>
        <v>2503454</v>
      </c>
      <c r="F16" s="47">
        <f t="shared" si="0"/>
        <v>0</v>
      </c>
      <c r="G16" s="48"/>
      <c r="H16" s="43"/>
      <c r="I16" s="44"/>
    </row>
    <row r="17" spans="1:9" s="45" customFormat="1" ht="15.75">
      <c r="A17" s="46" t="s">
        <v>23</v>
      </c>
      <c r="B17" s="38"/>
      <c r="C17" s="39">
        <v>300000</v>
      </c>
      <c r="D17" s="39">
        <f t="shared" si="2"/>
        <v>300000</v>
      </c>
      <c r="E17" s="39">
        <f t="shared" si="1"/>
        <v>300000</v>
      </c>
      <c r="F17" s="47">
        <f t="shared" si="0"/>
        <v>0</v>
      </c>
      <c r="G17" s="48"/>
      <c r="H17" s="43"/>
      <c r="I17" s="44"/>
    </row>
    <row r="18" spans="1:9" s="45" customFormat="1" ht="15.75">
      <c r="A18" s="46" t="s">
        <v>24</v>
      </c>
      <c r="B18" s="38">
        <f>5740+13400</f>
        <v>19140</v>
      </c>
      <c r="C18" s="39">
        <v>15000</v>
      </c>
      <c r="D18" s="39">
        <f t="shared" si="2"/>
        <v>15000</v>
      </c>
      <c r="E18" s="39">
        <f t="shared" si="1"/>
        <v>15000</v>
      </c>
      <c r="F18" s="47">
        <f t="shared" si="0"/>
        <v>0</v>
      </c>
      <c r="G18" s="48"/>
      <c r="H18" s="43"/>
      <c r="I18" s="44"/>
    </row>
    <row r="19" spans="1:9" s="45" customFormat="1" ht="15.75">
      <c r="A19" s="46" t="s">
        <v>25</v>
      </c>
      <c r="B19" s="38"/>
      <c r="C19" s="39">
        <v>3000000</v>
      </c>
      <c r="D19" s="39">
        <f t="shared" si="2"/>
        <v>3000000</v>
      </c>
      <c r="E19" s="39">
        <f t="shared" si="1"/>
        <v>3000000</v>
      </c>
      <c r="F19" s="47">
        <f t="shared" si="0"/>
        <v>0</v>
      </c>
      <c r="G19" s="48"/>
      <c r="H19" s="43"/>
      <c r="I19" s="44"/>
    </row>
    <row r="20" spans="1:9" s="45" customFormat="1" ht="15.75">
      <c r="A20" s="46" t="s">
        <v>26</v>
      </c>
      <c r="B20" s="38"/>
      <c r="C20" s="39">
        <v>2700000</v>
      </c>
      <c r="D20" s="39">
        <f t="shared" si="2"/>
        <v>2700000</v>
      </c>
      <c r="E20" s="39">
        <f t="shared" si="1"/>
        <v>2700000</v>
      </c>
      <c r="F20" s="47">
        <f t="shared" si="0"/>
        <v>0</v>
      </c>
      <c r="G20" s="48"/>
      <c r="H20" s="43"/>
      <c r="I20" s="44"/>
    </row>
    <row r="21" spans="1:9" s="45" customFormat="1" ht="15.75">
      <c r="A21" s="46" t="s">
        <v>27</v>
      </c>
      <c r="B21" s="38"/>
      <c r="C21" s="39">
        <v>500000</v>
      </c>
      <c r="D21" s="39">
        <f t="shared" si="2"/>
        <v>500000</v>
      </c>
      <c r="E21" s="39">
        <f t="shared" si="1"/>
        <v>500000</v>
      </c>
      <c r="F21" s="47">
        <f t="shared" si="0"/>
        <v>0</v>
      </c>
      <c r="G21" s="48"/>
      <c r="H21" s="43"/>
      <c r="I21" s="44"/>
    </row>
    <row r="22" spans="1:9" s="45" customFormat="1" ht="15.75" hidden="1">
      <c r="A22" s="49"/>
      <c r="B22" s="38"/>
      <c r="C22" s="39"/>
      <c r="D22" s="39"/>
      <c r="E22" s="39"/>
      <c r="F22" s="47"/>
      <c r="G22" s="48"/>
      <c r="H22" s="43"/>
      <c r="I22" s="44"/>
    </row>
    <row r="23" spans="1:9" s="36" customFormat="1" ht="15.75">
      <c r="A23" s="28" t="s">
        <v>28</v>
      </c>
      <c r="B23" s="29">
        <f>SUM(B9:B22)</f>
        <v>14238424</v>
      </c>
      <c r="C23" s="29">
        <f>SUM(C10:C22)</f>
        <v>14285013</v>
      </c>
      <c r="D23" s="29">
        <f>SUM(D10:D22)</f>
        <v>18385013</v>
      </c>
      <c r="E23" s="29">
        <f>SUM(E10:E22)</f>
        <v>18385013</v>
      </c>
      <c r="F23" s="29">
        <f>SUM(F10:F22)</f>
        <v>4100000</v>
      </c>
      <c r="G23" s="50"/>
      <c r="H23" s="34"/>
      <c r="I23" s="35"/>
    </row>
    <row r="24" spans="1:9" s="45" customFormat="1" ht="15.75">
      <c r="A24" s="37" t="s">
        <v>29</v>
      </c>
      <c r="B24" s="38"/>
      <c r="C24" s="39"/>
      <c r="D24" s="39"/>
      <c r="E24" s="51"/>
      <c r="F24" s="47"/>
      <c r="G24" s="42"/>
      <c r="H24" s="43"/>
      <c r="I24" s="44"/>
    </row>
    <row r="25" spans="1:9" s="45" customFormat="1" ht="15.75">
      <c r="A25" s="46" t="s">
        <v>30</v>
      </c>
      <c r="B25" s="38">
        <f>-670459-86554</f>
        <v>-757013</v>
      </c>
      <c r="C25" s="39">
        <v>-569665</v>
      </c>
      <c r="D25" s="39">
        <f>+C25</f>
        <v>-569665</v>
      </c>
      <c r="E25" s="52">
        <f>+D25</f>
        <v>-569665</v>
      </c>
      <c r="F25" s="47">
        <f>+C25-E25</f>
        <v>0</v>
      </c>
      <c r="G25" s="48"/>
      <c r="H25" s="43"/>
      <c r="I25" s="44"/>
    </row>
    <row r="26" spans="1:9" s="45" customFormat="1" ht="15.75">
      <c r="A26" s="46" t="s">
        <v>31</v>
      </c>
      <c r="B26" s="38"/>
      <c r="C26" s="39">
        <v>-189099</v>
      </c>
      <c r="D26" s="39">
        <f aca="true" t="shared" si="3" ref="D26:E41">+C26</f>
        <v>-189099</v>
      </c>
      <c r="E26" s="52">
        <f t="shared" si="3"/>
        <v>-189099</v>
      </c>
      <c r="F26" s="47">
        <f aca="true" t="shared" si="4" ref="F26:F41">+C26-E26</f>
        <v>0</v>
      </c>
      <c r="G26" s="48"/>
      <c r="H26" s="43"/>
      <c r="I26" s="44"/>
    </row>
    <row r="27" spans="1:9" s="45" customFormat="1" ht="15.75">
      <c r="A27" s="46" t="s">
        <v>32</v>
      </c>
      <c r="B27" s="38"/>
      <c r="C27" s="39">
        <v>-116195</v>
      </c>
      <c r="D27" s="39">
        <f t="shared" si="3"/>
        <v>-116195</v>
      </c>
      <c r="E27" s="52">
        <f t="shared" si="3"/>
        <v>-116195</v>
      </c>
      <c r="F27" s="47">
        <f t="shared" si="4"/>
        <v>0</v>
      </c>
      <c r="G27" s="48"/>
      <c r="H27" s="43"/>
      <c r="I27" s="44"/>
    </row>
    <row r="28" spans="1:9" s="45" customFormat="1" ht="15.75">
      <c r="A28" s="46" t="s">
        <v>33</v>
      </c>
      <c r="B28" s="38">
        <v>-9305304</v>
      </c>
      <c r="C28" s="39">
        <v>-1261505</v>
      </c>
      <c r="D28" s="39">
        <f t="shared" si="3"/>
        <v>-1261505</v>
      </c>
      <c r="E28" s="52">
        <f>+D28-170983-37596</f>
        <v>-1470084</v>
      </c>
      <c r="F28" s="47">
        <f>-C28+E28</f>
        <v>-208579</v>
      </c>
      <c r="G28" s="53" t="s">
        <v>34</v>
      </c>
      <c r="H28" s="43"/>
      <c r="I28" s="44"/>
    </row>
    <row r="29" spans="1:9" s="45" customFormat="1" ht="15.75">
      <c r="A29" s="46" t="s">
        <v>35</v>
      </c>
      <c r="B29" s="38"/>
      <c r="C29" s="39">
        <v>-75000</v>
      </c>
      <c r="D29" s="39">
        <f t="shared" si="3"/>
        <v>-75000</v>
      </c>
      <c r="E29" s="52">
        <f t="shared" si="3"/>
        <v>-75000</v>
      </c>
      <c r="F29" s="47">
        <f t="shared" si="4"/>
        <v>0</v>
      </c>
      <c r="G29" s="48"/>
      <c r="H29" s="43"/>
      <c r="I29" s="44"/>
    </row>
    <row r="30" spans="1:9" s="45" customFormat="1" ht="28.5" customHeight="1">
      <c r="A30" s="46" t="s">
        <v>36</v>
      </c>
      <c r="B30" s="38"/>
      <c r="C30" s="39">
        <v>-2808000</v>
      </c>
      <c r="D30" s="39">
        <f t="shared" si="3"/>
        <v>-2808000</v>
      </c>
      <c r="E30" s="52">
        <f>+D30-1063445</f>
        <v>-3871445</v>
      </c>
      <c r="F30" s="47">
        <f>-C30+E30</f>
        <v>-1063445</v>
      </c>
      <c r="G30" s="54" t="s">
        <v>37</v>
      </c>
      <c r="H30" s="43"/>
      <c r="I30" s="44"/>
    </row>
    <row r="31" spans="1:9" s="45" customFormat="1" ht="15.75">
      <c r="A31" s="46" t="s">
        <v>38</v>
      </c>
      <c r="B31" s="38"/>
      <c r="C31" s="39">
        <v>-352000</v>
      </c>
      <c r="D31" s="39">
        <f t="shared" si="3"/>
        <v>-352000</v>
      </c>
      <c r="E31" s="52">
        <f t="shared" si="3"/>
        <v>-352000</v>
      </c>
      <c r="F31" s="47">
        <f>+C31-E31</f>
        <v>0</v>
      </c>
      <c r="G31" s="48"/>
      <c r="H31" s="43"/>
      <c r="I31" s="44"/>
    </row>
    <row r="32" spans="1:9" s="45" customFormat="1" ht="15.75">
      <c r="A32" s="46" t="s">
        <v>39</v>
      </c>
      <c r="B32" s="38">
        <v>-314224</v>
      </c>
      <c r="C32" s="39">
        <v>-3861971</v>
      </c>
      <c r="D32" s="39">
        <f t="shared" si="3"/>
        <v>-3861971</v>
      </c>
      <c r="E32" s="52">
        <f t="shared" si="3"/>
        <v>-3861971</v>
      </c>
      <c r="F32" s="47">
        <f>+C32-E32</f>
        <v>0</v>
      </c>
      <c r="G32" s="55"/>
      <c r="H32" s="43"/>
      <c r="I32" s="44"/>
    </row>
    <row r="33" spans="1:9" s="45" customFormat="1" ht="15.75">
      <c r="A33" s="46" t="s">
        <v>40</v>
      </c>
      <c r="B33" s="38"/>
      <c r="C33" s="39">
        <v>-500000</v>
      </c>
      <c r="D33" s="39">
        <f>+C33</f>
        <v>-500000</v>
      </c>
      <c r="E33" s="52">
        <v>-500000</v>
      </c>
      <c r="F33" s="47"/>
      <c r="G33" s="48"/>
      <c r="H33" s="43"/>
      <c r="I33" s="44"/>
    </row>
    <row r="34" spans="1:9" s="45" customFormat="1" ht="15.75">
      <c r="A34" s="46" t="s">
        <v>41</v>
      </c>
      <c r="B34" s="38"/>
      <c r="C34" s="39">
        <v>-98494</v>
      </c>
      <c r="D34" s="39">
        <f t="shared" si="3"/>
        <v>-98494</v>
      </c>
      <c r="E34" s="52">
        <f t="shared" si="3"/>
        <v>-98494</v>
      </c>
      <c r="F34" s="47">
        <f t="shared" si="4"/>
        <v>0</v>
      </c>
      <c r="G34" s="48"/>
      <c r="H34" s="43"/>
      <c r="I34" s="44"/>
    </row>
    <row r="35" spans="1:9" s="45" customFormat="1" ht="15.75">
      <c r="A35" s="46" t="s">
        <v>42</v>
      </c>
      <c r="B35" s="38"/>
      <c r="C35" s="39">
        <v>-119405</v>
      </c>
      <c r="D35" s="39">
        <f t="shared" si="3"/>
        <v>-119405</v>
      </c>
      <c r="E35" s="52">
        <f t="shared" si="3"/>
        <v>-119405</v>
      </c>
      <c r="F35" s="47">
        <f t="shared" si="4"/>
        <v>0</v>
      </c>
      <c r="G35" s="48"/>
      <c r="H35" s="43"/>
      <c r="I35" s="44"/>
    </row>
    <row r="36" spans="1:9" s="45" customFormat="1" ht="15.75" hidden="1">
      <c r="A36" s="46" t="s">
        <v>43</v>
      </c>
      <c r="B36" s="38"/>
      <c r="C36" s="39"/>
      <c r="D36" s="39">
        <f t="shared" si="3"/>
        <v>0</v>
      </c>
      <c r="E36" s="52">
        <f t="shared" si="3"/>
        <v>0</v>
      </c>
      <c r="F36" s="47">
        <f t="shared" si="4"/>
        <v>0</v>
      </c>
      <c r="G36" s="56"/>
      <c r="H36" s="43"/>
      <c r="I36" s="44"/>
    </row>
    <row r="37" spans="1:9" s="45" customFormat="1" ht="15.75" hidden="1">
      <c r="A37" s="46" t="s">
        <v>44</v>
      </c>
      <c r="B37" s="38"/>
      <c r="C37" s="39"/>
      <c r="D37" s="39">
        <f t="shared" si="3"/>
        <v>0</v>
      </c>
      <c r="E37" s="52">
        <f t="shared" si="3"/>
        <v>0</v>
      </c>
      <c r="F37" s="47">
        <f t="shared" si="4"/>
        <v>0</v>
      </c>
      <c r="G37" s="56"/>
      <c r="H37" s="43"/>
      <c r="I37" s="44"/>
    </row>
    <row r="38" spans="1:9" s="45" customFormat="1" ht="15.75">
      <c r="A38" s="46" t="s">
        <v>45</v>
      </c>
      <c r="B38" s="38"/>
      <c r="C38" s="39">
        <v>-51136</v>
      </c>
      <c r="D38" s="39">
        <f t="shared" si="3"/>
        <v>-51136</v>
      </c>
      <c r="E38" s="52">
        <f t="shared" si="3"/>
        <v>-51136</v>
      </c>
      <c r="F38" s="47">
        <f t="shared" si="4"/>
        <v>0</v>
      </c>
      <c r="G38" s="56"/>
      <c r="H38" s="43"/>
      <c r="I38" s="44"/>
    </row>
    <row r="39" spans="1:9" s="45" customFormat="1" ht="15.75">
      <c r="A39" s="46" t="s">
        <v>23</v>
      </c>
      <c r="B39" s="38"/>
      <c r="C39" s="57">
        <v>-300000</v>
      </c>
      <c r="D39" s="39">
        <f t="shared" si="3"/>
        <v>-300000</v>
      </c>
      <c r="E39" s="52">
        <f t="shared" si="3"/>
        <v>-300000</v>
      </c>
      <c r="F39" s="47">
        <f t="shared" si="4"/>
        <v>0</v>
      </c>
      <c r="G39" s="48"/>
      <c r="H39" s="43"/>
      <c r="I39" s="44"/>
    </row>
    <row r="40" spans="1:9" s="45" customFormat="1" ht="15.75">
      <c r="A40" s="46" t="s">
        <v>25</v>
      </c>
      <c r="B40" s="38"/>
      <c r="C40" s="57">
        <v>-3000000</v>
      </c>
      <c r="D40" s="39">
        <f t="shared" si="3"/>
        <v>-3000000</v>
      </c>
      <c r="E40" s="52">
        <f t="shared" si="3"/>
        <v>-3000000</v>
      </c>
      <c r="F40" s="47">
        <f t="shared" si="4"/>
        <v>0</v>
      </c>
      <c r="G40" s="48"/>
      <c r="H40" s="43"/>
      <c r="I40" s="44"/>
    </row>
    <row r="41" spans="1:9" s="45" customFormat="1" ht="15.75">
      <c r="A41" s="46" t="s">
        <v>26</v>
      </c>
      <c r="B41" s="38"/>
      <c r="C41" s="57">
        <v>-2700000</v>
      </c>
      <c r="D41" s="39">
        <f t="shared" si="3"/>
        <v>-2700000</v>
      </c>
      <c r="E41" s="52">
        <f t="shared" si="3"/>
        <v>-2700000</v>
      </c>
      <c r="F41" s="47">
        <f t="shared" si="4"/>
        <v>0</v>
      </c>
      <c r="G41" s="48"/>
      <c r="H41" s="43"/>
      <c r="I41" s="44"/>
    </row>
    <row r="42" spans="1:9" s="45" customFormat="1" ht="15.75" hidden="1">
      <c r="A42" s="46"/>
      <c r="B42" s="38"/>
      <c r="C42" s="57"/>
      <c r="D42" s="39"/>
      <c r="E42" s="39"/>
      <c r="F42" s="47"/>
      <c r="G42" s="48"/>
      <c r="H42" s="43"/>
      <c r="I42" s="44"/>
    </row>
    <row r="43" spans="1:9" s="36" customFormat="1" ht="15.75">
      <c r="A43" s="58" t="s">
        <v>46</v>
      </c>
      <c r="B43" s="59">
        <f>SUM(B25:B42)</f>
        <v>-10376541</v>
      </c>
      <c r="C43" s="59">
        <f>SUM(C25:C42)</f>
        <v>-16002470</v>
      </c>
      <c r="D43" s="59">
        <f>SUM(D25:D42)</f>
        <v>-16002470</v>
      </c>
      <c r="E43" s="59">
        <f>SUM(E25:E42)</f>
        <v>-17274494</v>
      </c>
      <c r="F43" s="59">
        <f>SUM(F25:F42)</f>
        <v>-1272024</v>
      </c>
      <c r="G43" s="60"/>
      <c r="H43" s="34"/>
      <c r="I43" s="35"/>
    </row>
    <row r="44" spans="1:9" s="45" customFormat="1" ht="15.75">
      <c r="A44" s="61" t="s">
        <v>47</v>
      </c>
      <c r="B44" s="62"/>
      <c r="C44" s="63">
        <v>0</v>
      </c>
      <c r="D44" s="63">
        <f>-D36*0.01</f>
        <v>0</v>
      </c>
      <c r="E44" s="64">
        <v>0</v>
      </c>
      <c r="F44" s="65">
        <v>0</v>
      </c>
      <c r="G44" s="66"/>
      <c r="H44" s="43"/>
      <c r="I44" s="44"/>
    </row>
    <row r="45" spans="1:9" s="45" customFormat="1" ht="15.75">
      <c r="A45" s="67" t="s">
        <v>48</v>
      </c>
      <c r="B45" s="68"/>
      <c r="C45" s="38"/>
      <c r="D45" s="38"/>
      <c r="E45" s="38"/>
      <c r="F45" s="51"/>
      <c r="G45" s="69"/>
      <c r="H45" s="43"/>
      <c r="I45" s="44"/>
    </row>
    <row r="46" spans="1:9" s="45" customFormat="1" ht="15.75" hidden="1">
      <c r="A46" s="67"/>
      <c r="B46" s="68"/>
      <c r="C46" s="38"/>
      <c r="D46" s="38"/>
      <c r="E46" s="38"/>
      <c r="F46" s="51"/>
      <c r="G46" s="69"/>
      <c r="H46" s="43"/>
      <c r="I46" s="44"/>
    </row>
    <row r="47" spans="1:9" s="45" customFormat="1" ht="15.75" hidden="1">
      <c r="A47" s="67"/>
      <c r="B47" s="68"/>
      <c r="C47" s="38"/>
      <c r="D47" s="38"/>
      <c r="E47" s="38"/>
      <c r="F47" s="51"/>
      <c r="G47" s="69"/>
      <c r="H47" s="43"/>
      <c r="I47" s="44"/>
    </row>
    <row r="48" spans="1:9" s="45" customFormat="1" ht="15.75">
      <c r="A48" s="37" t="s">
        <v>49</v>
      </c>
      <c r="B48" s="70"/>
      <c r="C48" s="38"/>
      <c r="D48" s="38"/>
      <c r="E48" s="38"/>
      <c r="F48" s="51"/>
      <c r="G48" s="69"/>
      <c r="H48" s="43"/>
      <c r="I48" s="44"/>
    </row>
    <row r="49" spans="1:102" s="75" customFormat="1" ht="15.75">
      <c r="A49" s="28" t="s">
        <v>50</v>
      </c>
      <c r="B49" s="71">
        <f>+B8+B23+B43+B48</f>
        <v>18530703</v>
      </c>
      <c r="C49" s="72">
        <f>+C8+C23+C43+C44</f>
        <v>15089247</v>
      </c>
      <c r="D49" s="72">
        <f>+D8+D23+D43+D44</f>
        <v>20913246</v>
      </c>
      <c r="E49" s="72">
        <f>+E8+E23+E43+E44</f>
        <v>19641222</v>
      </c>
      <c r="F49" s="72">
        <f>+D49-E49</f>
        <v>1272024</v>
      </c>
      <c r="G49" s="73"/>
      <c r="H49" s="43"/>
      <c r="I49" s="43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</row>
    <row r="50" spans="1:9" s="45" customFormat="1" ht="15.75">
      <c r="A50" s="67" t="s">
        <v>51</v>
      </c>
      <c r="B50" s="38">
        <v>0</v>
      </c>
      <c r="C50" s="39">
        <v>0</v>
      </c>
      <c r="D50" s="39">
        <v>0</v>
      </c>
      <c r="E50" s="76">
        <v>0</v>
      </c>
      <c r="F50" s="77"/>
      <c r="G50" s="78"/>
      <c r="H50" s="79"/>
      <c r="I50" s="44"/>
    </row>
    <row r="51" spans="1:9" s="45" customFormat="1" ht="15.75">
      <c r="A51" s="46" t="s">
        <v>52</v>
      </c>
      <c r="B51" s="38">
        <f>-15763789-3435776</f>
        <v>-19199565</v>
      </c>
      <c r="C51" s="39">
        <v>-14651651</v>
      </c>
      <c r="D51" s="39">
        <f>+B51</f>
        <v>-19199565</v>
      </c>
      <c r="E51" s="76">
        <f>+D51</f>
        <v>-19199565</v>
      </c>
      <c r="F51" s="80"/>
      <c r="G51" s="81"/>
      <c r="H51" s="79"/>
      <c r="I51" s="44"/>
    </row>
    <row r="52" spans="1:9" s="45" customFormat="1" ht="15.75" hidden="1">
      <c r="A52" s="46" t="s">
        <v>53</v>
      </c>
      <c r="B52" s="38"/>
      <c r="C52" s="39"/>
      <c r="D52" s="39"/>
      <c r="E52" s="76"/>
      <c r="F52" s="80"/>
      <c r="G52" s="81"/>
      <c r="H52" s="79"/>
      <c r="I52" s="44"/>
    </row>
    <row r="53" spans="1:9" s="45" customFormat="1" ht="15.75" hidden="1">
      <c r="A53" s="46" t="s">
        <v>54</v>
      </c>
      <c r="B53" s="38"/>
      <c r="C53" s="39"/>
      <c r="D53" s="39"/>
      <c r="E53" s="76">
        <f>+C53-D53</f>
        <v>0</v>
      </c>
      <c r="F53" s="80"/>
      <c r="G53" s="81"/>
      <c r="H53" s="79"/>
      <c r="I53" s="44"/>
    </row>
    <row r="54" spans="1:9" s="45" customFormat="1" ht="15.75" hidden="1">
      <c r="A54" s="46" t="s">
        <v>55</v>
      </c>
      <c r="B54" s="38"/>
      <c r="C54" s="39"/>
      <c r="D54" s="39"/>
      <c r="E54" s="76"/>
      <c r="F54" s="80"/>
      <c r="G54" s="81"/>
      <c r="H54" s="79"/>
      <c r="I54" s="44"/>
    </row>
    <row r="55" spans="1:9" s="36" customFormat="1" ht="15.75">
      <c r="A55" s="67" t="s">
        <v>56</v>
      </c>
      <c r="B55" s="82">
        <f>SUM(B50:B54)</f>
        <v>-19199565</v>
      </c>
      <c r="C55" s="83">
        <f>SUM(C50:C54)</f>
        <v>-14651651</v>
      </c>
      <c r="D55" s="83">
        <f>SUM(D50:D54)</f>
        <v>-19199565</v>
      </c>
      <c r="E55" s="84">
        <f>SUM(E50:E54)</f>
        <v>-19199565</v>
      </c>
      <c r="F55" s="85"/>
      <c r="G55" s="86"/>
      <c r="H55" s="87"/>
      <c r="I55" s="35"/>
    </row>
    <row r="56" spans="1:9" s="36" customFormat="1" ht="15.75">
      <c r="A56" s="28" t="s">
        <v>57</v>
      </c>
      <c r="B56" s="29">
        <f>+B49+B55</f>
        <v>-668862</v>
      </c>
      <c r="C56" s="30">
        <f>+C49+C55</f>
        <v>437596</v>
      </c>
      <c r="D56" s="30">
        <f>+D49+D55</f>
        <v>1713681</v>
      </c>
      <c r="E56" s="30">
        <f>+E49+E55</f>
        <v>441657</v>
      </c>
      <c r="F56" s="30">
        <f>+D56-E56</f>
        <v>1272024</v>
      </c>
      <c r="G56" s="88"/>
      <c r="H56" s="34"/>
      <c r="I56" s="35"/>
    </row>
    <row r="57" spans="1:9" s="36" customFormat="1" ht="15.75" hidden="1">
      <c r="A57" s="89"/>
      <c r="B57" s="29"/>
      <c r="C57" s="30"/>
      <c r="D57" s="30"/>
      <c r="E57" s="30"/>
      <c r="F57" s="32"/>
      <c r="G57" s="88"/>
      <c r="H57" s="34"/>
      <c r="I57" s="35"/>
    </row>
    <row r="58" spans="1:9" s="45" customFormat="1" ht="19.5" thickBot="1">
      <c r="A58" s="90" t="s">
        <v>58</v>
      </c>
      <c r="B58" s="91">
        <v>400000</v>
      </c>
      <c r="C58" s="92">
        <v>400000</v>
      </c>
      <c r="D58" s="92">
        <v>400000</v>
      </c>
      <c r="E58" s="92">
        <v>400000</v>
      </c>
      <c r="F58" s="93">
        <f>+D58-E58</f>
        <v>0</v>
      </c>
      <c r="G58" s="94"/>
      <c r="H58" s="95"/>
      <c r="I58" s="44"/>
    </row>
    <row r="59" spans="1:8" s="99" customFormat="1" ht="13.5" customHeight="1">
      <c r="A59" s="96" t="s">
        <v>59</v>
      </c>
      <c r="B59" s="97"/>
      <c r="C59" s="98"/>
      <c r="D59" s="97"/>
      <c r="E59" s="97"/>
      <c r="G59" s="97"/>
      <c r="H59" s="97"/>
    </row>
    <row r="60" spans="1:8" s="99" customFormat="1" ht="15.75" customHeight="1">
      <c r="A60" s="100" t="s">
        <v>60</v>
      </c>
      <c r="B60" s="74"/>
      <c r="C60" s="101"/>
      <c r="D60" s="74"/>
      <c r="E60" s="102"/>
      <c r="F60" s="97"/>
      <c r="G60" s="103"/>
      <c r="H60" s="103"/>
    </row>
    <row r="61" spans="1:8" s="99" customFormat="1" ht="15.75" customHeight="1">
      <c r="A61" s="45" t="s">
        <v>61</v>
      </c>
      <c r="B61" s="102"/>
      <c r="C61" s="104"/>
      <c r="D61" s="102"/>
      <c r="E61" s="102"/>
      <c r="F61" s="97"/>
      <c r="G61" s="105"/>
      <c r="H61" s="103"/>
    </row>
    <row r="62" spans="2:8" s="45" customFormat="1" ht="15" customHeight="1">
      <c r="B62" s="74"/>
      <c r="C62" s="104"/>
      <c r="D62" s="74"/>
      <c r="E62" s="102"/>
      <c r="F62" s="102"/>
      <c r="G62" s="97"/>
      <c r="H62" s="102"/>
    </row>
    <row r="63" spans="1:8" s="45" customFormat="1" ht="15.75">
      <c r="A63" s="106"/>
      <c r="B63" s="107"/>
      <c r="C63" s="108"/>
      <c r="D63" s="107"/>
      <c r="E63" s="107"/>
      <c r="F63" s="109"/>
      <c r="G63" s="103"/>
      <c r="H63" s="74"/>
    </row>
    <row r="64" spans="1:8" s="45" customFormat="1" ht="15.75">
      <c r="A64" s="110"/>
      <c r="B64" s="107"/>
      <c r="C64" s="108"/>
      <c r="D64" s="107"/>
      <c r="E64" s="107"/>
      <c r="F64" s="107"/>
      <c r="G64" s="103"/>
      <c r="H64" s="74"/>
    </row>
    <row r="65" spans="1:8" s="45" customFormat="1" ht="15.75">
      <c r="A65" s="110"/>
      <c r="B65" s="107"/>
      <c r="C65" s="108"/>
      <c r="D65" s="107"/>
      <c r="E65" s="107"/>
      <c r="F65" s="107"/>
      <c r="G65" s="111"/>
      <c r="H65" s="74"/>
    </row>
    <row r="66" spans="1:8" s="45" customFormat="1" ht="15.75">
      <c r="A66" s="110"/>
      <c r="B66" s="107"/>
      <c r="C66" s="108"/>
      <c r="D66" s="107"/>
      <c r="E66" s="107"/>
      <c r="F66" s="107"/>
      <c r="G66" s="103"/>
      <c r="H66" s="74"/>
    </row>
    <row r="67" spans="1:8" s="45" customFormat="1" ht="15.75">
      <c r="A67" s="110"/>
      <c r="B67" s="107"/>
      <c r="C67" s="108"/>
      <c r="D67" s="107"/>
      <c r="E67" s="107"/>
      <c r="F67" s="107"/>
      <c r="G67" s="103"/>
      <c r="H67" s="74"/>
    </row>
    <row r="68" spans="1:8" s="45" customFormat="1" ht="15.75">
      <c r="A68" s="110"/>
      <c r="B68" s="107"/>
      <c r="C68" s="108"/>
      <c r="D68" s="107"/>
      <c r="E68" s="107"/>
      <c r="F68" s="107"/>
      <c r="G68" s="103"/>
      <c r="H68" s="74"/>
    </row>
    <row r="69" spans="2:8" ht="15">
      <c r="B69" s="113"/>
      <c r="C69" s="114"/>
      <c r="D69" s="113"/>
      <c r="E69" s="113"/>
      <c r="F69" s="113"/>
      <c r="G69" s="115"/>
      <c r="H69" s="116"/>
    </row>
    <row r="70" spans="2:8" ht="15">
      <c r="B70" s="113"/>
      <c r="C70" s="114"/>
      <c r="D70" s="113"/>
      <c r="E70" s="113"/>
      <c r="F70" s="113"/>
      <c r="G70" s="115"/>
      <c r="H70" s="116"/>
    </row>
    <row r="71" spans="2:8" ht="15">
      <c r="B71" s="113"/>
      <c r="C71" s="114"/>
      <c r="D71" s="113"/>
      <c r="E71" s="113"/>
      <c r="F71" s="113"/>
      <c r="G71" s="115"/>
      <c r="H71" s="116"/>
    </row>
    <row r="72" spans="2:8" ht="15">
      <c r="B72" s="113"/>
      <c r="C72" s="114"/>
      <c r="D72" s="113"/>
      <c r="E72" s="113"/>
      <c r="F72" s="113"/>
      <c r="G72" s="115"/>
      <c r="H72" s="116"/>
    </row>
    <row r="73" ht="12.75">
      <c r="G73" s="115"/>
    </row>
    <row r="74" ht="12.75">
      <c r="G74" s="115"/>
    </row>
    <row r="75" ht="12.75">
      <c r="G75" s="115"/>
    </row>
    <row r="76" ht="12.75">
      <c r="G76" s="115"/>
    </row>
    <row r="77" ht="12.75">
      <c r="G77" s="115"/>
    </row>
    <row r="78" ht="12.75">
      <c r="G78" s="115"/>
    </row>
    <row r="79" ht="12.75">
      <c r="G79" s="115"/>
    </row>
    <row r="80" ht="12.75">
      <c r="G80" s="115"/>
    </row>
    <row r="81" ht="12.75">
      <c r="G81" s="115"/>
    </row>
    <row r="82" ht="12.75">
      <c r="G82" s="115"/>
    </row>
    <row r="83" ht="12.75">
      <c r="G83" s="115"/>
    </row>
    <row r="84" ht="12.75">
      <c r="G84" s="115"/>
    </row>
    <row r="85" ht="12.75">
      <c r="G85" s="115"/>
    </row>
    <row r="86" ht="12.75">
      <c r="G86" s="115"/>
    </row>
    <row r="87" ht="12.75">
      <c r="G87" s="115"/>
    </row>
    <row r="88" ht="12.75">
      <c r="G88" s="115"/>
    </row>
    <row r="89" ht="12.75">
      <c r="G89" s="115"/>
    </row>
    <row r="90" ht="12.75">
      <c r="G90" s="115"/>
    </row>
    <row r="91" ht="12.75">
      <c r="G91" s="115"/>
    </row>
    <row r="92" ht="12.75">
      <c r="G92" s="115"/>
    </row>
    <row r="93" ht="12.75">
      <c r="G93" s="115"/>
    </row>
    <row r="94" ht="12.75">
      <c r="G94" s="115"/>
    </row>
    <row r="95" ht="12.75">
      <c r="G95" s="115"/>
    </row>
    <row r="96" ht="12.75">
      <c r="G96" s="115"/>
    </row>
    <row r="97" ht="12.75">
      <c r="G97" s="115"/>
    </row>
    <row r="98" ht="12.75">
      <c r="G98" s="115"/>
    </row>
    <row r="99" ht="12.75">
      <c r="G99" s="115"/>
    </row>
    <row r="100" ht="12.75">
      <c r="G100" s="115"/>
    </row>
    <row r="101" ht="12.75">
      <c r="G101" s="115"/>
    </row>
    <row r="102" ht="12.75">
      <c r="G102" s="115"/>
    </row>
    <row r="103" ht="12.75">
      <c r="G103" s="115"/>
    </row>
    <row r="104" ht="12.75">
      <c r="G104" s="115"/>
    </row>
    <row r="105" ht="12.75">
      <c r="G105" s="115"/>
    </row>
    <row r="106" ht="12.75">
      <c r="G106" s="115"/>
    </row>
    <row r="107" ht="12.75">
      <c r="G107" s="115"/>
    </row>
    <row r="108" ht="12.75">
      <c r="G108" s="115"/>
    </row>
    <row r="109" ht="12.75">
      <c r="G109" s="115"/>
    </row>
    <row r="110" ht="12.75">
      <c r="G110" s="115"/>
    </row>
    <row r="111" ht="12.75">
      <c r="G111" s="115"/>
    </row>
    <row r="112" ht="12.75">
      <c r="G112" s="115"/>
    </row>
    <row r="113" ht="12.75">
      <c r="G113" s="115"/>
    </row>
    <row r="114" ht="12.75">
      <c r="G114" s="115"/>
    </row>
    <row r="115" ht="12.75">
      <c r="G115" s="115"/>
    </row>
    <row r="116" ht="12.75">
      <c r="G116" s="115"/>
    </row>
    <row r="117" ht="12.75">
      <c r="G117" s="115"/>
    </row>
    <row r="118" ht="12.75">
      <c r="G118" s="115"/>
    </row>
    <row r="119" ht="12.75">
      <c r="G119" s="115"/>
    </row>
    <row r="120" ht="12.75">
      <c r="G120" s="115"/>
    </row>
    <row r="121" ht="12.75">
      <c r="G121" s="115"/>
    </row>
    <row r="122" ht="12.75">
      <c r="G122" s="115"/>
    </row>
    <row r="123" ht="12.75">
      <c r="G123" s="115"/>
    </row>
    <row r="124" ht="12.75">
      <c r="G124" s="115"/>
    </row>
    <row r="125" ht="12.75">
      <c r="G125" s="115"/>
    </row>
    <row r="126" ht="12.75">
      <c r="G126" s="115"/>
    </row>
    <row r="127" ht="12.75">
      <c r="G127" s="115"/>
    </row>
    <row r="128" ht="12.75">
      <c r="G128" s="115"/>
    </row>
    <row r="129" ht="12.75">
      <c r="G129" s="115"/>
    </row>
    <row r="130" ht="12.75">
      <c r="G130" s="115"/>
    </row>
    <row r="131" ht="12.75">
      <c r="G131" s="115"/>
    </row>
    <row r="132" ht="12.75">
      <c r="G132" s="115"/>
    </row>
    <row r="133" ht="12.75">
      <c r="G133" s="115"/>
    </row>
    <row r="134" ht="12.75">
      <c r="G134" s="115"/>
    </row>
    <row r="135" ht="12.75">
      <c r="G135" s="115"/>
    </row>
    <row r="136" ht="12.75">
      <c r="G136" s="115"/>
    </row>
    <row r="137" ht="12.75">
      <c r="G137" s="115"/>
    </row>
    <row r="138" ht="12.75">
      <c r="G138" s="115"/>
    </row>
    <row r="139" ht="12.75">
      <c r="G139" s="115"/>
    </row>
    <row r="140" ht="12.75">
      <c r="G140" s="115"/>
    </row>
    <row r="141" ht="12.75">
      <c r="G141" s="115"/>
    </row>
    <row r="142" ht="12.75">
      <c r="G142" s="115"/>
    </row>
    <row r="143" ht="12.75">
      <c r="G143" s="115"/>
    </row>
    <row r="144" ht="12.75">
      <c r="G144" s="115"/>
    </row>
    <row r="145" ht="12.75">
      <c r="G145" s="115"/>
    </row>
    <row r="146" ht="12.75">
      <c r="G146" s="115"/>
    </row>
    <row r="147" ht="12.75">
      <c r="G147" s="115"/>
    </row>
    <row r="148" ht="12.75">
      <c r="G148" s="115"/>
    </row>
    <row r="149" ht="12.75">
      <c r="G149" s="115"/>
    </row>
    <row r="150" ht="12.75">
      <c r="G150" s="115"/>
    </row>
    <row r="151" ht="12.75">
      <c r="G151" s="115"/>
    </row>
    <row r="152" ht="12.75">
      <c r="G152" s="115"/>
    </row>
    <row r="153" ht="12.75">
      <c r="G153" s="115"/>
    </row>
    <row r="154" ht="12.75">
      <c r="G154" s="115"/>
    </row>
    <row r="155" ht="12.75">
      <c r="G155" s="115"/>
    </row>
    <row r="156" ht="12.75">
      <c r="G156" s="115"/>
    </row>
    <row r="157" ht="12.75">
      <c r="G157" s="115"/>
    </row>
    <row r="158" ht="12.75">
      <c r="G158" s="115"/>
    </row>
    <row r="159" ht="12.75">
      <c r="G159" s="115"/>
    </row>
    <row r="160" ht="12.75">
      <c r="G160" s="115"/>
    </row>
    <row r="161" ht="12.75">
      <c r="G161" s="115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Tesia Forbes</dc:creator>
  <cp:keywords/>
  <dc:description/>
  <cp:lastModifiedBy>Laura Kennison</cp:lastModifiedBy>
  <cp:lastPrinted>2007-05-31T17:17:09Z</cp:lastPrinted>
  <dcterms:created xsi:type="dcterms:W3CDTF">2007-05-02T16:26:06Z</dcterms:created>
  <dcterms:modified xsi:type="dcterms:W3CDTF">2007-06-04T15:32:03Z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