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720" activeTab="0"/>
  </bookViews>
  <sheets>
    <sheet name="Form C Non GF Financial Pla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">#REF!</definedName>
    <definedName name="a" hidden="1">{"cxtransfer",#N/A,FALSE,"ReorgRevisted"}</definedName>
    <definedName name="Actual">#REF!</definedName>
    <definedName name="ALTERNATIVES">'[4]Rate Model'!#REF!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cc" hidden="1">{"NonWhole",#N/A,FALSE,"ReorgRevisted"}</definedName>
    <definedName name="Chart_input">#REF!</definedName>
    <definedName name="ComparativeResults">#REF!</definedName>
    <definedName name="D">{"Dis",#N/A,FALSE,"ReorgRevisted"}</definedName>
    <definedName name="D.S.FACT">#REF!</definedName>
    <definedName name="DEBTDET">'[4]Rate Model'!#REF!</definedName>
    <definedName name="e" hidden="1">{"Whole",#N/A,FALSE,"ReorgRevisted"}</definedName>
    <definedName name="EXPORT">'[4]Rate Model'!#REF!</definedName>
    <definedName name="Finance_Policy_Table">#REF!</definedName>
    <definedName name="FIVE">'[4]Rate Model'!#REF!</definedName>
    <definedName name="HazWaste" hidden="1">{"cxtransfer",#N/A,FALSE,"ReorgRevisted"}</definedName>
    <definedName name="I_I">#REF!</definedName>
    <definedName name="ISSUDATE">#REF!</definedName>
    <definedName name="KWH">'[6] monthly-energy '!#REF!</definedName>
    <definedName name="L1_">#REF!</definedName>
    <definedName name="L2_">#REF!</definedName>
    <definedName name="L3_">#REF!</definedName>
    <definedName name="looksee">#REF!</definedName>
    <definedName name="lookup">'[8]trunks'!#REF!</definedName>
    <definedName name="lookuprange">#REF!</definedName>
    <definedName name="Macro1_PRINT">#REF!</definedName>
    <definedName name="Master">'[1]Master'!$A$6:$J$3210</definedName>
    <definedName name="No_I_I">#REF!</definedName>
    <definedName name="output">'[8]trunks'!#REF!</definedName>
    <definedName name="PORK">'[4]Rate Model'!#REF!</definedName>
    <definedName name="_xlnm.Print_Area" localSheetId="0">'Form C Non GF Financial Plan'!$A$2:$G$63</definedName>
    <definedName name="Print_Area_MI">'[4]Rate Model'!#REF!</definedName>
    <definedName name="QrySixYearBook">#REF!</definedName>
    <definedName name="run_description">'[4]Rate Model'!#REF!</definedName>
    <definedName name="Seattle">#REF!</definedName>
    <definedName name="SIX">'[4]Rate Model'!#REF!</definedName>
    <definedName name="SUM">'[7]Quarterly Billing Detail'!#REF!</definedName>
    <definedName name="SUMMARY">'[4]Rate Model'!#REF!</definedName>
    <definedName name="TERM">#REF!</definedName>
    <definedName name="TextRefCopyRangeCount" hidden="1">108</definedName>
    <definedName name="TRANS">'[4]Rate Model'!#REF!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REF_COLUMN_3" hidden="1">'[3]SRF Fund Loan Summary (4)'!#REF!</definedName>
    <definedName name="XRefColumnsCount" hidden="1">3</definedName>
    <definedName name="XRefCopy3" hidden="1">'[3]SRF Fund Loan Summary (4)'!#REF!</definedName>
    <definedName name="XRefCopy4" hidden="1">'[3]SRF Fund Loan Summary (4)'!#REF!</definedName>
    <definedName name="XRefCopyRangeCount" hidden="1">4</definedName>
    <definedName name="XRefPasteRangeCount" hidden="1">3</definedName>
    <definedName name="Z_6B3DA342_0A94_444A_9A6A_8F678A3CB78E_.wvu.PrintArea" localSheetId="0" hidden="1">'Form C Non GF Financial Plan'!$A$1:$G$42</definedName>
  </definedNames>
  <calcPr fullCalcOnLoad="1"/>
</workbook>
</file>

<file path=xl/sharedStrings.xml><?xml version="1.0" encoding="utf-8"?>
<sst xmlns="http://schemas.openxmlformats.org/spreadsheetml/2006/main" count="75" uniqueCount="75">
  <si>
    <t>Non-GF Financial Plan</t>
  </si>
  <si>
    <t>Fund Name:  Water Quality Fund</t>
  </si>
  <si>
    <t>Fund Number: 461 &amp; 4616</t>
  </si>
  <si>
    <t>Prepared by:  Greg Holman &amp; Darcia Thurman</t>
  </si>
  <si>
    <t>Date Prepared:  March 2010</t>
  </si>
  <si>
    <t xml:space="preserve"> 2009 Unaudited</t>
  </si>
  <si>
    <t>2010 Adopted</t>
  </si>
  <si>
    <t>2010 Revised</t>
  </si>
  <si>
    <t>2010 Estimated</t>
  </si>
  <si>
    <t>Estimated - Adopted Change</t>
  </si>
  <si>
    <t>Explanation of Change</t>
  </si>
  <si>
    <t>CUSTOMER EQUIVALENTS (RCEs)</t>
  </si>
  <si>
    <t>RCE forecast for 2010 reduced by 0.25%</t>
  </si>
  <si>
    <t>MONTHLY RATE</t>
  </si>
  <si>
    <t>BEGINNING OPERATING FUND</t>
  </si>
  <si>
    <t>OPERATING REVENUE:</t>
  </si>
  <si>
    <t xml:space="preserve">  Customer Charges</t>
  </si>
  <si>
    <t>RCE forecast for 2010 reduced by 0.25%.</t>
  </si>
  <si>
    <t xml:space="preserve">  Investment Income</t>
  </si>
  <si>
    <t>Interest rates in 2010 lower than forecast.</t>
  </si>
  <si>
    <t xml:space="preserve">  Capacity Charge</t>
  </si>
  <si>
    <t>Increase in assumed payoff percentage.</t>
  </si>
  <si>
    <t xml:space="preserve">  Rate Stabilization</t>
  </si>
  <si>
    <t>Net effect of operating changes.</t>
  </si>
  <si>
    <t xml:space="preserve">  Other Income</t>
  </si>
  <si>
    <t>Lower lab revenue, methane sales, industrial waste.</t>
  </si>
  <si>
    <t xml:space="preserve">  TOTAL OPERATING REVENUES</t>
  </si>
  <si>
    <t>OPERATING EXPENSE</t>
  </si>
  <si>
    <t>DEBT SERVICE REQUIREMENT PARITY DEBT</t>
  </si>
  <si>
    <t>2010 bond issue changed to capitalized interest.</t>
  </si>
  <si>
    <t>SUBORDINATED DEBT SERVICE</t>
  </si>
  <si>
    <t xml:space="preserve">Interest rates lower than forecast.  2nd variable bond issue moved to year-end.   </t>
  </si>
  <si>
    <t>DEBT SERVICE COVERAGE RATIO  PARITY DEBT</t>
  </si>
  <si>
    <t>Change due to the change in the parity and subordinate debt shares of total debt service.</t>
  </si>
  <si>
    <t>DEBT SERVICE COVERAGE RATIO TOTAL PAYMENTS</t>
  </si>
  <si>
    <t>KC POOL LOAN REPAYMENT</t>
  </si>
  <si>
    <t>LIQUIDITY RESERVE CONTRIBUTION</t>
  </si>
  <si>
    <t xml:space="preserve">TRANSFERS TO CAPITAL </t>
  </si>
  <si>
    <t xml:space="preserve">Transfer reduced due to lower debt service and coverage requirement.    </t>
  </si>
  <si>
    <t xml:space="preserve">         </t>
  </si>
  <si>
    <t>RATE STABILIZATION RESERVE</t>
  </si>
  <si>
    <t>OPERATING LIQUIDITY RESERVE BALANCE</t>
  </si>
  <si>
    <t>OPERATING  FUND ENDING BALANCE</t>
  </si>
  <si>
    <t>CONSTRUCTION FUND</t>
  </si>
  <si>
    <t>BEGINNING FUND BALANCE</t>
  </si>
  <si>
    <t>REVENUES:</t>
  </si>
  <si>
    <t xml:space="preserve">  Parity Bonds</t>
  </si>
  <si>
    <t>Increased bond proceeds to fund capitalized interest reserves and replace an existing surety bond.</t>
  </si>
  <si>
    <t xml:space="preserve">  Variable Debt Bonds</t>
  </si>
  <si>
    <t>December 2009 bond issue delayed until January 2010.</t>
  </si>
  <si>
    <t xml:space="preserve">  Grants &amp; Loans</t>
  </si>
  <si>
    <t>Timing of loan fund receipts and new grant funding.</t>
  </si>
  <si>
    <t xml:space="preserve">  Other</t>
  </si>
  <si>
    <t xml:space="preserve">  Transfers From Operating Fund</t>
  </si>
  <si>
    <t>See notes to operating fund.</t>
  </si>
  <si>
    <t xml:space="preserve">  TOTAL REVENUES</t>
  </si>
  <si>
    <t>CAPITAL EXPENDITURES</t>
  </si>
  <si>
    <t>DEBT ISSUANCE COSTS</t>
  </si>
  <si>
    <t>Higher issuance costs due to additional bond proceeds.</t>
  </si>
  <si>
    <t>BOND RESERVE TRANSACTIONS</t>
  </si>
  <si>
    <t>Addition to capitalized interest reserves and replacement of a surety bond with bond reserves.</t>
  </si>
  <si>
    <t xml:space="preserve">DEBT SERVICE, CAPITALIZED INTEREST RESERVE </t>
  </si>
  <si>
    <t>New line in financial plan to recognize payment of debt service from capitalized interest reserves.</t>
  </si>
  <si>
    <t>ADJUSTMENTS</t>
  </si>
  <si>
    <t>Debt service payment from 2010 bond issue.</t>
  </si>
  <si>
    <t>ENDING FUND BALANCE</t>
  </si>
  <si>
    <t>2010 bond proceeds expended in 2011.</t>
  </si>
  <si>
    <t>CONSTRUCTION FUND RESERVES</t>
  </si>
  <si>
    <t xml:space="preserve">  Bond &amp; Loan Reserves</t>
  </si>
  <si>
    <t>Increased bond reserves in place of a surety bond and increased capitalized interest reserves.</t>
  </si>
  <si>
    <t xml:space="preserve">  Policy Reserves</t>
  </si>
  <si>
    <t>TOTAL FUND RESERVES</t>
  </si>
  <si>
    <t>CONSTRUCTION FUND BALANCE</t>
  </si>
  <si>
    <t>Includes elimination of Culver, Corrections Ordinance Contras and adds EECB Grant.</t>
  </si>
  <si>
    <t>1st Omnibus Ordinance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</si>
</sst>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[$-409]d\-mmm\-yy;@"/>
    <numFmt numFmtId="168" formatCode="&quot;$&quot;#,##0.00;\-&quot;$&quot;#,##0.00"/>
    <numFmt numFmtId="169" formatCode="#,##0;\(#,##0\)"/>
    <numFmt numFmtId="170" formatCode="0.00_);[Red]\(0.00\)"/>
    <numFmt numFmtId="171" formatCode="0_)"/>
    <numFmt numFmtId="172" formatCode="General_)"/>
    <numFmt numFmtId="173" formatCode="#,##0.0,;\(#,##0.0,\)"/>
    <numFmt numFmtId="174" formatCode="#,##0.00000_);\(#,##0.00000\)"/>
    <numFmt numFmtId="175" formatCode="_(&quot;$&quot;* #,##0.000_);_(&quot;$&quot;* \(#,##0.000\);_(&quot;$&quot;* &quot;-&quot;??_);_(@_)"/>
    <numFmt numFmtId="176" formatCode="&quot;$&quot;* #,##0_);[Red]&quot;$&quot;* \(#,##0\);&quot;$&quot;* \-0\-_)"/>
    <numFmt numFmtId="177" formatCode="#,##0_);\(#,##0\);\-0\-_)"/>
    <numFmt numFmtId="178" formatCode="&quot;$&quot;#,##0.0;\-&quot;$&quot;#,##0.0"/>
    <numFmt numFmtId="179" formatCode="0000"/>
    <numFmt numFmtId="180" formatCode="&quot;$&quot;#,##0\ ;\(&quot;$&quot;#,##0\)"/>
    <numFmt numFmtId="181" formatCode="#,##0.00;[Red]\(#,##0.00\)"/>
    <numFmt numFmtId="182" formatCode="0.0000000000"/>
    <numFmt numFmtId="183" formatCode="#,##0.000000000_);\(#,##0.000000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Helv"/>
      <family val="0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0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11"/>
      <name val="Arial"/>
      <family val="2"/>
    </font>
    <font>
      <b/>
      <sz val="12"/>
      <name val="Times New Roman"/>
      <family val="0"/>
    </font>
    <font>
      <sz val="11"/>
      <name val="Helv"/>
      <family val="0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92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72" fontId="3" fillId="0" borderId="0">
      <alignment/>
      <protection/>
    </xf>
    <xf numFmtId="164" fontId="3" fillId="0" borderId="0">
      <alignment/>
      <protection/>
    </xf>
    <xf numFmtId="172" fontId="4" fillId="0" borderId="0">
      <alignment horizontal="center"/>
      <protection/>
    </xf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175" fontId="5" fillId="0" borderId="1">
      <alignment horizontal="center"/>
      <protection/>
    </xf>
    <xf numFmtId="0" fontId="6" fillId="0" borderId="0">
      <alignment horizontal="center"/>
      <protection/>
    </xf>
    <xf numFmtId="0" fontId="7" fillId="15" borderId="0" applyNumberFormat="0" applyBorder="0" applyAlignment="0" applyProtection="0"/>
    <xf numFmtId="172" fontId="8" fillId="0" borderId="0">
      <alignment horizontal="center"/>
      <protection/>
    </xf>
    <xf numFmtId="0" fontId="9" fillId="16" borderId="2" applyNumberFormat="0" applyAlignment="0" applyProtection="0"/>
    <xf numFmtId="0" fontId="10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1" fontId="0" fillId="0" borderId="1">
      <alignment horizontal="center"/>
      <protection/>
    </xf>
    <xf numFmtId="0" fontId="15" fillId="6" borderId="0" applyNumberFormat="0" applyBorder="0" applyAlignment="0" applyProtection="0"/>
    <xf numFmtId="176" fontId="16" fillId="0" borderId="4" applyFont="0" applyFill="0" applyProtection="0">
      <alignment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8" applyNumberFormat="0" applyFill="0" applyAlignment="0" applyProtection="0"/>
    <xf numFmtId="0" fontId="23" fillId="7" borderId="0" applyNumberFormat="0" applyBorder="0" applyAlignment="0" applyProtection="0"/>
    <xf numFmtId="1" fontId="6" fillId="0" borderId="0">
      <alignment horizontal="center"/>
      <protection/>
    </xf>
    <xf numFmtId="37" fontId="6" fillId="0" borderId="0">
      <alignment/>
      <protection/>
    </xf>
    <xf numFmtId="37" fontId="24" fillId="0" borderId="0">
      <alignment/>
      <protection/>
    </xf>
    <xf numFmtId="37" fontId="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" fillId="4" borderId="9" applyNumberFormat="0" applyFont="0" applyAlignment="0" applyProtection="0"/>
    <xf numFmtId="179" fontId="12" fillId="0" borderId="1">
      <alignment horizontal="center"/>
      <protection/>
    </xf>
    <xf numFmtId="0" fontId="26" fillId="16" borderId="10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4" fontId="5" fillId="0" borderId="11">
      <alignment horizontal="center"/>
      <protection/>
    </xf>
    <xf numFmtId="0" fontId="11" fillId="0" borderId="0">
      <alignment vertical="top"/>
      <protection/>
    </xf>
    <xf numFmtId="164" fontId="3" fillId="18" borderId="4">
      <alignment/>
      <protection/>
    </xf>
    <xf numFmtId="164" fontId="3" fillId="18" borderId="12">
      <alignment/>
      <protection/>
    </xf>
    <xf numFmtId="177" fontId="16" fillId="0" borderId="13" applyFont="0" applyFill="0" applyProtection="0">
      <alignment/>
    </xf>
    <xf numFmtId="164" fontId="3" fillId="0" borderId="14">
      <alignment/>
      <protection/>
    </xf>
    <xf numFmtId="164" fontId="3" fillId="18" borderId="12">
      <alignment/>
      <protection/>
    </xf>
    <xf numFmtId="178" fontId="5" fillId="0" borderId="11">
      <alignment horizontal="center"/>
      <protection/>
    </xf>
    <xf numFmtId="173" fontId="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37" fontId="29" fillId="0" borderId="0" xfId="71" applyFont="1" applyBorder="1" applyAlignment="1">
      <alignment horizontal="centerContinuous" wrapText="1"/>
      <protection/>
    </xf>
    <xf numFmtId="37" fontId="30" fillId="0" borderId="0" xfId="7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24" fillId="0" borderId="0" xfId="7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24" fillId="16" borderId="0" xfId="0" applyFont="1" applyFill="1" applyBorder="1" applyAlignment="1">
      <alignment horizontal="left"/>
    </xf>
    <xf numFmtId="37" fontId="29" fillId="0" borderId="0" xfId="71" applyFont="1" applyBorder="1" applyAlignment="1">
      <alignment horizontal="center" wrapText="1"/>
      <protection/>
    </xf>
    <xf numFmtId="37" fontId="24" fillId="0" borderId="0" xfId="71" applyFont="1" applyBorder="1" applyAlignment="1">
      <alignment horizontal="left" wrapText="1"/>
      <protection/>
    </xf>
    <xf numFmtId="0" fontId="0" fillId="16" borderId="0" xfId="0" applyFill="1" applyAlignment="1">
      <alignment/>
    </xf>
    <xf numFmtId="0" fontId="0" fillId="16" borderId="0" xfId="0" applyFill="1" applyAlignment="1">
      <alignment horizontal="centerContinuous"/>
    </xf>
    <xf numFmtId="0" fontId="0" fillId="16" borderId="0" xfId="0" applyFill="1" applyAlignment="1">
      <alignment/>
    </xf>
    <xf numFmtId="37" fontId="31" fillId="0" borderId="0" xfId="71" applyFont="1" applyBorder="1" applyAlignment="1">
      <alignment horizontal="left" wrapText="1"/>
      <protection/>
    </xf>
    <xf numFmtId="37" fontId="32" fillId="0" borderId="0" xfId="7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33" fillId="0" borderId="0" xfId="71" applyFont="1" applyBorder="1" applyAlignment="1">
      <alignment horizontal="centerContinuous" wrapText="1"/>
      <protection/>
    </xf>
    <xf numFmtId="164" fontId="34" fillId="0" borderId="16" xfId="48" applyNumberFormat="1" applyFont="1" applyFill="1" applyBorder="1" applyAlignment="1">
      <alignment horizontal="center" wrapText="1"/>
    </xf>
    <xf numFmtId="164" fontId="34" fillId="0" borderId="16" xfId="48" applyNumberFormat="1" applyFont="1" applyBorder="1" applyAlignment="1">
      <alignment horizontal="center" wrapText="1"/>
    </xf>
    <xf numFmtId="164" fontId="35" fillId="0" borderId="0" xfId="48" applyNumberFormat="1" applyFont="1" applyBorder="1" applyAlignment="1">
      <alignment wrapText="1"/>
    </xf>
    <xf numFmtId="0" fontId="35" fillId="0" borderId="0" xfId="0" applyFont="1" applyAlignment="1">
      <alignment wrapText="1"/>
    </xf>
    <xf numFmtId="37" fontId="0" fillId="0" borderId="17" xfId="0" applyNumberFormat="1" applyFont="1" applyBorder="1" applyAlignment="1" applyProtection="1">
      <alignment horizontal="left"/>
      <protection/>
    </xf>
    <xf numFmtId="40" fontId="34" fillId="0" borderId="17" xfId="72" applyNumberFormat="1" applyFont="1" applyFill="1" applyBorder="1" applyAlignment="1" applyProtection="1">
      <alignment/>
      <protection/>
    </xf>
    <xf numFmtId="40" fontId="34" fillId="0" borderId="18" xfId="0" applyNumberFormat="1" applyFont="1" applyFill="1" applyBorder="1" applyAlignment="1" applyProtection="1">
      <alignment/>
      <protection/>
    </xf>
    <xf numFmtId="40" fontId="34" fillId="0" borderId="17" xfId="0" applyNumberFormat="1" applyFont="1" applyFill="1" applyBorder="1" applyAlignment="1" applyProtection="1">
      <alignment/>
      <protection/>
    </xf>
    <xf numFmtId="40" fontId="34" fillId="0" borderId="18" xfId="72" applyNumberFormat="1" applyFont="1" applyFill="1" applyBorder="1" applyAlignment="1" applyProtection="1">
      <alignment/>
      <protection/>
    </xf>
    <xf numFmtId="40" fontId="34" fillId="0" borderId="17" xfId="48" applyNumberFormat="1" applyFont="1" applyFill="1" applyBorder="1" applyAlignment="1">
      <alignment/>
    </xf>
    <xf numFmtId="49" fontId="34" fillId="0" borderId="17" xfId="48" applyNumberFormat="1" applyFont="1" applyBorder="1" applyAlignment="1">
      <alignment/>
    </xf>
    <xf numFmtId="164" fontId="24" fillId="0" borderId="0" xfId="48" applyNumberFormat="1" applyFont="1" applyBorder="1" applyAlignment="1">
      <alignment/>
    </xf>
    <xf numFmtId="0" fontId="24" fillId="0" borderId="0" xfId="0" applyFont="1" applyAlignment="1">
      <alignment/>
    </xf>
    <xf numFmtId="168" fontId="0" fillId="0" borderId="19" xfId="51" applyNumberFormat="1" applyFont="1" applyBorder="1" applyAlignment="1" applyProtection="1">
      <alignment horizontal="left"/>
      <protection/>
    </xf>
    <xf numFmtId="8" fontId="34" fillId="0" borderId="19" xfId="72" applyNumberFormat="1" applyFont="1" applyFill="1" applyBorder="1" applyAlignment="1" applyProtection="1">
      <alignment/>
      <protection/>
    </xf>
    <xf numFmtId="8" fontId="34" fillId="0" borderId="0" xfId="0" applyNumberFormat="1" applyFont="1" applyFill="1" applyBorder="1" applyAlignment="1" applyProtection="1">
      <alignment/>
      <protection/>
    </xf>
    <xf numFmtId="8" fontId="34" fillId="0" borderId="19" xfId="0" applyNumberFormat="1" applyFont="1" applyFill="1" applyBorder="1" applyAlignment="1" applyProtection="1">
      <alignment/>
      <protection/>
    </xf>
    <xf numFmtId="8" fontId="34" fillId="0" borderId="0" xfId="72" applyNumberFormat="1" applyFont="1" applyFill="1" applyBorder="1" applyAlignment="1" applyProtection="1">
      <alignment/>
      <protection/>
    </xf>
    <xf numFmtId="8" fontId="34" fillId="0" borderId="19" xfId="48" applyNumberFormat="1" applyFont="1" applyFill="1" applyBorder="1" applyAlignment="1">
      <alignment/>
    </xf>
    <xf numFmtId="49" fontId="34" fillId="0" borderId="19" xfId="48" applyNumberFormat="1" applyFont="1" applyBorder="1" applyAlignment="1">
      <alignment/>
    </xf>
    <xf numFmtId="0" fontId="0" fillId="0" borderId="19" xfId="0" applyBorder="1" applyAlignment="1">
      <alignment/>
    </xf>
    <xf numFmtId="38" fontId="36" fillId="0" borderId="19" xfId="0" applyNumberFormat="1" applyFont="1" applyFill="1" applyBorder="1" applyAlignment="1">
      <alignment/>
    </xf>
    <xf numFmtId="38" fontId="34" fillId="0" borderId="0" xfId="78" applyNumberFormat="1" applyFont="1" applyFill="1" applyBorder="1" applyAlignment="1" applyProtection="1">
      <alignment/>
      <protection/>
    </xf>
    <xf numFmtId="38" fontId="34" fillId="0" borderId="19" xfId="48" applyNumberFormat="1" applyFont="1" applyFill="1" applyBorder="1" applyAlignment="1">
      <alignment/>
    </xf>
    <xf numFmtId="38" fontId="34" fillId="0" borderId="20" xfId="48" applyNumberFormat="1" applyFont="1" applyFill="1" applyBorder="1" applyAlignment="1">
      <alignment/>
    </xf>
    <xf numFmtId="38" fontId="34" fillId="0" borderId="19" xfId="48" applyNumberFormat="1" applyFont="1" applyFill="1" applyBorder="1" applyAlignment="1" applyProtection="1">
      <alignment/>
      <protection/>
    </xf>
    <xf numFmtId="38" fontId="34" fillId="0" borderId="0" xfId="48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38" fontId="34" fillId="0" borderId="19" xfId="0" applyNumberFormat="1" applyFont="1" applyFill="1" applyBorder="1" applyAlignment="1" applyProtection="1">
      <alignment/>
      <protection/>
    </xf>
    <xf numFmtId="38" fontId="34" fillId="0" borderId="0" xfId="73" applyNumberFormat="1" applyFont="1" applyFill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left"/>
      <protection/>
    </xf>
    <xf numFmtId="38" fontId="34" fillId="0" borderId="0" xfId="74" applyNumberFormat="1" applyFont="1" applyFill="1" applyBorder="1" applyAlignment="1">
      <alignment/>
      <protection/>
    </xf>
    <xf numFmtId="38" fontId="34" fillId="0" borderId="19" xfId="74" applyNumberFormat="1" applyFont="1" applyFill="1" applyBorder="1" applyAlignment="1">
      <alignment/>
      <protection/>
    </xf>
    <xf numFmtId="38" fontId="34" fillId="0" borderId="20" xfId="74" applyNumberFormat="1" applyFont="1" applyFill="1" applyBorder="1" applyAlignment="1">
      <alignment/>
      <protection/>
    </xf>
    <xf numFmtId="164" fontId="35" fillId="0" borderId="0" xfId="48" applyNumberFormat="1" applyFont="1" applyBorder="1" applyAlignment="1">
      <alignment/>
    </xf>
    <xf numFmtId="0" fontId="35" fillId="0" borderId="0" xfId="0" applyFont="1" applyAlignment="1">
      <alignment/>
    </xf>
    <xf numFmtId="37" fontId="0" fillId="0" borderId="19" xfId="0" applyNumberFormat="1" applyFont="1" applyBorder="1" applyAlignment="1">
      <alignment/>
    </xf>
    <xf numFmtId="38" fontId="34" fillId="0" borderId="20" xfId="48" applyNumberFormat="1" applyFont="1" applyFill="1" applyBorder="1" applyAlignment="1" applyProtection="1">
      <alignment/>
      <protection/>
    </xf>
    <xf numFmtId="169" fontId="0" fillId="0" borderId="19" xfId="0" applyNumberFormat="1" applyFont="1" applyFill="1" applyBorder="1" applyAlignment="1" applyProtection="1">
      <alignment horizontal="left"/>
      <protection/>
    </xf>
    <xf numFmtId="49" fontId="34" fillId="0" borderId="19" xfId="0" applyNumberFormat="1" applyFont="1" applyFill="1" applyBorder="1" applyAlignment="1">
      <alignment wrapText="1"/>
    </xf>
    <xf numFmtId="164" fontId="34" fillId="0" borderId="0" xfId="48" applyNumberFormat="1" applyFont="1" applyFill="1" applyBorder="1" applyAlignment="1">
      <alignment/>
    </xf>
    <xf numFmtId="38" fontId="34" fillId="0" borderId="19" xfId="78" applyNumberFormat="1" applyFont="1" applyFill="1" applyBorder="1" applyAlignment="1" applyProtection="1">
      <alignment/>
      <protection/>
    </xf>
    <xf numFmtId="169" fontId="0" fillId="0" borderId="19" xfId="0" applyNumberFormat="1" applyFont="1" applyBorder="1" applyAlignment="1" applyProtection="1">
      <alignment horizontal="left"/>
      <protection/>
    </xf>
    <xf numFmtId="49" fontId="34" fillId="0" borderId="19" xfId="48" applyNumberFormat="1" applyFont="1" applyFill="1" applyBorder="1" applyAlignment="1">
      <alignment wrapText="1"/>
    </xf>
    <xf numFmtId="38" fontId="34" fillId="0" borderId="0" xfId="0" applyNumberFormat="1" applyFont="1" applyFill="1" applyBorder="1" applyAlignment="1" applyProtection="1">
      <alignment/>
      <protection/>
    </xf>
    <xf numFmtId="38" fontId="34" fillId="0" borderId="20" xfId="0" applyNumberFormat="1" applyFont="1" applyFill="1" applyBorder="1" applyAlignment="1" applyProtection="1">
      <alignment/>
      <protection/>
    </xf>
    <xf numFmtId="49" fontId="34" fillId="0" borderId="19" xfId="48" applyNumberFormat="1" applyFont="1" applyBorder="1" applyAlignment="1">
      <alignment horizontal="right"/>
    </xf>
    <xf numFmtId="39" fontId="0" fillId="0" borderId="19" xfId="0" applyNumberFormat="1" applyFont="1" applyBorder="1" applyAlignment="1" applyProtection="1">
      <alignment horizontal="left"/>
      <protection/>
    </xf>
    <xf numFmtId="40" fontId="34" fillId="0" borderId="19" xfId="74" applyNumberFormat="1" applyFont="1" applyFill="1" applyBorder="1" applyAlignment="1">
      <alignment/>
      <protection/>
    </xf>
    <xf numFmtId="40" fontId="34" fillId="0" borderId="20" xfId="74" applyNumberFormat="1" applyFont="1" applyFill="1" applyBorder="1" applyAlignment="1">
      <alignment/>
      <protection/>
    </xf>
    <xf numFmtId="40" fontId="34" fillId="0" borderId="19" xfId="48" applyNumberFormat="1" applyFont="1" applyFill="1" applyBorder="1" applyAlignment="1">
      <alignment/>
    </xf>
    <xf numFmtId="182" fontId="24" fillId="0" borderId="0" xfId="48" applyNumberFormat="1" applyFont="1" applyBorder="1" applyAlignment="1">
      <alignment/>
    </xf>
    <xf numFmtId="40" fontId="34" fillId="0" borderId="0" xfId="74" applyNumberFormat="1" applyFont="1" applyFill="1" applyBorder="1" applyAlignment="1">
      <alignment/>
      <protection/>
    </xf>
    <xf numFmtId="38" fontId="34" fillId="0" borderId="19" xfId="48" applyNumberFormat="1" applyFont="1" applyFill="1" applyBorder="1" applyAlignment="1" quotePrefix="1">
      <alignment/>
    </xf>
    <xf numFmtId="38" fontId="34" fillId="0" borderId="20" xfId="48" applyNumberFormat="1" applyFont="1" applyFill="1" applyBorder="1" applyAlignment="1" quotePrefix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38" fontId="34" fillId="0" borderId="19" xfId="72" applyNumberFormat="1" applyFont="1" applyFill="1" applyBorder="1" applyAlignment="1" applyProtection="1">
      <alignment/>
      <protection/>
    </xf>
    <xf numFmtId="38" fontId="34" fillId="0" borderId="0" xfId="72" applyNumberFormat="1" applyFont="1" applyFill="1" applyBorder="1" applyAlignment="1" applyProtection="1">
      <alignment/>
      <protection/>
    </xf>
    <xf numFmtId="49" fontId="34" fillId="0" borderId="19" xfId="48" applyNumberFormat="1" applyFont="1" applyFill="1" applyBorder="1" applyAlignment="1">
      <alignment/>
    </xf>
    <xf numFmtId="164" fontId="24" fillId="0" borderId="0" xfId="48" applyNumberFormat="1" applyFont="1" applyFill="1" applyBorder="1" applyAlignment="1">
      <alignment/>
    </xf>
    <xf numFmtId="37" fontId="34" fillId="0" borderId="0" xfId="74" applyNumberFormat="1" applyFont="1" applyFill="1" applyBorder="1">
      <alignment/>
      <protection/>
    </xf>
    <xf numFmtId="49" fontId="34" fillId="0" borderId="19" xfId="48" applyNumberFormat="1" applyFont="1" applyFill="1" applyBorder="1" applyAlignment="1">
      <alignment horizontal="right" vertical="top"/>
    </xf>
    <xf numFmtId="164" fontId="35" fillId="0" borderId="0" xfId="48" applyNumberFormat="1" applyFont="1" applyFill="1" applyBorder="1" applyAlignment="1">
      <alignment/>
    </xf>
    <xf numFmtId="38" fontId="34" fillId="0" borderId="20" xfId="72" applyNumberFormat="1" applyFont="1" applyFill="1" applyBorder="1" applyAlignment="1" applyProtection="1">
      <alignment/>
      <protection/>
    </xf>
    <xf numFmtId="49" fontId="34" fillId="0" borderId="19" xfId="48" applyNumberFormat="1" applyFont="1" applyBorder="1" applyAlignment="1">
      <alignment/>
    </xf>
    <xf numFmtId="164" fontId="24" fillId="0" borderId="0" xfId="48" applyNumberFormat="1" applyFont="1" applyAlignment="1">
      <alignment horizontal="right"/>
    </xf>
    <xf numFmtId="169" fontId="0" fillId="0" borderId="21" xfId="0" applyNumberFormat="1" applyFont="1" applyBorder="1" applyAlignment="1">
      <alignment/>
    </xf>
    <xf numFmtId="38" fontId="34" fillId="0" borderId="21" xfId="72" applyNumberFormat="1" applyFont="1" applyFill="1" applyBorder="1" applyAlignment="1" applyProtection="1">
      <alignment/>
      <protection/>
    </xf>
    <xf numFmtId="38" fontId="34" fillId="0" borderId="22" xfId="74" applyNumberFormat="1" applyFont="1" applyFill="1" applyBorder="1" applyAlignment="1">
      <alignment/>
      <protection/>
    </xf>
    <xf numFmtId="38" fontId="34" fillId="0" borderId="21" xfId="74" applyNumberFormat="1" applyFont="1" applyFill="1" applyBorder="1" applyAlignment="1">
      <alignment/>
      <protection/>
    </xf>
    <xf numFmtId="38" fontId="34" fillId="0" borderId="23" xfId="74" applyNumberFormat="1" applyFont="1" applyFill="1" applyBorder="1" applyAlignment="1">
      <alignment/>
      <protection/>
    </xf>
    <xf numFmtId="38" fontId="34" fillId="0" borderId="21" xfId="48" applyNumberFormat="1" applyFont="1" applyFill="1" applyBorder="1" applyAlignment="1">
      <alignment/>
    </xf>
    <xf numFmtId="49" fontId="34" fillId="0" borderId="21" xfId="71" applyNumberFormat="1" applyFont="1" applyBorder="1">
      <alignment/>
      <protection/>
    </xf>
    <xf numFmtId="37" fontId="25" fillId="0" borderId="0" xfId="71" applyFont="1" applyBorder="1">
      <alignment/>
      <protection/>
    </xf>
    <xf numFmtId="0" fontId="25" fillId="0" borderId="0" xfId="0" applyFont="1" applyAlignment="1">
      <alignment/>
    </xf>
    <xf numFmtId="169" fontId="37" fillId="0" borderId="24" xfId="0" applyNumberFormat="1" applyFont="1" applyBorder="1" applyAlignment="1" applyProtection="1">
      <alignment horizontal="left"/>
      <protection/>
    </xf>
    <xf numFmtId="38" fontId="25" fillId="0" borderId="0" xfId="0" applyNumberFormat="1" applyFont="1" applyFill="1" applyBorder="1" applyAlignment="1">
      <alignment/>
    </xf>
    <xf numFmtId="38" fontId="25" fillId="0" borderId="0" xfId="71" applyNumberFormat="1" applyFont="1" applyFill="1" applyBorder="1" applyAlignment="1">
      <alignment/>
      <protection/>
    </xf>
    <xf numFmtId="49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9" fontId="37" fillId="0" borderId="25" xfId="0" applyNumberFormat="1" applyFont="1" applyBorder="1" applyAlignment="1" applyProtection="1">
      <alignment horizontal="left"/>
      <protection/>
    </xf>
    <xf numFmtId="38" fontId="25" fillId="0" borderId="0" xfId="0" applyNumberFormat="1" applyFont="1" applyAlignment="1">
      <alignment/>
    </xf>
    <xf numFmtId="38" fontId="25" fillId="0" borderId="0" xfId="0" applyNumberFormat="1" applyFont="1" applyFill="1" applyAlignment="1">
      <alignment/>
    </xf>
    <xf numFmtId="169" fontId="0" fillId="0" borderId="17" xfId="0" applyNumberFormat="1" applyFont="1" applyBorder="1" applyAlignment="1" applyProtection="1">
      <alignment horizontal="left"/>
      <protection/>
    </xf>
    <xf numFmtId="38" fontId="34" fillId="0" borderId="26" xfId="72" applyNumberFormat="1" applyFont="1" applyFill="1" applyBorder="1" applyAlignment="1" applyProtection="1">
      <alignment/>
      <protection/>
    </xf>
    <xf numFmtId="38" fontId="34" fillId="0" borderId="18" xfId="0" applyNumberFormat="1" applyFont="1" applyFill="1" applyBorder="1" applyAlignment="1" applyProtection="1">
      <alignment/>
      <protection/>
    </xf>
    <xf numFmtId="38" fontId="34" fillId="0" borderId="17" xfId="0" applyNumberFormat="1" applyFont="1" applyFill="1" applyBorder="1" applyAlignment="1" applyProtection="1">
      <alignment/>
      <protection/>
    </xf>
    <xf numFmtId="38" fontId="34" fillId="0" borderId="18" xfId="72" applyNumberFormat="1" applyFont="1" applyFill="1" applyBorder="1" applyAlignment="1" applyProtection="1">
      <alignment/>
      <protection/>
    </xf>
    <xf numFmtId="38" fontId="34" fillId="0" borderId="17" xfId="71" applyNumberFormat="1" applyFont="1" applyFill="1" applyBorder="1" applyAlignment="1">
      <alignment/>
      <protection/>
    </xf>
    <xf numFmtId="49" fontId="34" fillId="0" borderId="17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38" fontId="34" fillId="0" borderId="19" xfId="73" applyNumberFormat="1" applyFont="1" applyFill="1" applyBorder="1" applyAlignment="1" applyProtection="1">
      <alignment/>
      <protection/>
    </xf>
    <xf numFmtId="38" fontId="34" fillId="0" borderId="19" xfId="71" applyNumberFormat="1" applyFont="1" applyFill="1" applyBorder="1" applyAlignment="1">
      <alignment/>
      <protection/>
    </xf>
    <xf numFmtId="49" fontId="34" fillId="0" borderId="19" xfId="71" applyNumberFormat="1" applyFont="1" applyBorder="1" applyAlignment="1">
      <alignment/>
      <protection/>
    </xf>
    <xf numFmtId="38" fontId="34" fillId="0" borderId="19" xfId="0" applyNumberFormat="1" applyFont="1" applyFill="1" applyBorder="1" applyAlignment="1">
      <alignment horizontal="center"/>
    </xf>
    <xf numFmtId="49" fontId="34" fillId="0" borderId="19" xfId="0" applyNumberFormat="1" applyFont="1" applyBorder="1" applyAlignment="1">
      <alignment/>
    </xf>
    <xf numFmtId="37" fontId="24" fillId="0" borderId="0" xfId="71" applyFont="1" applyBorder="1">
      <alignment/>
      <protection/>
    </xf>
    <xf numFmtId="38" fontId="34" fillId="0" borderId="19" xfId="0" applyNumberFormat="1" applyFont="1" applyFill="1" applyBorder="1" applyAlignment="1">
      <alignment/>
    </xf>
    <xf numFmtId="49" fontId="34" fillId="0" borderId="19" xfId="0" applyNumberFormat="1" applyFont="1" applyFill="1" applyBorder="1" applyAlignment="1">
      <alignment/>
    </xf>
    <xf numFmtId="49" fontId="34" fillId="0" borderId="20" xfId="48" applyNumberFormat="1" applyFont="1" applyFill="1" applyBorder="1" applyAlignment="1">
      <alignment wrapText="1"/>
    </xf>
    <xf numFmtId="37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8" fontId="34" fillId="0" borderId="19" xfId="78" applyNumberFormat="1" applyFont="1" applyFill="1" applyBorder="1" applyAlignment="1">
      <alignment/>
    </xf>
    <xf numFmtId="38" fontId="34" fillId="0" borderId="20" xfId="72" applyNumberFormat="1" applyFont="1" applyFill="1" applyBorder="1" applyAlignment="1" applyProtection="1">
      <alignment horizontal="right"/>
      <protection/>
    </xf>
    <xf numFmtId="38" fontId="34" fillId="0" borderId="0" xfId="0" applyNumberFormat="1" applyFont="1" applyFill="1" applyBorder="1" applyAlignment="1" applyProtection="1">
      <alignment horizontal="right"/>
      <protection/>
    </xf>
    <xf numFmtId="38" fontId="34" fillId="0" borderId="0" xfId="72" applyNumberFormat="1" applyFont="1" applyFill="1" applyBorder="1" applyAlignment="1" applyProtection="1">
      <alignment horizontal="right"/>
      <protection/>
    </xf>
    <xf numFmtId="169" fontId="0" fillId="0" borderId="19" xfId="72" applyNumberFormat="1" applyFont="1" applyBorder="1" applyAlignment="1" applyProtection="1">
      <alignment horizontal="left"/>
      <protection/>
    </xf>
    <xf numFmtId="38" fontId="34" fillId="0" borderId="19" xfId="73" applyNumberFormat="1" applyFont="1" applyFill="1" applyBorder="1" applyAlignment="1" applyProtection="1">
      <alignment horizontal="right"/>
      <protection/>
    </xf>
    <xf numFmtId="37" fontId="0" fillId="0" borderId="0" xfId="0" applyNumberFormat="1" applyBorder="1" applyAlignment="1">
      <alignment/>
    </xf>
    <xf numFmtId="38" fontId="34" fillId="0" borderId="19" xfId="73" applyNumberFormat="1" applyFont="1" applyFill="1" applyBorder="1" applyAlignment="1">
      <alignment/>
      <protection/>
    </xf>
    <xf numFmtId="169" fontId="0" fillId="0" borderId="19" xfId="0" applyNumberFormat="1" applyFont="1" applyFill="1" applyBorder="1" applyAlignment="1">
      <alignment/>
    </xf>
    <xf numFmtId="169" fontId="0" fillId="0" borderId="21" xfId="0" applyNumberFormat="1" applyFont="1" applyBorder="1" applyAlignment="1" applyProtection="1">
      <alignment horizontal="left"/>
      <protection/>
    </xf>
    <xf numFmtId="38" fontId="34" fillId="0" borderId="21" xfId="0" applyNumberFormat="1" applyFont="1" applyFill="1" applyBorder="1" applyAlignment="1">
      <alignment/>
    </xf>
    <xf numFmtId="49" fontId="34" fillId="0" borderId="21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37" fontId="30" fillId="0" borderId="0" xfId="71" applyFont="1" applyBorder="1" applyAlignment="1">
      <alignment horizontal="center" wrapText="1"/>
      <protection/>
    </xf>
  </cellXfs>
  <cellStyles count="9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8pt bold" xfId="33"/>
    <cellStyle name="8pt bold comma" xfId="34"/>
    <cellStyle name="8pt bold red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ccount" xfId="42"/>
    <cellStyle name="arial 9" xfId="43"/>
    <cellStyle name="Bad" xfId="44"/>
    <cellStyle name="BLACK ITAL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Fund" xfId="58"/>
    <cellStyle name="Good" xfId="59"/>
    <cellStyle name="Grand-Total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 ARIEL 9 #" xfId="69"/>
    <cellStyle name="Norm-9 Ariel" xfId="70"/>
    <cellStyle name="Normal_AIRPLAN.XLS" xfId="71"/>
    <cellStyle name="Normal_Attachment A 2011 proposed rate -FinPlan 4-21-10" xfId="72"/>
    <cellStyle name="Normal_WTD 2009 Proposed Essbase 9-30-08" xfId="73"/>
    <cellStyle name="Normal_WTD Adopted 2006 Budget FP" xfId="74"/>
    <cellStyle name="Note" xfId="75"/>
    <cellStyle name="Org" xfId="76"/>
    <cellStyle name="Output" xfId="77"/>
    <cellStyle name="Percent" xfId="78"/>
    <cellStyle name="Phone" xfId="79"/>
    <cellStyle name="Project" xfId="80"/>
    <cellStyle name="Style 1" xfId="81"/>
    <cellStyle name="Subno" xfId="82"/>
    <cellStyle name="SUBTOTAL" xfId="83"/>
    <cellStyle name="Sub-total" xfId="84"/>
    <cellStyle name="SUBTOTAL APP" xfId="85"/>
    <cellStyle name="SUBTOTAL_2008 Budget FP Rate Model" xfId="86"/>
    <cellStyle name="task" xfId="87"/>
    <cellStyle name="THOUSANDS FORMAT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olmangm\Local%20Settings\Temporary%20Internet%20Files\OLK12A\2009%20Assum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forrisw\Local%20Settings\Temporary%20Internet%20Files\OLK6\Long%20Term%20Debt%20and%20Other%20Liabilities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%20capacity%20charge\2050%20Base%20Long-term%20cleanup%2003%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Rate%202001%20Financial%20Pl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odels\Documents%20and%20Settings\Dennis%20Barnes\Local%20Settings\Temporary%20Internet%20Files\Content.IE5\I91IBMDS\Rates\2004-Rate\Rates\2003-Rate\Rates\2003-Rate\Energy%20Update%20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odels\BARNES\Rates\2004-Rate\RCE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odels\windows\TEMP\Tcb2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odels\System%20Folder\Exchange%20Temporary%20Items\CIPATTACHMENT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9 Assu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ts with RWSP 271 conn"/>
      <sheetName val="rates&amp;rev base 244 conn"/>
      <sheetName val="alts and sens  259 connects"/>
      <sheetName val="inputs"/>
      <sheetName val="rt 195 nominal old"/>
      <sheetName val="Chart1 (2)"/>
      <sheetName val="Chart1"/>
      <sheetName val="cc cross"/>
      <sheetName val="chart and table "/>
      <sheetName val="chart and table data"/>
      <sheetName val="259 connect cleaned"/>
      <sheetName val="Rate Model"/>
      <sheetName val="C.C."/>
      <sheetName val="Loans"/>
      <sheetName val="Bonds"/>
      <sheetName val="charts and tables -&gt;"/>
      <sheetName val="Backup information -&gt;"/>
      <sheetName val="Notes"/>
      <sheetName val="Loan Update"/>
      <sheetName val="2004 Adopted Budget"/>
      <sheetName val="RCE Out-year Projec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 05 Budget Energy"/>
      <sheetName val="SouthEnergy"/>
      <sheetName val="2001- 2005 Energy Current"/>
      <sheetName val="Usage"/>
      <sheetName val="Dollars"/>
      <sheetName val=" monthly-energy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Billing Detail"/>
      <sheetName val="Quarterly Summary"/>
      <sheetName val="Customer Projection Summary"/>
      <sheetName val="Financial Forecast RCE Chart"/>
      <sheetName val="Historical RCE Trends"/>
      <sheetName val="Out-year Projections"/>
      <sheetName val="Modul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formulas"/>
      <sheetName val="tp o&amp;m"/>
      <sheetName val="trunks"/>
      <sheetName val="Not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4"/>
      <sheetName val="Attachment 5"/>
      <sheetName val="Attachment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V87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50.8515625" style="140" bestFit="1" customWidth="1"/>
    <col min="2" max="2" width="16.421875" style="3" customWidth="1"/>
    <col min="3" max="3" width="16.00390625" style="16" customWidth="1"/>
    <col min="4" max="4" width="16.28125" style="3" customWidth="1"/>
    <col min="5" max="5" width="17.28125" style="3" customWidth="1"/>
    <col min="6" max="6" width="14.57421875" style="3" customWidth="1"/>
    <col min="7" max="7" width="52.28125" style="7" customWidth="1"/>
    <col min="8" max="8" width="26.00390625" style="7" bestFit="1" customWidth="1"/>
  </cols>
  <sheetData>
    <row r="1" spans="1:18" ht="20.25">
      <c r="A1" s="1"/>
      <c r="B1" s="2"/>
      <c r="C1" s="2"/>
      <c r="D1" s="2"/>
      <c r="E1" s="2"/>
      <c r="F1" s="2"/>
      <c r="G1" s="2"/>
      <c r="H1" s="3"/>
      <c r="I1" s="4"/>
      <c r="J1" s="4"/>
      <c r="K1" s="5"/>
      <c r="L1" s="5"/>
      <c r="M1" s="5"/>
      <c r="N1" s="5"/>
      <c r="O1" s="5"/>
      <c r="P1" s="5"/>
      <c r="Q1" s="5"/>
      <c r="R1" s="5"/>
    </row>
    <row r="2" spans="1:8" s="7" customFormat="1" ht="19.5" customHeight="1">
      <c r="A2" s="141" t="s">
        <v>0</v>
      </c>
      <c r="B2" s="141"/>
      <c r="C2" s="141"/>
      <c r="D2" s="141"/>
      <c r="E2" s="141"/>
      <c r="F2" s="141"/>
      <c r="G2" s="141"/>
      <c r="H2" s="6"/>
    </row>
    <row r="3" spans="1:8" s="7" customFormat="1" ht="19.5" customHeight="1">
      <c r="A3" s="8" t="s">
        <v>1</v>
      </c>
      <c r="B3" s="2"/>
      <c r="C3" s="2"/>
      <c r="D3" s="2"/>
      <c r="E3" s="2"/>
      <c r="F3" s="2"/>
      <c r="G3" s="9"/>
      <c r="H3" s="6"/>
    </row>
    <row r="4" spans="1:18" s="13" customFormat="1" ht="18.75">
      <c r="A4" s="8" t="s">
        <v>2</v>
      </c>
      <c r="B4" s="2"/>
      <c r="C4" s="2"/>
      <c r="D4" s="2"/>
      <c r="E4" s="2"/>
      <c r="F4" s="2"/>
      <c r="G4" s="10" t="s">
        <v>74</v>
      </c>
      <c r="H4" s="6"/>
      <c r="I4" s="11"/>
      <c r="J4" s="12"/>
      <c r="K4" s="12"/>
      <c r="L4" s="12"/>
      <c r="M4" s="12"/>
      <c r="N4" s="12"/>
      <c r="O4" s="12"/>
      <c r="P4" s="12"/>
      <c r="Q4" s="12"/>
      <c r="R4" s="12"/>
    </row>
    <row r="5" spans="1:18" s="13" customFormat="1" ht="18.75">
      <c r="A5" s="8" t="s">
        <v>3</v>
      </c>
      <c r="B5" s="2"/>
      <c r="C5" s="2"/>
      <c r="D5" s="2"/>
      <c r="E5" s="2"/>
      <c r="F5" s="2"/>
      <c r="G5" s="10" t="s">
        <v>4</v>
      </c>
      <c r="H5" s="6"/>
      <c r="I5" s="11"/>
      <c r="J5" s="12"/>
      <c r="K5" s="12"/>
      <c r="L5" s="12"/>
      <c r="M5" s="12"/>
      <c r="N5" s="12"/>
      <c r="O5" s="12"/>
      <c r="P5" s="12"/>
      <c r="Q5" s="12"/>
      <c r="R5" s="12"/>
    </row>
    <row r="6" spans="1:8" ht="9" customHeight="1" thickBot="1">
      <c r="A6" s="14"/>
      <c r="B6" s="15"/>
      <c r="E6" s="6"/>
      <c r="F6" s="17"/>
      <c r="H6" s="6"/>
    </row>
    <row r="7" spans="1:8" s="21" customFormat="1" ht="48" customHeight="1" thickBot="1">
      <c r="A7" s="18"/>
      <c r="B7" s="18" t="s">
        <v>5</v>
      </c>
      <c r="C7" s="18" t="s">
        <v>6</v>
      </c>
      <c r="D7" s="18" t="s">
        <v>7</v>
      </c>
      <c r="E7" s="18" t="s">
        <v>8</v>
      </c>
      <c r="F7" s="19" t="s">
        <v>9</v>
      </c>
      <c r="G7" s="19" t="s">
        <v>10</v>
      </c>
      <c r="H7" s="20"/>
    </row>
    <row r="8" spans="1:8" s="30" customFormat="1" ht="15.75">
      <c r="A8" s="22" t="s">
        <v>11</v>
      </c>
      <c r="B8" s="23">
        <v>703.795</v>
      </c>
      <c r="C8" s="24">
        <v>694.502701725</v>
      </c>
      <c r="D8" s="25">
        <f>C8</f>
        <v>694.502701725</v>
      </c>
      <c r="E8" s="26">
        <v>691.4785875</v>
      </c>
      <c r="F8" s="27">
        <f>E8-C8</f>
        <v>-3.0241142249999484</v>
      </c>
      <c r="G8" s="28" t="s">
        <v>12</v>
      </c>
      <c r="H8" s="29"/>
    </row>
    <row r="9" spans="1:8" s="30" customFormat="1" ht="15.75">
      <c r="A9" s="31" t="s">
        <v>13</v>
      </c>
      <c r="B9" s="32">
        <v>31.9</v>
      </c>
      <c r="C9" s="33">
        <v>31.9</v>
      </c>
      <c r="D9" s="34">
        <f>C9</f>
        <v>31.9</v>
      </c>
      <c r="E9" s="35">
        <v>31.9</v>
      </c>
      <c r="F9" s="36">
        <f>E9-C9</f>
        <v>0</v>
      </c>
      <c r="G9" s="37"/>
      <c r="H9" s="29"/>
    </row>
    <row r="10" spans="1:8" s="30" customFormat="1" ht="15.75">
      <c r="A10" s="38"/>
      <c r="B10" s="39"/>
      <c r="C10" s="40"/>
      <c r="D10" s="41"/>
      <c r="E10" s="42"/>
      <c r="F10" s="41"/>
      <c r="G10" s="37"/>
      <c r="H10" s="29"/>
    </row>
    <row r="11" spans="1:8" s="30" customFormat="1" ht="15.75">
      <c r="A11" s="31" t="s">
        <v>14</v>
      </c>
      <c r="B11" s="43">
        <v>29587</v>
      </c>
      <c r="C11" s="44">
        <v>45467.4953</v>
      </c>
      <c r="D11" s="41">
        <f>C11</f>
        <v>45467.4953</v>
      </c>
      <c r="E11" s="42">
        <f>B36</f>
        <v>45448.1</v>
      </c>
      <c r="F11" s="41">
        <f>E11-C11</f>
        <v>-19.395300000003772</v>
      </c>
      <c r="G11" s="37"/>
      <c r="H11" s="29"/>
    </row>
    <row r="12" spans="1:8" s="30" customFormat="1" ht="15.75">
      <c r="A12" s="45"/>
      <c r="B12" s="46"/>
      <c r="C12" s="47"/>
      <c r="D12" s="41"/>
      <c r="E12" s="42"/>
      <c r="F12" s="41"/>
      <c r="G12" s="37"/>
      <c r="H12" s="29"/>
    </row>
    <row r="13" spans="1:8" s="30" customFormat="1" ht="15.75">
      <c r="A13" s="48" t="s">
        <v>15</v>
      </c>
      <c r="B13" s="46"/>
      <c r="C13" s="47"/>
      <c r="D13" s="41"/>
      <c r="E13" s="42"/>
      <c r="F13" s="41"/>
      <c r="G13" s="37"/>
      <c r="H13" s="29"/>
    </row>
    <row r="14" spans="1:8" s="30" customFormat="1" ht="15.75">
      <c r="A14" s="48" t="s">
        <v>16</v>
      </c>
      <c r="B14" s="43">
        <v>271559.667</v>
      </c>
      <c r="C14" s="49">
        <f>C$8*C$9*12</f>
        <v>265855.63422033</v>
      </c>
      <c r="D14" s="50">
        <f>D$8*D$9*12</f>
        <v>265855.63422033</v>
      </c>
      <c r="E14" s="51">
        <f>E$8*E$9*12</f>
        <v>264698.00329499994</v>
      </c>
      <c r="F14" s="41">
        <f aca="true" t="shared" si="0" ref="F14:F19">E14-C14</f>
        <v>-1157.6309253300424</v>
      </c>
      <c r="G14" s="37" t="s">
        <v>17</v>
      </c>
      <c r="H14" s="29"/>
    </row>
    <row r="15" spans="1:8" s="30" customFormat="1" ht="15.75">
      <c r="A15" s="48" t="s">
        <v>18</v>
      </c>
      <c r="B15" s="43">
        <v>5601</v>
      </c>
      <c r="C15" s="44">
        <v>5032.724413025106</v>
      </c>
      <c r="D15" s="43">
        <f>C15</f>
        <v>5032.724413025106</v>
      </c>
      <c r="E15" s="44">
        <v>3146.1974794125513</v>
      </c>
      <c r="F15" s="41">
        <f t="shared" si="0"/>
        <v>-1886.5269336125543</v>
      </c>
      <c r="G15" s="37" t="s">
        <v>19</v>
      </c>
      <c r="H15" s="29"/>
    </row>
    <row r="16" spans="1:8" s="53" customFormat="1" ht="15.75">
      <c r="A16" s="48" t="s">
        <v>20</v>
      </c>
      <c r="B16" s="43">
        <v>40754.378</v>
      </c>
      <c r="C16" s="44">
        <v>37254.75511600437</v>
      </c>
      <c r="D16" s="43">
        <f>C16</f>
        <v>37254.75511600437</v>
      </c>
      <c r="E16" s="44">
        <v>38038.0704549411</v>
      </c>
      <c r="F16" s="41">
        <f t="shared" si="0"/>
        <v>783.315338936729</v>
      </c>
      <c r="G16" s="37" t="s">
        <v>21</v>
      </c>
      <c r="H16" s="52"/>
    </row>
    <row r="17" spans="1:8" s="30" customFormat="1" ht="15.75">
      <c r="A17" s="48" t="s">
        <v>22</v>
      </c>
      <c r="B17" s="43">
        <v>-15400</v>
      </c>
      <c r="C17" s="44">
        <v>11550</v>
      </c>
      <c r="D17" s="43">
        <f>C17</f>
        <v>11550</v>
      </c>
      <c r="E17" s="44">
        <v>-10650</v>
      </c>
      <c r="F17" s="41">
        <f t="shared" si="0"/>
        <v>-22200</v>
      </c>
      <c r="G17" s="37" t="s">
        <v>23</v>
      </c>
      <c r="H17" s="29"/>
    </row>
    <row r="18" spans="1:8" s="30" customFormat="1" ht="15.75">
      <c r="A18" s="48" t="s">
        <v>24</v>
      </c>
      <c r="B18" s="43">
        <v>9869.3</v>
      </c>
      <c r="C18" s="44">
        <v>9466</v>
      </c>
      <c r="D18" s="43">
        <f>C18</f>
        <v>9466</v>
      </c>
      <c r="E18" s="44">
        <v>8740.7</v>
      </c>
      <c r="F18" s="41">
        <f t="shared" si="0"/>
        <v>-725.2999999999993</v>
      </c>
      <c r="G18" s="37" t="s">
        <v>25</v>
      </c>
      <c r="H18" s="29"/>
    </row>
    <row r="19" spans="1:8" s="30" customFormat="1" ht="15.75">
      <c r="A19" s="48" t="s">
        <v>26</v>
      </c>
      <c r="B19" s="43">
        <f>SUM(B14:B18)</f>
        <v>312384.34500000003</v>
      </c>
      <c r="C19" s="44">
        <f>SUM(C14:C18)</f>
        <v>329159.1137493595</v>
      </c>
      <c r="D19" s="43">
        <f>SUM(D14:D18)</f>
        <v>329159.1137493595</v>
      </c>
      <c r="E19" s="42">
        <f>SUM(E14:E18)</f>
        <v>303972.9712293536</v>
      </c>
      <c r="F19" s="41">
        <f t="shared" si="0"/>
        <v>-25186.142520005873</v>
      </c>
      <c r="G19" s="37"/>
      <c r="H19" s="29"/>
    </row>
    <row r="20" spans="1:8" s="30" customFormat="1" ht="15.75">
      <c r="A20" s="54"/>
      <c r="B20" s="43"/>
      <c r="C20" s="44"/>
      <c r="D20" s="43"/>
      <c r="E20" s="55"/>
      <c r="F20" s="43"/>
      <c r="G20" s="37"/>
      <c r="H20" s="29"/>
    </row>
    <row r="21" spans="1:8" s="30" customFormat="1" ht="29.25">
      <c r="A21" s="56" t="s">
        <v>27</v>
      </c>
      <c r="B21" s="43">
        <v>-102981</v>
      </c>
      <c r="C21" s="44">
        <v>-108872.937</v>
      </c>
      <c r="D21" s="41">
        <f>C21</f>
        <v>-108872.937</v>
      </c>
      <c r="E21" s="44">
        <f>-106841.951-190</f>
        <v>-107031.951</v>
      </c>
      <c r="F21" s="41">
        <f>E21-C21</f>
        <v>1840.9860000000044</v>
      </c>
      <c r="G21" s="57" t="s">
        <v>73</v>
      </c>
      <c r="H21" s="58"/>
    </row>
    <row r="22" spans="1:8" s="53" customFormat="1" ht="15.75">
      <c r="A22" s="56"/>
      <c r="B22" s="59"/>
      <c r="C22" s="40"/>
      <c r="D22" s="41"/>
      <c r="E22" s="42"/>
      <c r="F22" s="41"/>
      <c r="G22" s="37"/>
      <c r="H22" s="58"/>
    </row>
    <row r="23" spans="1:8" s="30" customFormat="1" ht="15.75">
      <c r="A23" s="60" t="s">
        <v>28</v>
      </c>
      <c r="B23" s="43">
        <v>-145408.10961</v>
      </c>
      <c r="C23" s="44">
        <v>-157418.39578611823</v>
      </c>
      <c r="D23" s="43">
        <f>C23</f>
        <v>-157418.39578611823</v>
      </c>
      <c r="E23" s="44">
        <v>-146625.77075</v>
      </c>
      <c r="F23" s="41">
        <f>E23-C23</f>
        <v>10792.625036118232</v>
      </c>
      <c r="G23" s="61" t="s">
        <v>29</v>
      </c>
      <c r="H23" s="58"/>
    </row>
    <row r="24" spans="1:8" s="30" customFormat="1" ht="29.25">
      <c r="A24" s="60" t="s">
        <v>30</v>
      </c>
      <c r="B24" s="43">
        <v>-12505.8</v>
      </c>
      <c r="C24" s="44">
        <v>-21170.417523997814</v>
      </c>
      <c r="D24" s="43">
        <f>C24</f>
        <v>-21170.417523997814</v>
      </c>
      <c r="E24" s="44">
        <v>-16082.465666666667</v>
      </c>
      <c r="F24" s="41">
        <f>E24-C24</f>
        <v>5087.951857331147</v>
      </c>
      <c r="G24" s="57" t="s">
        <v>31</v>
      </c>
      <c r="H24" s="29"/>
    </row>
    <row r="25" spans="1:8" s="30" customFormat="1" ht="15.75">
      <c r="A25" s="54"/>
      <c r="B25" s="46"/>
      <c r="C25" s="62"/>
      <c r="D25" s="46"/>
      <c r="E25" s="63"/>
      <c r="F25" s="46"/>
      <c r="G25" s="64"/>
      <c r="H25" s="29"/>
    </row>
    <row r="26" spans="1:8" s="30" customFormat="1" ht="29.25">
      <c r="A26" s="65" t="s">
        <v>32</v>
      </c>
      <c r="B26" s="66">
        <f>(B$19+B$21)/-B$23</f>
        <v>1.4401077461335687</v>
      </c>
      <c r="C26" s="66">
        <f>(C$19+C$21)/-C$23</f>
        <v>1.3993674351037009</v>
      </c>
      <c r="D26" s="66">
        <f>(D$19+D$21)/-D$23</f>
        <v>1.3993674351037009</v>
      </c>
      <c r="E26" s="67">
        <f>(E$19+E$21)/-E$23</f>
        <v>1.3431542028525272</v>
      </c>
      <c r="F26" s="68">
        <f>E26-C26</f>
        <v>-0.056213232251173695</v>
      </c>
      <c r="G26" s="57" t="s">
        <v>33</v>
      </c>
      <c r="H26" s="69"/>
    </row>
    <row r="27" spans="1:8" s="30" customFormat="1" ht="15.75">
      <c r="A27" s="65" t="s">
        <v>34</v>
      </c>
      <c r="B27" s="66">
        <f>(B$19+B$21)/-(B23+B24)</f>
        <v>1.3260601647895585</v>
      </c>
      <c r="C27" s="70">
        <v>1.1526294042330758</v>
      </c>
      <c r="D27" s="66">
        <f>C27</f>
        <v>1.1526294042330758</v>
      </c>
      <c r="E27" s="67">
        <v>1.15</v>
      </c>
      <c r="F27" s="68">
        <f>E27-C27</f>
        <v>-0.0026294042330758938</v>
      </c>
      <c r="G27" s="37"/>
      <c r="H27" s="29"/>
    </row>
    <row r="28" spans="1:100" s="74" customFormat="1" ht="15.75">
      <c r="A28" s="54"/>
      <c r="B28" s="46"/>
      <c r="C28" s="47"/>
      <c r="D28" s="71"/>
      <c r="E28" s="72"/>
      <c r="F28" s="41"/>
      <c r="G28" s="37"/>
      <c r="H28" s="29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</row>
    <row r="29" spans="1:8" s="30" customFormat="1" ht="15.75">
      <c r="A29" s="54" t="s">
        <v>35</v>
      </c>
      <c r="B29" s="75">
        <v>-21262.7</v>
      </c>
      <c r="C29" s="62">
        <v>-20819.35</v>
      </c>
      <c r="D29" s="46">
        <f>C29</f>
        <v>-20819.35</v>
      </c>
      <c r="E29" s="76">
        <v>-20700</v>
      </c>
      <c r="F29" s="41">
        <f>E29-C29</f>
        <v>119.34999999999854</v>
      </c>
      <c r="G29" s="77"/>
      <c r="H29" s="78"/>
    </row>
    <row r="30" spans="1:8" s="30" customFormat="1" ht="15.75">
      <c r="A30" s="60" t="s">
        <v>36</v>
      </c>
      <c r="B30" s="75">
        <v>-461.1</v>
      </c>
      <c r="C30" s="62">
        <v>-569.7984000000015</v>
      </c>
      <c r="D30" s="46">
        <f>C30</f>
        <v>-569.7984000000015</v>
      </c>
      <c r="E30" s="76">
        <v>-386.09510000000046</v>
      </c>
      <c r="F30" s="41">
        <f>E30-C30</f>
        <v>183.70330000000104</v>
      </c>
      <c r="G30" s="77"/>
      <c r="H30" s="78"/>
    </row>
    <row r="31" spans="1:8" s="30" customFormat="1" ht="29.25">
      <c r="A31" s="60" t="s">
        <v>37</v>
      </c>
      <c r="B31" s="75">
        <v>-29765.63539000002</v>
      </c>
      <c r="C31" s="50">
        <f>-(C$11+C$19+C$21+C$23+C$24-C$34-$B$33)-C$29</f>
        <v>-20308.215039243492</v>
      </c>
      <c r="D31" s="50">
        <f>-(D$11+D$19+D$21+D$23+D$24-D$34-$B$33)-D$29</f>
        <v>-20308.215039243492</v>
      </c>
      <c r="E31" s="51">
        <f>-(E$11+E$19+E$21+E$23+E$24-E$34-$B$33)-E$29</f>
        <v>-13127.68871268694</v>
      </c>
      <c r="F31" s="41">
        <f>E31-C31</f>
        <v>7180.526326556552</v>
      </c>
      <c r="G31" s="57" t="s">
        <v>38</v>
      </c>
      <c r="H31" s="79"/>
    </row>
    <row r="32" spans="1:8" s="53" customFormat="1" ht="15.75">
      <c r="A32" s="60"/>
      <c r="B32" s="46"/>
      <c r="C32" s="47"/>
      <c r="D32" s="41"/>
      <c r="E32" s="42"/>
      <c r="F32" s="41"/>
      <c r="G32" s="80" t="s">
        <v>39</v>
      </c>
      <c r="H32" s="81"/>
    </row>
    <row r="33" spans="1:8" s="53" customFormat="1" ht="15.75">
      <c r="A33" s="60" t="s">
        <v>40</v>
      </c>
      <c r="B33" s="75">
        <v>35150</v>
      </c>
      <c r="C33" s="62">
        <v>23600</v>
      </c>
      <c r="D33" s="46">
        <f>C33</f>
        <v>23600</v>
      </c>
      <c r="E33" s="76">
        <v>45800</v>
      </c>
      <c r="F33" s="41">
        <f>E33-C33</f>
        <v>22200</v>
      </c>
      <c r="G33" s="37"/>
      <c r="H33" s="52"/>
    </row>
    <row r="34" spans="1:8" s="30" customFormat="1" ht="15.75">
      <c r="A34" s="60" t="s">
        <v>41</v>
      </c>
      <c r="B34" s="82">
        <v>10298.1</v>
      </c>
      <c r="C34" s="49">
        <f>-C21*0.1</f>
        <v>10887.293700000002</v>
      </c>
      <c r="D34" s="50">
        <f>-D21*0.1</f>
        <v>10887.293700000002</v>
      </c>
      <c r="E34" s="49">
        <f>-E21*0.1</f>
        <v>10703.1951</v>
      </c>
      <c r="F34" s="41">
        <f>E34-C34</f>
        <v>-184.09860000000117</v>
      </c>
      <c r="G34" s="83"/>
      <c r="H34" s="79"/>
    </row>
    <row r="35" spans="1:8" s="30" customFormat="1" ht="15.75">
      <c r="A35" s="60"/>
      <c r="B35" s="46"/>
      <c r="C35" s="47"/>
      <c r="D35" s="46"/>
      <c r="E35" s="42"/>
      <c r="F35" s="41"/>
      <c r="G35" s="83"/>
      <c r="H35" s="84"/>
    </row>
    <row r="36" spans="1:8" s="93" customFormat="1" ht="13.5" customHeight="1" thickBot="1">
      <c r="A36" s="85" t="s">
        <v>42</v>
      </c>
      <c r="B36" s="86">
        <f>SUM(B33:B34)</f>
        <v>45448.1</v>
      </c>
      <c r="C36" s="87">
        <f>SUM(C33:C35)</f>
        <v>34487.2937</v>
      </c>
      <c r="D36" s="88">
        <f>SUM(D33:D35)</f>
        <v>34487.2937</v>
      </c>
      <c r="E36" s="89">
        <f>SUM(E33:E35)</f>
        <v>56503.1951</v>
      </c>
      <c r="F36" s="90">
        <f>E36-C36</f>
        <v>22015.901399999995</v>
      </c>
      <c r="G36" s="91"/>
      <c r="H36" s="92"/>
    </row>
    <row r="37" spans="1:8" s="93" customFormat="1" ht="14.25">
      <c r="A37" s="94"/>
      <c r="B37" s="62"/>
      <c r="C37" s="47"/>
      <c r="D37" s="95"/>
      <c r="E37" s="96"/>
      <c r="F37" s="96"/>
      <c r="G37" s="97"/>
      <c r="H37" s="98"/>
    </row>
    <row r="38" spans="1:7" s="93" customFormat="1" ht="14.25" customHeight="1" thickBot="1">
      <c r="A38" s="99" t="s">
        <v>43</v>
      </c>
      <c r="B38" s="100"/>
      <c r="C38" s="101"/>
      <c r="D38" s="95"/>
      <c r="E38" s="96"/>
      <c r="F38" s="96"/>
      <c r="G38" s="97"/>
    </row>
    <row r="39" spans="1:8" s="93" customFormat="1" ht="15" customHeight="1">
      <c r="A39" s="102" t="s">
        <v>44</v>
      </c>
      <c r="B39" s="103">
        <v>8794.333592725627</v>
      </c>
      <c r="C39" s="104">
        <v>5000.354233090533</v>
      </c>
      <c r="D39" s="105">
        <f>B56</f>
        <v>5000.460657975651</v>
      </c>
      <c r="E39" s="106">
        <v>5000.460657975636</v>
      </c>
      <c r="F39" s="107">
        <f>E39-C39</f>
        <v>0.10642488510347903</v>
      </c>
      <c r="G39" s="108"/>
      <c r="H39" s="98"/>
    </row>
    <row r="40" spans="1:8" s="30" customFormat="1" ht="15" customHeight="1">
      <c r="A40" s="109"/>
      <c r="B40" s="46"/>
      <c r="C40" s="110"/>
      <c r="D40" s="46"/>
      <c r="E40" s="46"/>
      <c r="F40" s="111"/>
      <c r="G40" s="112"/>
      <c r="H40" s="98"/>
    </row>
    <row r="41" spans="1:8" s="30" customFormat="1" ht="15.75">
      <c r="A41" s="60" t="s">
        <v>45</v>
      </c>
      <c r="B41" s="46"/>
      <c r="C41" s="110"/>
      <c r="D41" s="46"/>
      <c r="E41" s="46"/>
      <c r="F41" s="113"/>
      <c r="G41" s="114"/>
      <c r="H41" s="115"/>
    </row>
    <row r="42" spans="1:8" s="30" customFormat="1" ht="29.25">
      <c r="A42" s="60" t="s">
        <v>46</v>
      </c>
      <c r="B42" s="82">
        <v>550000</v>
      </c>
      <c r="C42" s="62">
        <v>175000</v>
      </c>
      <c r="D42" s="46">
        <f>C42</f>
        <v>175000</v>
      </c>
      <c r="E42" s="76">
        <v>249999.56626506022</v>
      </c>
      <c r="F42" s="116">
        <f aca="true" t="shared" si="1" ref="F42:F47">E42-C42</f>
        <v>74999.56626506022</v>
      </c>
      <c r="G42" s="57" t="s">
        <v>47</v>
      </c>
      <c r="H42" s="73"/>
    </row>
    <row r="43" spans="1:8" s="30" customFormat="1" ht="18.75" customHeight="1">
      <c r="A43" s="60" t="s">
        <v>48</v>
      </c>
      <c r="B43" s="82">
        <v>-79315</v>
      </c>
      <c r="C43" s="62">
        <v>90589</v>
      </c>
      <c r="D43" s="46">
        <f>C43</f>
        <v>90589</v>
      </c>
      <c r="E43" s="76">
        <v>180397</v>
      </c>
      <c r="F43" s="116">
        <f t="shared" si="1"/>
        <v>89808</v>
      </c>
      <c r="G43" s="117" t="s">
        <v>49</v>
      </c>
      <c r="H43" s="73"/>
    </row>
    <row r="44" spans="1:8" s="30" customFormat="1" ht="18.75" customHeight="1">
      <c r="A44" s="60" t="s">
        <v>50</v>
      </c>
      <c r="B44" s="82">
        <v>20797</v>
      </c>
      <c r="C44" s="62">
        <v>328.9759999999951</v>
      </c>
      <c r="D44" s="46">
        <f>C44</f>
        <v>328.9759999999951</v>
      </c>
      <c r="E44" s="76">
        <v>6640.331000000006</v>
      </c>
      <c r="F44" s="116">
        <f t="shared" si="1"/>
        <v>6311.3550000000105</v>
      </c>
      <c r="G44" s="117" t="s">
        <v>51</v>
      </c>
      <c r="H44" s="73"/>
    </row>
    <row r="45" spans="1:8" s="30" customFormat="1" ht="15.75">
      <c r="A45" s="60" t="s">
        <v>52</v>
      </c>
      <c r="B45" s="82">
        <v>500</v>
      </c>
      <c r="C45" s="62">
        <v>500</v>
      </c>
      <c r="D45" s="46">
        <f>C45</f>
        <v>500</v>
      </c>
      <c r="E45" s="76">
        <v>500</v>
      </c>
      <c r="F45" s="116">
        <f t="shared" si="1"/>
        <v>0</v>
      </c>
      <c r="G45" s="57"/>
      <c r="H45" s="73"/>
    </row>
    <row r="46" spans="1:8" s="30" customFormat="1" ht="15.75">
      <c r="A46" s="60" t="s">
        <v>53</v>
      </c>
      <c r="B46" s="46">
        <f>-B31</f>
        <v>29765.63539000002</v>
      </c>
      <c r="C46" s="46">
        <f>-C31</f>
        <v>20308.215039243492</v>
      </c>
      <c r="D46" s="46">
        <f>-D31</f>
        <v>20308.215039243492</v>
      </c>
      <c r="E46" s="46">
        <f>-E31</f>
        <v>13127.68871268694</v>
      </c>
      <c r="F46" s="116">
        <f t="shared" si="1"/>
        <v>-7180.526326556552</v>
      </c>
      <c r="G46" s="118" t="s">
        <v>54</v>
      </c>
      <c r="H46" s="73"/>
    </row>
    <row r="47" spans="1:8" ht="15.75">
      <c r="A47" s="60" t="s">
        <v>55</v>
      </c>
      <c r="B47" s="46">
        <f>SUM(B42:B46)</f>
        <v>521747.63539</v>
      </c>
      <c r="C47" s="110">
        <f>SUM(C42:C46)</f>
        <v>286726.19103924354</v>
      </c>
      <c r="D47" s="46">
        <f>SUM(D41:D46)</f>
        <v>286726.19103924354</v>
      </c>
      <c r="E47" s="46">
        <f>SUM(E42:E46)</f>
        <v>450664.58597774716</v>
      </c>
      <c r="F47" s="116">
        <f t="shared" si="1"/>
        <v>163938.39493850362</v>
      </c>
      <c r="G47" s="117"/>
      <c r="H47" s="73"/>
    </row>
    <row r="48" spans="1:8" ht="15">
      <c r="A48" s="109"/>
      <c r="B48" s="46"/>
      <c r="C48" s="46"/>
      <c r="D48" s="46"/>
      <c r="E48" s="46"/>
      <c r="F48" s="63"/>
      <c r="G48" s="117"/>
      <c r="H48" s="119"/>
    </row>
    <row r="49" spans="1:8" ht="15">
      <c r="A49" s="56" t="s">
        <v>56</v>
      </c>
      <c r="B49" s="82">
        <v>-455453.07</v>
      </c>
      <c r="C49" s="62">
        <v>-298532.51939456485</v>
      </c>
      <c r="D49" s="46">
        <f>C49</f>
        <v>-298532.51939456485</v>
      </c>
      <c r="E49" s="76">
        <v>-366478.3503951897</v>
      </c>
      <c r="F49" s="116">
        <f>E49-C49</f>
        <v>-67945.83100062486</v>
      </c>
      <c r="G49" s="57"/>
      <c r="H49" s="120"/>
    </row>
    <row r="50" spans="1:8" ht="15">
      <c r="A50" s="56"/>
      <c r="B50" s="121"/>
      <c r="C50" s="121"/>
      <c r="D50" s="121"/>
      <c r="E50" s="121"/>
      <c r="F50" s="113"/>
      <c r="G50" s="117"/>
      <c r="H50" s="120"/>
    </row>
    <row r="51" spans="1:8" ht="15">
      <c r="A51" s="60" t="s">
        <v>57</v>
      </c>
      <c r="B51" s="82">
        <v>-9403.98</v>
      </c>
      <c r="C51" s="62">
        <v>-3952.945</v>
      </c>
      <c r="D51" s="46">
        <f>C51</f>
        <v>-3952.945</v>
      </c>
      <c r="E51" s="76">
        <v>-5327.085</v>
      </c>
      <c r="F51" s="116">
        <f>E51-C51</f>
        <v>-1374.1399999999999</v>
      </c>
      <c r="G51" s="117" t="s">
        <v>58</v>
      </c>
      <c r="H51" s="120"/>
    </row>
    <row r="52" spans="1:7" ht="33" customHeight="1">
      <c r="A52" s="60" t="s">
        <v>59</v>
      </c>
      <c r="B52" s="122">
        <v>-44075.515324749984</v>
      </c>
      <c r="C52" s="123">
        <v>17258.546610866208</v>
      </c>
      <c r="D52" s="46">
        <f>C52</f>
        <v>17258.546610866208</v>
      </c>
      <c r="E52" s="124">
        <v>-31670.693412874156</v>
      </c>
      <c r="F52" s="116">
        <f>E52-C52</f>
        <v>-48929.24002374036</v>
      </c>
      <c r="G52" s="57" t="s">
        <v>60</v>
      </c>
    </row>
    <row r="53" spans="1:7" ht="33" customHeight="1">
      <c r="A53" s="125" t="s">
        <v>61</v>
      </c>
      <c r="B53" s="122">
        <v>-4665.498</v>
      </c>
      <c r="C53" s="126">
        <v>0</v>
      </c>
      <c r="D53" s="46">
        <f>C53</f>
        <v>0</v>
      </c>
      <c r="E53" s="124">
        <v>-29483.678</v>
      </c>
      <c r="F53" s="116">
        <f>E53-C53</f>
        <v>-29483.678</v>
      </c>
      <c r="G53" s="57" t="s">
        <v>62</v>
      </c>
    </row>
    <row r="54" spans="1:7" ht="19.5" customHeight="1">
      <c r="A54" s="60" t="s">
        <v>63</v>
      </c>
      <c r="B54" s="82">
        <v>-11943.445</v>
      </c>
      <c r="C54" s="62">
        <v>-1500</v>
      </c>
      <c r="D54" s="46">
        <f>C54</f>
        <v>-1500</v>
      </c>
      <c r="E54" s="76">
        <v>-11343.732921686746</v>
      </c>
      <c r="F54" s="116">
        <f>E54-C54</f>
        <v>-9843.732921686746</v>
      </c>
      <c r="G54" s="117" t="s">
        <v>64</v>
      </c>
    </row>
    <row r="55" spans="1:7" ht="14.25">
      <c r="A55" s="60"/>
      <c r="B55" s="46"/>
      <c r="C55" s="110"/>
      <c r="D55" s="46"/>
      <c r="E55" s="46"/>
      <c r="F55" s="113"/>
      <c r="G55" s="117"/>
    </row>
    <row r="56" spans="1:7" ht="14.25">
      <c r="A56" s="60" t="s">
        <v>65</v>
      </c>
      <c r="B56" s="50">
        <f>B$39+B$47+B$49+B$51+B$52+B$53+B$54</f>
        <v>5000.460657975651</v>
      </c>
      <c r="C56" s="50">
        <f>C$39+C$47+C$49+C$51+C$52+C$53+C$54</f>
        <v>4999.6274886354295</v>
      </c>
      <c r="D56" s="50">
        <f>D$39+D$47+D$49+D$51+D$52+D$53+D$54</f>
        <v>4999.733913520533</v>
      </c>
      <c r="E56" s="50">
        <f>E$39+E$47+E$49+E$51+E$52+E$53+E$54</f>
        <v>11361.506905972177</v>
      </c>
      <c r="F56" s="116">
        <f>E56-C56</f>
        <v>6361.879417336748</v>
      </c>
      <c r="G56" s="117" t="s">
        <v>66</v>
      </c>
    </row>
    <row r="57" spans="1:8" ht="14.25">
      <c r="A57" s="60"/>
      <c r="B57" s="46"/>
      <c r="C57" s="110"/>
      <c r="D57" s="46"/>
      <c r="E57" s="46"/>
      <c r="F57" s="113"/>
      <c r="G57" s="117"/>
      <c r="H57" s="127"/>
    </row>
    <row r="58" spans="1:7" ht="14.25">
      <c r="A58" s="109" t="s">
        <v>67</v>
      </c>
      <c r="B58" s="116"/>
      <c r="C58" s="128"/>
      <c r="D58" s="116"/>
      <c r="E58" s="116"/>
      <c r="F58" s="113"/>
      <c r="G58" s="117"/>
    </row>
    <row r="59" spans="1:7" ht="28.5">
      <c r="A59" s="56" t="s">
        <v>68</v>
      </c>
      <c r="B59" s="82">
        <v>162690.30332474998</v>
      </c>
      <c r="C59" s="62">
        <v>145431.35571388376</v>
      </c>
      <c r="D59" s="46">
        <f>C59</f>
        <v>145431.35571388376</v>
      </c>
      <c r="E59" s="76">
        <v>194360.99673762414</v>
      </c>
      <c r="F59" s="116">
        <f>E59-C59</f>
        <v>48929.641023740376</v>
      </c>
      <c r="G59" s="57" t="s">
        <v>69</v>
      </c>
    </row>
    <row r="60" spans="1:7" ht="14.25">
      <c r="A60" s="129" t="s">
        <v>70</v>
      </c>
      <c r="B60" s="82">
        <v>21000</v>
      </c>
      <c r="C60" s="62">
        <v>22500</v>
      </c>
      <c r="D60" s="46">
        <f>C60</f>
        <v>22500</v>
      </c>
      <c r="E60" s="76">
        <v>22500</v>
      </c>
      <c r="F60" s="116">
        <f>E60-C60</f>
        <v>0</v>
      </c>
      <c r="G60" s="114"/>
    </row>
    <row r="61" spans="1:7" ht="14.25">
      <c r="A61" s="109" t="s">
        <v>71</v>
      </c>
      <c r="B61" s="46">
        <f>SUM(B59:B60)</f>
        <v>183690.30332474998</v>
      </c>
      <c r="C61" s="110">
        <f>SUM(C59:C60)</f>
        <v>167931.35571388376</v>
      </c>
      <c r="D61" s="46">
        <f>SUM(D59:D60)</f>
        <v>167931.35571388376</v>
      </c>
      <c r="E61" s="46">
        <f>SUM(E59:E60)</f>
        <v>216860.99673762414</v>
      </c>
      <c r="F61" s="116">
        <f>E61-C61</f>
        <v>48929.641023740376</v>
      </c>
      <c r="G61" s="114"/>
    </row>
    <row r="62" spans="1:7" ht="14.25">
      <c r="A62" s="109"/>
      <c r="B62" s="46"/>
      <c r="C62" s="46"/>
      <c r="D62" s="46"/>
      <c r="E62" s="46"/>
      <c r="F62" s="63"/>
      <c r="G62" s="114"/>
    </row>
    <row r="63" spans="1:7" ht="15" thickBot="1">
      <c r="A63" s="130" t="s">
        <v>72</v>
      </c>
      <c r="B63" s="88">
        <f>B$56+B$61</f>
        <v>188690.76398272562</v>
      </c>
      <c r="C63" s="88">
        <f>C$56+C$61</f>
        <v>172930.9832025192</v>
      </c>
      <c r="D63" s="88">
        <f>D$56+D$61</f>
        <v>172931.0896274043</v>
      </c>
      <c r="E63" s="88">
        <f>E$56+E$61</f>
        <v>228222.5036435963</v>
      </c>
      <c r="F63" s="131">
        <f>E63-C63</f>
        <v>55291.520441077126</v>
      </c>
      <c r="G63" s="132"/>
    </row>
    <row r="64" spans="1:8" s="138" customFormat="1" ht="12.75">
      <c r="A64" s="133"/>
      <c r="B64" s="134"/>
      <c r="C64" s="135"/>
      <c r="D64" s="134"/>
      <c r="E64" s="134"/>
      <c r="F64" s="134"/>
      <c r="G64" s="136"/>
      <c r="H64" s="137"/>
    </row>
    <row r="65" ht="12.75">
      <c r="G65" s="139"/>
    </row>
    <row r="66" ht="12.75">
      <c r="G66" s="139"/>
    </row>
    <row r="67" ht="12.75">
      <c r="G67" s="139"/>
    </row>
    <row r="68" ht="12.75">
      <c r="G68" s="139"/>
    </row>
    <row r="69" ht="12.75">
      <c r="G69" s="139"/>
    </row>
    <row r="70" ht="12.75">
      <c r="G70" s="139"/>
    </row>
    <row r="71" ht="12.75">
      <c r="G71" s="139"/>
    </row>
    <row r="72" ht="12.75">
      <c r="G72" s="139"/>
    </row>
    <row r="73" ht="12.75">
      <c r="G73" s="139"/>
    </row>
    <row r="74" ht="12.75">
      <c r="G74" s="139"/>
    </row>
    <row r="75" ht="12.75">
      <c r="G75" s="139"/>
    </row>
    <row r="76" ht="12.75">
      <c r="G76" s="139"/>
    </row>
    <row r="77" ht="12.75">
      <c r="G77" s="139"/>
    </row>
    <row r="78" ht="12.75">
      <c r="G78" s="139"/>
    </row>
    <row r="79" ht="12.75">
      <c r="G79" s="139"/>
    </row>
    <row r="80" ht="12.75">
      <c r="G80" s="139"/>
    </row>
    <row r="81" ht="12.75">
      <c r="G81" s="139"/>
    </row>
    <row r="82" ht="12.75">
      <c r="G82" s="139"/>
    </row>
    <row r="83" ht="12.75">
      <c r="G83" s="139"/>
    </row>
    <row r="84" ht="12.75">
      <c r="G84" s="139"/>
    </row>
    <row r="85" ht="12.75">
      <c r="G85" s="139"/>
    </row>
    <row r="86" ht="12.75">
      <c r="G86" s="139"/>
    </row>
    <row r="87" ht="12.75">
      <c r="G87" s="139"/>
    </row>
  </sheetData>
  <sheetProtection/>
  <mergeCells count="1">
    <mergeCell ref="A2:G2"/>
  </mergeCells>
  <printOptions horizontalCentered="1"/>
  <pageMargins left="0.75" right="0.75" top="0.25" bottom="0.25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Masuo, Janet</cp:lastModifiedBy>
  <dcterms:created xsi:type="dcterms:W3CDTF">2010-05-13T22:40:35Z</dcterms:created>
  <dcterms:modified xsi:type="dcterms:W3CDTF">2010-07-22T17:05:34Z</dcterms:modified>
  <cp:category/>
  <cp:version/>
  <cp:contentType/>
  <cp:contentStatus/>
</cp:coreProperties>
</file>