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hultenr</author>
  </authors>
  <commentList>
    <comment ref="E4" authorId="0">
      <text>
        <r>
          <rPr>
            <b/>
            <sz val="8"/>
            <rFont val="Tahoma"/>
            <family val="0"/>
          </rPr>
          <t>hultenr:</t>
        </r>
        <r>
          <rPr>
            <sz val="8"/>
            <rFont val="Tahoma"/>
            <family val="0"/>
          </rPr>
          <t xml:space="preserve">
Estimates are from analysis done on Enrollment Analysis Spreadsheet and YTD actual's.  Backup spreadsheets are in "Supporting Docs" section of budget notebook.</t>
        </r>
      </text>
    </comment>
    <comment ref="C25" authorId="0">
      <text>
        <r>
          <rPr>
            <b/>
            <sz val="8"/>
            <rFont val="Tahoma"/>
            <family val="0"/>
          </rPr>
          <t>hultenr:</t>
        </r>
        <r>
          <rPr>
            <sz val="8"/>
            <rFont val="Tahoma"/>
            <family val="0"/>
          </rPr>
          <t xml:space="preserve">
Budgeted #'s from budget side of Enrollment Analysis spreadsheet</t>
        </r>
      </text>
    </comment>
    <comment ref="D25" authorId="0">
      <text>
        <r>
          <rPr>
            <b/>
            <sz val="8"/>
            <rFont val="Tahoma"/>
            <family val="0"/>
          </rPr>
          <t>hultenr:</t>
        </r>
        <r>
          <rPr>
            <sz val="8"/>
            <rFont val="Tahoma"/>
            <family val="0"/>
          </rPr>
          <t xml:space="preserve">
Budgeted #'s from budget side of Enrollment Analysis spreadsheet</t>
        </r>
      </text>
    </comment>
  </commentList>
</comments>
</file>

<file path=xl/sharedStrings.xml><?xml version="1.0" encoding="utf-8"?>
<sst xmlns="http://schemas.openxmlformats.org/spreadsheetml/2006/main" count="34" uniqueCount="34">
  <si>
    <t>Financial Plan</t>
  </si>
  <si>
    <r>
      <t xml:space="preserve">2002    Actual </t>
    </r>
    <r>
      <rPr>
        <b/>
        <vertAlign val="superscript"/>
        <sz val="12"/>
        <rFont val="Times New Roman"/>
        <family val="1"/>
      </rPr>
      <t>1</t>
    </r>
  </si>
  <si>
    <t>2003 Adopted</t>
  </si>
  <si>
    <r>
      <t xml:space="preserve">2003 Estimated </t>
    </r>
    <r>
      <rPr>
        <b/>
        <vertAlign val="superscript"/>
        <sz val="12"/>
        <rFont val="Times New Roman"/>
        <family val="1"/>
      </rPr>
      <t>2</t>
    </r>
  </si>
  <si>
    <t>Beginning Fund Balance</t>
  </si>
  <si>
    <t xml:space="preserve">Revenues </t>
  </si>
  <si>
    <t>Flexrate Recovery</t>
  </si>
  <si>
    <t>Interest Revenue</t>
  </si>
  <si>
    <t>Other Non-Flexrate Revenue</t>
  </si>
  <si>
    <t>Total Revenues</t>
  </si>
  <si>
    <t xml:space="preserve">Expenditures </t>
  </si>
  <si>
    <t>Insurance Premiums</t>
  </si>
  <si>
    <t>Benefits Administration</t>
  </si>
  <si>
    <t>*</t>
  </si>
  <si>
    <t>Total Expenditures</t>
  </si>
  <si>
    <t>Estimated Underexpenditures</t>
  </si>
  <si>
    <t>Other Fund Transactions</t>
  </si>
  <si>
    <t>DCFM Energy Charge Refund</t>
  </si>
  <si>
    <t>Total Other Fund Transactions</t>
  </si>
  <si>
    <t>Ending Fund Balance</t>
  </si>
  <si>
    <t>Reserves &amp; Designations</t>
  </si>
  <si>
    <t>IBNR</t>
  </si>
  <si>
    <t>IBNR Shortfall</t>
  </si>
  <si>
    <t>Claims Fluctuation Reserve (5% of claims)</t>
  </si>
  <si>
    <t>Claims Fluctuation Reserve Shortfall</t>
  </si>
  <si>
    <t>Total Reserves &amp; Designations</t>
  </si>
  <si>
    <t>Ending Undesignated Fund Balance</t>
  </si>
  <si>
    <t xml:space="preserve">Target Fund Balance </t>
  </si>
  <si>
    <t>Financial Plan Notes:</t>
  </si>
  <si>
    <r>
      <t xml:space="preserve">1   </t>
    </r>
    <r>
      <rPr>
        <sz val="12"/>
        <rFont val="Times New Roman"/>
        <family val="1"/>
      </rPr>
      <t>2002 Actuals are from the 2002 CAFR.</t>
    </r>
  </si>
  <si>
    <r>
      <t xml:space="preserve">2   </t>
    </r>
    <r>
      <rPr>
        <sz val="12"/>
        <rFont val="Times New Roman"/>
        <family val="1"/>
      </rPr>
      <t>2003 Estimated is based on: Expenditures - Actuary projections based on five months 2003 actuals; Revenues - actual enrollment &amp; annualization for YTD amounts.</t>
    </r>
  </si>
  <si>
    <t>2003 Revised</t>
  </si>
  <si>
    <t>Estimated - Adopted Change</t>
  </si>
  <si>
    <t>Benefits &amp; Well Being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</si>
</sst>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8" fontId="2" fillId="0" borderId="0" xfId="19" applyNumberFormat="1" applyFont="1" applyBorder="1" applyAlignment="1">
      <alignment horizontal="centerContinuous" wrapText="1"/>
      <protection/>
    </xf>
    <xf numFmtId="38" fontId="1" fillId="0" borderId="0" xfId="19" applyNumberFormat="1" applyFont="1" applyBorder="1" applyAlignment="1">
      <alignment horizontal="centerContinuous" wrapText="1"/>
      <protection/>
    </xf>
    <xf numFmtId="0" fontId="2" fillId="0" borderId="0" xfId="0" applyFont="1" applyBorder="1" applyAlignment="1">
      <alignment/>
    </xf>
    <xf numFmtId="37" fontId="3" fillId="0" borderId="0" xfId="19" applyFont="1">
      <alignment/>
      <protection/>
    </xf>
    <xf numFmtId="38" fontId="2" fillId="0" borderId="0" xfId="19" applyNumberFormat="1" applyFont="1">
      <alignment/>
      <protection/>
    </xf>
    <xf numFmtId="40" fontId="2" fillId="0" borderId="0" xfId="19" applyNumberFormat="1" applyFont="1">
      <alignment/>
      <protection/>
    </xf>
    <xf numFmtId="0" fontId="2" fillId="0" borderId="0" xfId="0" applyFont="1" applyAlignment="1">
      <alignment/>
    </xf>
    <xf numFmtId="37" fontId="1" fillId="0" borderId="1" xfId="19" applyFont="1" applyFill="1" applyBorder="1" applyAlignment="1">
      <alignment horizontal="left" wrapText="1"/>
      <protection/>
    </xf>
    <xf numFmtId="38" fontId="1" fillId="0" borderId="1" xfId="19" applyNumberFormat="1" applyFont="1" applyFill="1" applyBorder="1" applyAlignment="1">
      <alignment horizontal="centerContinuous" wrapText="1"/>
      <protection/>
    </xf>
    <xf numFmtId="0" fontId="2" fillId="0" borderId="0" xfId="0" applyFont="1" applyFill="1" applyAlignment="1">
      <alignment/>
    </xf>
    <xf numFmtId="37" fontId="1" fillId="0" borderId="2" xfId="19" applyFont="1" applyBorder="1" applyAlignment="1" quotePrefix="1">
      <alignment horizontal="left"/>
      <protection/>
    </xf>
    <xf numFmtId="38" fontId="2" fillId="0" borderId="2" xfId="15" applyNumberFormat="1" applyFont="1" applyBorder="1" applyAlignment="1">
      <alignment/>
    </xf>
    <xf numFmtId="37" fontId="1" fillId="0" borderId="3" xfId="19" applyFont="1" applyBorder="1" applyAlignment="1" quotePrefix="1">
      <alignment horizontal="left"/>
      <protection/>
    </xf>
    <xf numFmtId="38" fontId="2" fillId="0" borderId="4" xfId="15" applyNumberFormat="1" applyFont="1" applyBorder="1" applyAlignment="1">
      <alignment/>
    </xf>
    <xf numFmtId="37" fontId="2" fillId="0" borderId="3" xfId="19" applyFont="1" applyBorder="1" applyAlignment="1">
      <alignment horizontal="left"/>
      <protection/>
    </xf>
    <xf numFmtId="38" fontId="2" fillId="0" borderId="3" xfId="15" applyNumberFormat="1" applyFont="1" applyBorder="1" applyAlignment="1">
      <alignment/>
    </xf>
    <xf numFmtId="37" fontId="1" fillId="0" borderId="2" xfId="19" applyFont="1" applyBorder="1" applyAlignment="1">
      <alignment horizontal="left"/>
      <protection/>
    </xf>
    <xf numFmtId="38" fontId="2" fillId="0" borderId="5" xfId="15" applyNumberFormat="1" applyFont="1" applyBorder="1" applyAlignment="1">
      <alignment/>
    </xf>
    <xf numFmtId="38" fontId="2" fillId="0" borderId="3" xfId="15" applyNumberFormat="1" applyFont="1" applyFill="1" applyBorder="1" applyAlignment="1">
      <alignment/>
    </xf>
    <xf numFmtId="0" fontId="1" fillId="0" borderId="6" xfId="0" applyFont="1" applyBorder="1" applyAlignment="1">
      <alignment/>
    </xf>
    <xf numFmtId="38" fontId="2" fillId="2" borderId="2" xfId="15" applyNumberFormat="1" applyFont="1" applyFill="1" applyBorder="1" applyAlignment="1">
      <alignment/>
    </xf>
    <xf numFmtId="38" fontId="2" fillId="0" borderId="1" xfId="15" applyNumberFormat="1" applyFont="1" applyFill="1" applyBorder="1" applyAlignment="1">
      <alignment/>
    </xf>
    <xf numFmtId="38" fontId="2" fillId="0" borderId="1" xfId="15" applyNumberFormat="1" applyFont="1" applyBorder="1" applyAlignment="1">
      <alignment/>
    </xf>
    <xf numFmtId="37" fontId="1" fillId="0" borderId="7" xfId="19" applyFont="1" applyBorder="1" applyAlignment="1">
      <alignment horizontal="left"/>
      <protection/>
    </xf>
    <xf numFmtId="38" fontId="2" fillId="0" borderId="0" xfId="15" applyNumberFormat="1" applyFont="1" applyFill="1" applyBorder="1" applyAlignment="1">
      <alignment/>
    </xf>
    <xf numFmtId="38" fontId="2" fillId="0" borderId="7" xfId="15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38" fontId="2" fillId="0" borderId="7" xfId="15" applyNumberFormat="1" applyFont="1" applyFill="1" applyBorder="1" applyAlignment="1">
      <alignment/>
    </xf>
    <xf numFmtId="37" fontId="1" fillId="0" borderId="6" xfId="19" applyFont="1" applyBorder="1" applyAlignment="1" quotePrefix="1">
      <alignment horizontal="left"/>
      <protection/>
    </xf>
    <xf numFmtId="38" fontId="2" fillId="0" borderId="2" xfId="0" applyNumberFormat="1" applyFont="1" applyBorder="1" applyAlignment="1">
      <alignment/>
    </xf>
    <xf numFmtId="37" fontId="1" fillId="0" borderId="6" xfId="19" applyFont="1" applyBorder="1" applyAlignment="1" quotePrefix="1">
      <alignment horizontal="left"/>
      <protection/>
    </xf>
    <xf numFmtId="164" fontId="2" fillId="0" borderId="5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0" applyNumberFormat="1" applyFont="1" applyAlignment="1">
      <alignment/>
    </xf>
    <xf numFmtId="37" fontId="1" fillId="0" borderId="2" xfId="19" applyFont="1" applyBorder="1" applyAlignment="1">
      <alignment horizontal="left"/>
      <protection/>
    </xf>
    <xf numFmtId="38" fontId="2" fillId="0" borderId="6" xfId="19" applyNumberFormat="1" applyFont="1" applyBorder="1">
      <alignment/>
      <protection/>
    </xf>
    <xf numFmtId="37" fontId="2" fillId="0" borderId="0" xfId="19" applyFont="1" applyBorder="1" applyAlignment="1">
      <alignment horizontal="left"/>
      <protection/>
    </xf>
    <xf numFmtId="38" fontId="2" fillId="0" borderId="0" xfId="15" applyNumberFormat="1" applyFont="1" applyBorder="1" applyAlignment="1">
      <alignment/>
    </xf>
    <xf numFmtId="38" fontId="2" fillId="0" borderId="8" xfId="15" applyNumberFormat="1" applyFont="1" applyBorder="1" applyAlignment="1">
      <alignment/>
    </xf>
    <xf numFmtId="37" fontId="1" fillId="0" borderId="9" xfId="19" applyFont="1" applyBorder="1" applyAlignment="1" quotePrefix="1">
      <alignment horizontal="left"/>
      <protection/>
    </xf>
    <xf numFmtId="38" fontId="1" fillId="0" borderId="1" xfId="15" applyNumberFormat="1" applyFont="1" applyBorder="1" applyAlignment="1">
      <alignment horizontal="right"/>
    </xf>
    <xf numFmtId="38" fontId="1" fillId="0" borderId="2" xfId="15" applyNumberFormat="1" applyFont="1" applyBorder="1" applyAlignment="1">
      <alignment horizontal="right"/>
    </xf>
    <xf numFmtId="0" fontId="1" fillId="0" borderId="0" xfId="0" applyFont="1" applyAlignment="1">
      <alignment/>
    </xf>
    <xf numFmtId="37" fontId="2" fillId="0" borderId="0" xfId="19" applyFont="1">
      <alignment/>
      <protection/>
    </xf>
    <xf numFmtId="37" fontId="1" fillId="0" borderId="0" xfId="19" applyFont="1" applyAlignment="1">
      <alignment horizontal="left"/>
      <protection/>
    </xf>
    <xf numFmtId="37" fontId="6" fillId="0" borderId="0" xfId="19" applyFont="1" applyBorder="1" applyAlignment="1" quotePrefix="1">
      <alignment horizontal="left"/>
      <protection/>
    </xf>
    <xf numFmtId="38" fontId="2" fillId="0" borderId="0" xfId="19" applyNumberFormat="1" applyFont="1" applyBorder="1">
      <alignment/>
      <protection/>
    </xf>
    <xf numFmtId="40" fontId="2" fillId="0" borderId="0" xfId="19" applyNumberFormat="1" applyFont="1" applyBorder="1">
      <alignment/>
      <protection/>
    </xf>
    <xf numFmtId="38" fontId="2" fillId="0" borderId="0" xfId="0" applyNumberFormat="1" applyFont="1" applyAlignment="1">
      <alignment/>
    </xf>
    <xf numFmtId="37" fontId="6" fillId="0" borderId="0" xfId="19" applyFont="1" applyBorder="1" applyAlignment="1" quotePrefix="1">
      <alignment horizontal="left" vertical="top" wrapText="1"/>
      <protection/>
    </xf>
    <xf numFmtId="38" fontId="2" fillId="0" borderId="0" xfId="0" applyNumberFormat="1" applyFont="1" applyAlignment="1">
      <alignment horizontal="centerContinuous" wrapText="1"/>
    </xf>
    <xf numFmtId="0" fontId="6" fillId="0" borderId="0" xfId="0" applyFont="1" applyAlignment="1" quotePrefix="1">
      <alignment horizontal="left" wrapText="1"/>
    </xf>
    <xf numFmtId="38" fontId="2" fillId="0" borderId="0" xfId="19" applyNumberFormat="1" applyFont="1" applyBorder="1" applyAlignment="1">
      <alignment horizontal="left" vertical="top"/>
      <protection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center"/>
    </xf>
    <xf numFmtId="38" fontId="1" fillId="0" borderId="1" xfId="19" applyNumberFormat="1" applyFont="1" applyFill="1" applyBorder="1" applyAlignment="1">
      <alignment horizontal="center" wrapText="1"/>
      <protection/>
    </xf>
    <xf numFmtId="164" fontId="2" fillId="0" borderId="3" xfId="15" applyNumberFormat="1" applyFont="1" applyBorder="1" applyAlignment="1">
      <alignment/>
    </xf>
    <xf numFmtId="38" fontId="2" fillId="0" borderId="2" xfId="19" applyNumberFormat="1" applyFont="1" applyBorder="1">
      <alignment/>
      <protection/>
    </xf>
    <xf numFmtId="38" fontId="1" fillId="0" borderId="2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38" fontId="2" fillId="0" borderId="4" xfId="15" applyNumberFormat="1" applyFont="1" applyFill="1" applyBorder="1" applyAlignment="1">
      <alignment/>
    </xf>
    <xf numFmtId="0" fontId="5" fillId="0" borderId="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B1" sqref="B1"/>
    </sheetView>
  </sheetViews>
  <sheetFormatPr defaultColWidth="9.140625" defaultRowHeight="12.75"/>
  <cols>
    <col min="1" max="1" width="53.28125" style="56" customWidth="1"/>
    <col min="2" max="2" width="13.57421875" style="58" bestFit="1" customWidth="1"/>
    <col min="3" max="3" width="14.00390625" style="58" customWidth="1"/>
    <col min="4" max="4" width="13.57421875" style="59" bestFit="1" customWidth="1"/>
    <col min="5" max="5" width="13.28125" style="59" bestFit="1" customWidth="1"/>
    <col min="6" max="6" width="18.7109375" style="51" customWidth="1"/>
    <col min="7" max="7" width="13.28125" style="51" bestFit="1" customWidth="1"/>
    <col min="8" max="16384" width="8.8515625" style="8" customWidth="1"/>
  </cols>
  <sheetData>
    <row r="1" spans="1:7" s="4" customFormat="1" ht="15.75">
      <c r="A1" s="1" t="s">
        <v>33</v>
      </c>
      <c r="B1" s="2"/>
      <c r="C1" s="2"/>
      <c r="D1" s="3"/>
      <c r="E1" s="2"/>
      <c r="F1" s="2"/>
      <c r="G1" s="2"/>
    </row>
    <row r="2" spans="1:7" s="4" customFormat="1" ht="15.75">
      <c r="A2" s="1" t="s">
        <v>0</v>
      </c>
      <c r="B2" s="2"/>
      <c r="C2" s="2"/>
      <c r="D2" s="3"/>
      <c r="E2" s="2"/>
      <c r="F2" s="2"/>
      <c r="G2" s="2"/>
    </row>
    <row r="3" spans="1:7" ht="15.75">
      <c r="A3" s="5"/>
      <c r="B3" s="6"/>
      <c r="C3" s="6"/>
      <c r="D3" s="6"/>
      <c r="E3" s="7"/>
      <c r="F3" s="7"/>
      <c r="G3" s="7"/>
    </row>
    <row r="4" spans="1:6" s="11" customFormat="1" ht="33" customHeight="1">
      <c r="A4" s="9"/>
      <c r="B4" s="10" t="s">
        <v>1</v>
      </c>
      <c r="C4" s="60" t="s">
        <v>2</v>
      </c>
      <c r="D4" s="10" t="s">
        <v>31</v>
      </c>
      <c r="E4" s="10" t="s">
        <v>3</v>
      </c>
      <c r="F4" s="10" t="s">
        <v>32</v>
      </c>
    </row>
    <row r="5" spans="1:7" ht="15.75">
      <c r="A5" s="12" t="s">
        <v>4</v>
      </c>
      <c r="B5" s="13">
        <v>7300028</v>
      </c>
      <c r="C5" s="13">
        <v>11266730</v>
      </c>
      <c r="D5" s="13">
        <f>+B21</f>
        <v>11363926</v>
      </c>
      <c r="E5" s="13">
        <f>+B21</f>
        <v>11363926</v>
      </c>
      <c r="F5" s="13">
        <f>E5-C5</f>
        <v>97196</v>
      </c>
      <c r="G5" s="8"/>
    </row>
    <row r="6" spans="1:7" ht="15.75">
      <c r="A6" s="14" t="s">
        <v>5</v>
      </c>
      <c r="B6" s="15"/>
      <c r="C6" s="15"/>
      <c r="D6" s="15"/>
      <c r="E6" s="15"/>
      <c r="F6" s="15"/>
      <c r="G6" s="8"/>
    </row>
    <row r="7" spans="1:7" ht="15.75">
      <c r="A7" s="16" t="s">
        <v>6</v>
      </c>
      <c r="B7" s="17">
        <v>116663064</v>
      </c>
      <c r="C7" s="17">
        <v>114900480</v>
      </c>
      <c r="D7" s="17">
        <v>116353677</v>
      </c>
      <c r="E7" s="27">
        <v>116353677</v>
      </c>
      <c r="F7" s="17">
        <f aca="true" t="shared" si="0" ref="F7:F15">E7-C7</f>
        <v>1453197</v>
      </c>
      <c r="G7" s="8"/>
    </row>
    <row r="8" spans="1:7" ht="15.75">
      <c r="A8" s="16" t="s">
        <v>7</v>
      </c>
      <c r="B8" s="17">
        <v>327845</v>
      </c>
      <c r="C8" s="17">
        <v>325000</v>
      </c>
      <c r="D8" s="17">
        <v>338692</v>
      </c>
      <c r="E8" s="27">
        <v>338692</v>
      </c>
      <c r="F8" s="17">
        <f t="shared" si="0"/>
        <v>13692</v>
      </c>
      <c r="G8" s="8"/>
    </row>
    <row r="9" spans="1:7" ht="15.75">
      <c r="A9" s="16" t="s">
        <v>8</v>
      </c>
      <c r="B9" s="17">
        <v>11568060</v>
      </c>
      <c r="C9" s="17">
        <v>12389421</v>
      </c>
      <c r="D9" s="17">
        <f>5420626+2465167+379960+1785760+1082532+780303+1297968+20988+678660+82821+13137</f>
        <v>14007922</v>
      </c>
      <c r="E9" s="27">
        <f>5420626+2465167+379960+1785760+1082532+780303+1297968+20988+678660+82821+13137</f>
        <v>14007922</v>
      </c>
      <c r="F9" s="17">
        <f t="shared" si="0"/>
        <v>1618501</v>
      </c>
      <c r="G9" s="8"/>
    </row>
    <row r="10" spans="1:7" ht="15.75">
      <c r="A10" s="18" t="s">
        <v>9</v>
      </c>
      <c r="B10" s="63">
        <f>SUM(B7:B9)</f>
        <v>128558969</v>
      </c>
      <c r="C10" s="63">
        <f>SUM(C7:C9)</f>
        <v>127614901</v>
      </c>
      <c r="D10" s="63">
        <f>SUM(D7:D9)</f>
        <v>130700291</v>
      </c>
      <c r="E10" s="64">
        <f>SUM(E7:E9)</f>
        <v>130700291</v>
      </c>
      <c r="F10" s="63">
        <f t="shared" si="0"/>
        <v>3085390</v>
      </c>
      <c r="G10" s="8"/>
    </row>
    <row r="11" spans="1:7" ht="15.75">
      <c r="A11" s="14" t="s">
        <v>10</v>
      </c>
      <c r="B11" s="15"/>
      <c r="C11" s="19"/>
      <c r="D11" s="19"/>
      <c r="E11" s="15"/>
      <c r="F11" s="17"/>
      <c r="G11" s="8"/>
    </row>
    <row r="12" spans="1:7" ht="15.75">
      <c r="A12" s="16" t="s">
        <v>11</v>
      </c>
      <c r="B12" s="17">
        <v>120412087</v>
      </c>
      <c r="C12" s="19">
        <v>122529135</v>
      </c>
      <c r="D12" s="19">
        <v>122529135</v>
      </c>
      <c r="E12" s="17">
        <v>128029135</v>
      </c>
      <c r="F12" s="17">
        <f t="shared" si="0"/>
        <v>5500000</v>
      </c>
      <c r="G12" s="8"/>
    </row>
    <row r="13" spans="1:7" ht="15.75">
      <c r="A13" s="16" t="s">
        <v>12</v>
      </c>
      <c r="B13" s="17">
        <v>4083422</v>
      </c>
      <c r="C13" s="19">
        <v>2033491</v>
      </c>
      <c r="D13" s="19">
        <v>2033491</v>
      </c>
      <c r="E13" s="20">
        <v>2033491</v>
      </c>
      <c r="F13" s="20">
        <f t="shared" si="0"/>
        <v>0</v>
      </c>
      <c r="G13" s="8"/>
    </row>
    <row r="14" spans="1:7" ht="15.75">
      <c r="A14" s="16"/>
      <c r="B14" s="17"/>
      <c r="C14" s="19"/>
      <c r="D14" s="19"/>
      <c r="E14" s="17"/>
      <c r="F14" s="17">
        <f t="shared" si="0"/>
        <v>0</v>
      </c>
      <c r="G14" s="8"/>
    </row>
    <row r="15" spans="1:7" ht="15.75">
      <c r="A15" s="12" t="s">
        <v>14</v>
      </c>
      <c r="B15" s="63">
        <f>SUM(B12:B14)</f>
        <v>124495509</v>
      </c>
      <c r="C15" s="63">
        <f>SUM(C12:C14)</f>
        <v>124562626</v>
      </c>
      <c r="D15" s="63">
        <f>SUM(D12:D14)</f>
        <v>124562626</v>
      </c>
      <c r="E15" s="63">
        <f>SUM(E12:E14)</f>
        <v>130062626</v>
      </c>
      <c r="F15" s="63">
        <f t="shared" si="0"/>
        <v>5500000</v>
      </c>
      <c r="G15" s="8"/>
    </row>
    <row r="16" spans="1:7" ht="15.75">
      <c r="A16" s="21" t="s">
        <v>15</v>
      </c>
      <c r="B16" s="22"/>
      <c r="C16" s="23"/>
      <c r="D16" s="23"/>
      <c r="E16" s="24"/>
      <c r="F16" s="24"/>
      <c r="G16" s="8"/>
    </row>
    <row r="17" spans="1:7" ht="15.75">
      <c r="A17" s="25" t="s">
        <v>16</v>
      </c>
      <c r="B17" s="20"/>
      <c r="C17" s="65"/>
      <c r="D17" s="26"/>
      <c r="E17" s="27"/>
      <c r="F17" s="15"/>
      <c r="G17" s="8"/>
    </row>
    <row r="18" spans="1:7" ht="15.75">
      <c r="A18" s="16" t="s">
        <v>17</v>
      </c>
      <c r="B18" s="28">
        <v>438</v>
      </c>
      <c r="C18" s="66"/>
      <c r="D18" s="29"/>
      <c r="E18" s="30"/>
      <c r="F18" s="20"/>
      <c r="G18" s="8"/>
    </row>
    <row r="19" spans="1:7" ht="15.75">
      <c r="A19" s="16" t="s">
        <v>13</v>
      </c>
      <c r="B19" s="28"/>
      <c r="C19" s="66"/>
      <c r="D19" s="29"/>
      <c r="E19" s="30"/>
      <c r="F19" s="20"/>
      <c r="G19" s="8"/>
    </row>
    <row r="20" spans="1:7" ht="15.75">
      <c r="A20" s="31" t="s">
        <v>18</v>
      </c>
      <c r="B20" s="32">
        <f>SUM(B18:B19)</f>
        <v>438</v>
      </c>
      <c r="C20" s="32">
        <f>SUM(C18:C19)</f>
        <v>0</v>
      </c>
      <c r="D20" s="32">
        <f>SUM(D18:D19)</f>
        <v>0</v>
      </c>
      <c r="E20" s="32">
        <f>SUM(E18:E19)</f>
        <v>0</v>
      </c>
      <c r="F20" s="32"/>
      <c r="G20" s="8"/>
    </row>
    <row r="21" spans="1:7" ht="15.75">
      <c r="A21" s="33" t="s">
        <v>19</v>
      </c>
      <c r="B21" s="32">
        <f>B5+B10-B15+B16+B20</f>
        <v>11363926</v>
      </c>
      <c r="C21" s="32">
        <f>C5+C10-C15+C16+C20</f>
        <v>14319005</v>
      </c>
      <c r="D21" s="32">
        <f>D5+D10-D15+D16+D20</f>
        <v>17501591</v>
      </c>
      <c r="E21" s="32">
        <f>E5+E10-E15+E16+E20</f>
        <v>12001591</v>
      </c>
      <c r="F21" s="32"/>
      <c r="G21" s="8"/>
    </row>
    <row r="22" spans="1:7" ht="15.75">
      <c r="A22" s="14" t="s">
        <v>20</v>
      </c>
      <c r="B22" s="17"/>
      <c r="C22" s="27"/>
      <c r="D22" s="27"/>
      <c r="E22" s="15"/>
      <c r="F22" s="15"/>
      <c r="G22" s="8"/>
    </row>
    <row r="23" spans="1:7" ht="15.75">
      <c r="A23" s="16" t="s">
        <v>21</v>
      </c>
      <c r="B23" s="34">
        <v>-11127133</v>
      </c>
      <c r="C23" s="61">
        <v>-12610500</v>
      </c>
      <c r="D23" s="34">
        <v>-15700000</v>
      </c>
      <c r="E23" s="35">
        <v>-15700000</v>
      </c>
      <c r="F23" s="61"/>
      <c r="G23" s="36"/>
    </row>
    <row r="24" spans="1:7" ht="15.75">
      <c r="A24" s="16" t="s">
        <v>22</v>
      </c>
      <c r="B24" s="34">
        <f>IF(B21+B23&gt;0,0,B21+B23)</f>
        <v>0</v>
      </c>
      <c r="C24" s="34">
        <f>IF(C21+C23&gt;0,0,C21+C23)</f>
        <v>0</v>
      </c>
      <c r="D24" s="34">
        <f>IF(D21+D23&gt;0,0,D21+D23)</f>
        <v>0</v>
      </c>
      <c r="E24" s="34">
        <f>IF(E21+E23&gt;0,0,E21+E23)</f>
        <v>-3698409</v>
      </c>
      <c r="F24" s="34"/>
      <c r="G24" s="36"/>
    </row>
    <row r="25" spans="1:7" ht="15.75">
      <c r="A25" s="16" t="s">
        <v>23</v>
      </c>
      <c r="B25" s="34">
        <v>-3582097</v>
      </c>
      <c r="C25" s="35">
        <f>-(522584+47467734+11310131+15770880+2384640+64688+180522+62441+151734+24647+998323+578427+136110+113324+615598+178206+32121+25970+442077+111675+91848+14699)*0.05</f>
        <v>-4063918.95</v>
      </c>
      <c r="D25" s="61">
        <f>-(522584+47467734+11310131+15770880+2384640+64688+180522+62441+151734+24647+998323+578427+136110+113324+615598+178206+32121+25970+442077+111675+91848+14699)*0.05</f>
        <v>-4063918.95</v>
      </c>
      <c r="E25" s="35">
        <f>-(46372829+11935495+17655478+2235780+729176+187676+317029+38611+972801+970599+249814+1233612+317509+32659+724269+186413+156343+16219)*0.05</f>
        <v>-4216615.600000001</v>
      </c>
      <c r="F25" s="61"/>
      <c r="G25" s="36"/>
    </row>
    <row r="26" spans="1:7" ht="15.75">
      <c r="A26" s="16" t="s">
        <v>24</v>
      </c>
      <c r="B26" s="34">
        <f>IF(B21+B23+B25-B24&gt;0,0,B21+B23+B25-B24)</f>
        <v>-3345304</v>
      </c>
      <c r="C26" s="34">
        <f>IF(C21+C23+C25-C24&gt;0,0,C21+C23+C25-C24)</f>
        <v>-2355413.95</v>
      </c>
      <c r="D26" s="34">
        <f>IF(D21+D23+D25-D24&gt;0,0,D21+D23+D25-D24)</f>
        <v>-2262327.95</v>
      </c>
      <c r="E26" s="34">
        <f>IF(E21+E23+E25-E24&gt;0,0,E21+E23+E25-E24)</f>
        <v>-4216615.600000001</v>
      </c>
      <c r="F26" s="34"/>
      <c r="G26" s="36"/>
    </row>
    <row r="27" spans="1:7" ht="15.75">
      <c r="A27" s="37" t="s">
        <v>25</v>
      </c>
      <c r="B27" s="38">
        <f>-IF(-(B23+B25)&lt;B21,-B23-B25,B21)</f>
        <v>-11363926</v>
      </c>
      <c r="C27" s="38">
        <f>-IF(-(C23+C25)&lt;C21,-C23-C25,C21)</f>
        <v>-14319005</v>
      </c>
      <c r="D27" s="38">
        <f>-IF(-(D23+D25)&lt;D21,-D23-D25,D21)</f>
        <v>-17501591</v>
      </c>
      <c r="E27" s="38">
        <f>-IF(-(E23+E25)&lt;E21,-E23-E25,E21)</f>
        <v>-12001591</v>
      </c>
      <c r="F27" s="62"/>
      <c r="G27" s="8"/>
    </row>
    <row r="28" spans="1:7" ht="15.75">
      <c r="A28" s="33" t="s">
        <v>26</v>
      </c>
      <c r="B28" s="32">
        <f>+B21+B27</f>
        <v>0</v>
      </c>
      <c r="C28" s="32">
        <f>+C21+C27</f>
        <v>0</v>
      </c>
      <c r="D28" s="32">
        <f>+D21+D27</f>
        <v>0</v>
      </c>
      <c r="E28" s="32">
        <f>+E21+E27</f>
        <v>0</v>
      </c>
      <c r="F28" s="32"/>
      <c r="G28" s="8"/>
    </row>
    <row r="29" spans="1:6" s="4" customFormat="1" ht="15.75">
      <c r="A29" s="39"/>
      <c r="B29" s="40"/>
      <c r="C29" s="40"/>
      <c r="D29" s="40"/>
      <c r="E29" s="41"/>
      <c r="F29" s="41"/>
    </row>
    <row r="30" spans="1:6" s="45" customFormat="1" ht="15.75">
      <c r="A30" s="42" t="s">
        <v>27</v>
      </c>
      <c r="B30" s="43">
        <f>-(B23+B25)</f>
        <v>14709230</v>
      </c>
      <c r="C30" s="43">
        <f>-(C23+C25)</f>
        <v>16674418.95</v>
      </c>
      <c r="D30" s="43">
        <f>-(D23+D25)</f>
        <v>19763918.95</v>
      </c>
      <c r="E30" s="44">
        <f>-(E23+E25)</f>
        <v>19916615.6</v>
      </c>
      <c r="F30" s="44"/>
    </row>
    <row r="31" spans="1:7" ht="15.75">
      <c r="A31" s="46"/>
      <c r="B31" s="6"/>
      <c r="C31" s="6"/>
      <c r="D31" s="6"/>
      <c r="E31" s="6"/>
      <c r="F31" s="6"/>
      <c r="G31" s="6"/>
    </row>
    <row r="32" spans="1:7" ht="15.75">
      <c r="A32" s="47" t="s">
        <v>28</v>
      </c>
      <c r="B32" s="6"/>
      <c r="C32" s="6"/>
      <c r="D32" s="6"/>
      <c r="E32" s="6"/>
      <c r="F32" s="6"/>
      <c r="G32" s="6"/>
    </row>
    <row r="33" spans="1:5" ht="18.75">
      <c r="A33" s="48" t="s">
        <v>29</v>
      </c>
      <c r="B33" s="49"/>
      <c r="C33" s="50"/>
      <c r="D33" s="51"/>
      <c r="E33" s="49"/>
    </row>
    <row r="34" spans="1:7" ht="50.25">
      <c r="A34" s="52" t="s">
        <v>30</v>
      </c>
      <c r="B34" s="49"/>
      <c r="C34" s="49"/>
      <c r="D34" s="51"/>
      <c r="E34" s="49"/>
      <c r="F34" s="49"/>
      <c r="G34" s="6"/>
    </row>
    <row r="35" spans="1:7" ht="18.75">
      <c r="A35" s="52"/>
      <c r="B35" s="2"/>
      <c r="C35" s="2"/>
      <c r="D35" s="53"/>
      <c r="E35" s="2"/>
      <c r="F35" s="49"/>
      <c r="G35" s="6"/>
    </row>
    <row r="36" spans="1:7" ht="18.75">
      <c r="A36" s="54"/>
      <c r="B36" s="55"/>
      <c r="C36" s="55"/>
      <c r="D36" s="51"/>
      <c r="E36" s="49"/>
      <c r="G36" s="6"/>
    </row>
    <row r="37" spans="1:7" ht="15.75">
      <c r="A37" s="8"/>
      <c r="B37" s="6"/>
      <c r="C37" s="6"/>
      <c r="D37" s="51"/>
      <c r="E37" s="6"/>
      <c r="F37" s="6"/>
      <c r="G37" s="6"/>
    </row>
    <row r="38" spans="2:6" ht="15.75">
      <c r="B38" s="57"/>
      <c r="C38" s="57"/>
      <c r="D38" s="57"/>
      <c r="E38" s="57"/>
      <c r="F38" s="57"/>
    </row>
    <row r="40" ht="15.75">
      <c r="F40" s="59"/>
    </row>
    <row r="41" ht="15.75">
      <c r="F41" s="59"/>
    </row>
    <row r="42" ht="15.75">
      <c r="F42" s="59"/>
    </row>
    <row r="43" ht="15.75">
      <c r="F43" s="59"/>
    </row>
    <row r="44" ht="15.75">
      <c r="F44" s="59"/>
    </row>
    <row r="46" spans="4:6" ht="15.75">
      <c r="D46" s="58"/>
      <c r="E46" s="58"/>
      <c r="F46" s="58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hultenr</dc:creator>
  <cp:keywords/>
  <dc:description/>
  <cp:lastModifiedBy>Angel Allende-Foss</cp:lastModifiedBy>
  <cp:lastPrinted>2003-07-24T17:05:40Z</cp:lastPrinted>
  <dcterms:created xsi:type="dcterms:W3CDTF">2003-07-24T14:00:08Z</dcterms:created>
  <dcterms:modified xsi:type="dcterms:W3CDTF">2003-08-18T17:17:26Z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-2096804778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195431932</vt:i4>
  </property>
  <property fmtid="{D5CDD505-2E9C-101B-9397-08002B2CF9AE}" pid="7" name="_ReviewingToolsShownOnce">
    <vt:lpwstr/>
  </property>
</Properties>
</file>