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65491" windowWidth="11205" windowHeight="8115" activeTab="0"/>
  </bookViews>
  <sheets>
    <sheet name="CSP" sheetId="1" r:id="rId1"/>
  </sheets>
  <definedNames>
    <definedName name="_xlnm.Print_Area" localSheetId="0">'CSP'!$A$1:$H$67</definedName>
  </definedNames>
  <calcPr fullCalcOnLoad="1"/>
</workbook>
</file>

<file path=xl/sharedStrings.xml><?xml version="1.0" encoding="utf-8"?>
<sst xmlns="http://schemas.openxmlformats.org/spreadsheetml/2006/main" count="84" uniqueCount="70">
  <si>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</si>
  <si>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</si>
  <si>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</si>
  <si>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</si>
  <si>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</si>
  <si>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</si>
  <si>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</si>
  <si>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</si>
  <si>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</si>
  <si>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</si>
  <si>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1st Year</t>
  </si>
  <si>
    <t>2nd Year</t>
  </si>
  <si>
    <t>3rd Year</t>
  </si>
  <si>
    <t>Code</t>
  </si>
  <si>
    <t>Source</t>
  </si>
  <si>
    <t xml:space="preserve">TOTAL </t>
  </si>
  <si>
    <t>Expenditures from:</t>
  </si>
  <si>
    <t>Department</t>
  </si>
  <si>
    <t>TOTAL</t>
  </si>
  <si>
    <t>Expenditures by Categories</t>
  </si>
  <si>
    <t>Assumptions:</t>
  </si>
  <si>
    <t>Salaries &amp; Benefits</t>
  </si>
  <si>
    <t>Capital Outlay</t>
  </si>
  <si>
    <t>Other</t>
  </si>
  <si>
    <t>Current Expense</t>
  </si>
  <si>
    <t>DCHS/OPD</t>
  </si>
  <si>
    <t>Office of the Public Defender</t>
  </si>
  <si>
    <t>Agency</t>
  </si>
  <si>
    <t>CJ- Funded Expenditures</t>
  </si>
  <si>
    <t>CX- Funded Expenditures</t>
  </si>
  <si>
    <t>Associated Counsel for the Accused (ACA)</t>
  </si>
  <si>
    <t>Northwest Defenders Association (NDA)</t>
  </si>
  <si>
    <t>Society of Counsel for Representing Accused Persons (SCRAP)</t>
  </si>
  <si>
    <t>The Defender Association (TDA)</t>
  </si>
  <si>
    <t>Total</t>
  </si>
  <si>
    <t xml:space="preserve">Grant-Funded Expenditures </t>
  </si>
  <si>
    <t>Change</t>
  </si>
  <si>
    <t>Juvenile</t>
  </si>
  <si>
    <t>King County Misdemeanor</t>
  </si>
  <si>
    <t>Involuntary Treatment</t>
  </si>
  <si>
    <t>Dependency</t>
  </si>
  <si>
    <t>Drug Diversion</t>
  </si>
  <si>
    <t>Contempt of Court</t>
  </si>
  <si>
    <t>Mental Health Court</t>
  </si>
  <si>
    <t>Administration</t>
  </si>
  <si>
    <t xml:space="preserve">Current Expense (CX) and Criminal Justice (CJ) Funds </t>
  </si>
  <si>
    <t>Becca</t>
  </si>
  <si>
    <t>Juvenile Drug Court</t>
  </si>
  <si>
    <t>Grants</t>
  </si>
  <si>
    <r>
      <t xml:space="preserve">Grant Fund </t>
    </r>
    <r>
      <rPr>
        <vertAlign val="superscript"/>
        <sz val="11"/>
        <rFont val="Univers"/>
        <family val="2"/>
      </rPr>
      <t>1</t>
    </r>
  </si>
  <si>
    <r>
      <t xml:space="preserve">Supplies and Services </t>
    </r>
    <r>
      <rPr>
        <vertAlign val="superscript"/>
        <sz val="11"/>
        <rFont val="Arial"/>
        <family val="2"/>
      </rPr>
      <t>2</t>
    </r>
  </si>
  <si>
    <r>
      <t xml:space="preserve">Case Type / Service </t>
    </r>
    <r>
      <rPr>
        <b/>
        <vertAlign val="superscript"/>
        <sz val="11"/>
        <rFont val="Arial"/>
        <family val="2"/>
      </rPr>
      <t>3</t>
    </r>
  </si>
  <si>
    <r>
      <t xml:space="preserve">Felony </t>
    </r>
    <r>
      <rPr>
        <vertAlign val="superscript"/>
        <sz val="11"/>
        <rFont val="Arial"/>
        <family val="2"/>
      </rPr>
      <t>4</t>
    </r>
  </si>
  <si>
    <t>This is a one year contract.</t>
  </si>
  <si>
    <t>2006 Contracts for Public Defense Services</t>
  </si>
  <si>
    <t>2005 Public Defender Agency Contracts</t>
  </si>
  <si>
    <t>2006 Public Defender Agency Contracts</t>
  </si>
  <si>
    <t>Transitional Fund (Supplemental Ord)</t>
  </si>
  <si>
    <t>Racial Disparity</t>
  </si>
  <si>
    <t>Andress</t>
  </si>
  <si>
    <t>2006 Total Contracts</t>
  </si>
  <si>
    <t>Ordinance/Motion No.   2005-0421</t>
  </si>
  <si>
    <t>Calendar Staffing</t>
  </si>
  <si>
    <r>
      <t>1</t>
    </r>
    <r>
      <rPr>
        <sz val="11"/>
        <rFont val="Univers"/>
        <family val="2"/>
      </rPr>
      <t xml:space="preserve"> Includes Becca budget for defender agencies' contract only.  Does not include assigned counsel and OPD admin overhead budget.</t>
    </r>
  </si>
  <si>
    <r>
      <t>3</t>
    </r>
    <r>
      <rPr>
        <sz val="11"/>
        <rFont val="Arial"/>
        <family val="2"/>
      </rPr>
      <t xml:space="preserve"> Case types and services for the 2005 contract are based on actual expenditures.  The 2006 contract amount for each case type or service is based on projections developed during the 2006 budget process.</t>
    </r>
  </si>
  <si>
    <t xml:space="preserve"> Year 2006</t>
  </si>
  <si>
    <r>
      <t>4</t>
    </r>
    <r>
      <rPr>
        <sz val="11"/>
        <rFont val="Arial"/>
        <family val="2"/>
      </rPr>
      <t xml:space="preserve"> The 2006 contract amount for felonies includes felony expenditures as well as complex litigation expenditures for currently assigned cases.  OPD has reserved an additional $720,203 to be used for new complex litigation cases as they are assigned. </t>
    </r>
  </si>
  <si>
    <r>
      <t xml:space="preserve">2 </t>
    </r>
    <r>
      <rPr>
        <sz val="11"/>
        <rFont val="Univers"/>
        <family val="2"/>
      </rPr>
      <t xml:space="preserve">The total $27.2 M expenditure is for four contracts between the Office of the Public Defender and the four nonprofit agencies providing defense services. This expenditure represents the bulk of the payments to be made to the defender agencies.   The 2006 Adopted Budget assumed these contract costs.  The contract costs were derived based on projected numbers of cases in each case type (i.e. felonies, misdemeanors, juvenile cases, etc.) and the cost per case credit.  </t>
    </r>
  </si>
  <si>
    <t>Jeremy Jepson - OMB</t>
  </si>
  <si>
    <t>Marijo Klem - OPD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</si>
</sst>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s>
  <fonts count="17">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sz val="11"/>
      <name val="Arial"/>
      <family val="0"/>
    </font>
    <font>
      <sz val="11"/>
      <name val="Univers"/>
      <family val="2"/>
    </font>
    <font>
      <b/>
      <sz val="11"/>
      <name val="Univers"/>
      <family val="2"/>
    </font>
    <font>
      <i/>
      <u val="single"/>
      <sz val="11"/>
      <name val="Univers"/>
      <family val="2"/>
    </font>
    <font>
      <vertAlign val="superscript"/>
      <sz val="11"/>
      <name val="Univers"/>
      <family val="2"/>
    </font>
    <font>
      <vertAlign val="superscript"/>
      <sz val="11"/>
      <name val="Arial"/>
      <family val="2"/>
    </font>
    <font>
      <b/>
      <sz val="11"/>
      <name val="Arial"/>
      <family val="0"/>
    </font>
    <font>
      <b/>
      <vertAlign val="superscript"/>
      <sz val="11"/>
      <name val="Arial"/>
      <family val="2"/>
    </font>
    <font>
      <b/>
      <sz val="11"/>
      <color indexed="12"/>
      <name val="Arial"/>
      <family val="2"/>
    </font>
    <font>
      <u val="single"/>
      <sz val="7.5"/>
      <color indexed="12"/>
      <name val="Arial"/>
      <family val="0"/>
    </font>
    <font>
      <u val="single"/>
      <sz val="7.5"/>
      <color indexed="36"/>
      <name val="Arial"/>
      <family val="0"/>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Alignment="1">
      <alignment/>
    </xf>
    <xf numFmtId="0" fontId="0" fillId="0" borderId="0" xfId="0" applyAlignment="1">
      <alignment horizontal="centerContinuous"/>
    </xf>
    <xf numFmtId="0" fontId="4" fillId="0" borderId="0" xfId="0" applyFont="1" applyAlignment="1">
      <alignment/>
    </xf>
    <xf numFmtId="3" fontId="4"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164" fontId="7" fillId="0" borderId="16" xfId="0" applyNumberFormat="1" applyFont="1" applyBorder="1" applyAlignment="1">
      <alignment/>
    </xf>
    <xf numFmtId="3" fontId="7" fillId="0" borderId="16" xfId="0" applyNumberFormat="1" applyFont="1" applyBorder="1" applyAlignment="1">
      <alignment/>
    </xf>
    <xf numFmtId="3" fontId="7" fillId="0" borderId="17" xfId="0" applyNumberFormat="1" applyFont="1" applyBorder="1" applyAlignment="1">
      <alignment/>
    </xf>
    <xf numFmtId="3" fontId="7" fillId="0" borderId="18" xfId="0" applyNumberFormat="1" applyFont="1" applyBorder="1" applyAlignment="1">
      <alignment/>
    </xf>
    <xf numFmtId="0" fontId="7" fillId="0" borderId="16" xfId="0" applyFont="1" applyBorder="1" applyAlignment="1">
      <alignment/>
    </xf>
    <xf numFmtId="3" fontId="7" fillId="0" borderId="16" xfId="0" applyNumberFormat="1" applyFont="1" applyBorder="1" applyAlignment="1">
      <alignment horizontal="right"/>
    </xf>
    <xf numFmtId="3" fontId="7" fillId="0" borderId="17" xfId="0" applyNumberFormat="1" applyFont="1" applyBorder="1" applyAlignment="1">
      <alignment horizontal="right"/>
    </xf>
    <xf numFmtId="3" fontId="7" fillId="0" borderId="18" xfId="0" applyNumberFormat="1" applyFont="1" applyBorder="1" applyAlignment="1">
      <alignment horizontal="righ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3" fontId="8" fillId="0" borderId="21" xfId="0" applyNumberFormat="1" applyFont="1" applyBorder="1" applyAlignment="1">
      <alignment/>
    </xf>
    <xf numFmtId="3" fontId="8" fillId="0" borderId="22" xfId="0" applyNumberFormat="1" applyFont="1" applyBorder="1" applyAlignment="1">
      <alignment/>
    </xf>
    <xf numFmtId="3" fontId="7" fillId="0" borderId="0" xfId="0" applyNumberFormat="1" applyFont="1" applyAlignment="1">
      <alignment/>
    </xf>
    <xf numFmtId="0" fontId="8" fillId="0" borderId="0" xfId="0" applyFont="1" applyBorder="1" applyAlignment="1">
      <alignment/>
    </xf>
    <xf numFmtId="0" fontId="7" fillId="0" borderId="23" xfId="0" applyFont="1" applyBorder="1" applyAlignment="1">
      <alignment/>
    </xf>
    <xf numFmtId="0" fontId="8" fillId="0" borderId="24" xfId="0" applyFont="1" applyBorder="1" applyAlignment="1">
      <alignment/>
    </xf>
    <xf numFmtId="0" fontId="6" fillId="0" borderId="25" xfId="0" applyFont="1" applyBorder="1" applyAlignment="1">
      <alignment/>
    </xf>
    <xf numFmtId="0" fontId="7" fillId="0" borderId="10" xfId="0" applyFont="1" applyBorder="1" applyAlignment="1">
      <alignment/>
    </xf>
    <xf numFmtId="0" fontId="7" fillId="0" borderId="10" xfId="0" applyFont="1" applyBorder="1" applyAlignment="1">
      <alignment horizontal="center"/>
    </xf>
    <xf numFmtId="0" fontId="7" fillId="0" borderId="26" xfId="0" applyFont="1" applyBorder="1" applyAlignment="1">
      <alignment horizontal="center"/>
    </xf>
    <xf numFmtId="0" fontId="6" fillId="0" borderId="14" xfId="0" applyFont="1" applyBorder="1" applyAlignment="1">
      <alignment vertical="top"/>
    </xf>
    <xf numFmtId="0" fontId="7" fillId="0" borderId="15" xfId="0" applyFont="1" applyBorder="1" applyAlignment="1">
      <alignment/>
    </xf>
    <xf numFmtId="0" fontId="7" fillId="0" borderId="15" xfId="0" applyFont="1" applyBorder="1" applyAlignment="1">
      <alignment horizontal="center"/>
    </xf>
    <xf numFmtId="0" fontId="7" fillId="0" borderId="23" xfId="0" applyFont="1" applyBorder="1" applyAlignment="1">
      <alignment horizontal="center"/>
    </xf>
    <xf numFmtId="167" fontId="7" fillId="0" borderId="16" xfId="15" applyNumberFormat="1"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3" fontId="7" fillId="0" borderId="30" xfId="0" applyNumberFormat="1" applyFont="1" applyBorder="1" applyAlignment="1">
      <alignment/>
    </xf>
    <xf numFmtId="3" fontId="7" fillId="0" borderId="31" xfId="0" applyNumberFormat="1" applyFont="1" applyBorder="1" applyAlignment="1">
      <alignment/>
    </xf>
    <xf numFmtId="3" fontId="7" fillId="0" borderId="32" xfId="0" applyNumberFormat="1" applyFont="1" applyBorder="1" applyAlignment="1">
      <alignment/>
    </xf>
    <xf numFmtId="0" fontId="7" fillId="0" borderId="33" xfId="0" applyFont="1" applyBorder="1" applyAlignment="1">
      <alignment/>
    </xf>
    <xf numFmtId="0" fontId="8" fillId="0" borderId="0" xfId="0" applyFont="1" applyAlignment="1">
      <alignment/>
    </xf>
    <xf numFmtId="0" fontId="12" fillId="0" borderId="0" xfId="0" applyFont="1" applyAlignment="1">
      <alignment/>
    </xf>
    <xf numFmtId="173" fontId="6" fillId="0" borderId="0" xfId="17" applyNumberFormat="1" applyFont="1" applyAlignment="1">
      <alignment/>
    </xf>
    <xf numFmtId="0" fontId="12" fillId="0" borderId="0" xfId="0" applyFont="1" applyAlignment="1">
      <alignment/>
    </xf>
    <xf numFmtId="173" fontId="12" fillId="0" borderId="0" xfId="17" applyNumberFormat="1" applyFont="1" applyAlignment="1">
      <alignment/>
    </xf>
    <xf numFmtId="3" fontId="6" fillId="0" borderId="0" xfId="0" applyNumberFormat="1" applyFont="1" applyAlignment="1">
      <alignment/>
    </xf>
    <xf numFmtId="0" fontId="6" fillId="0" borderId="0" xfId="0" applyFont="1" applyAlignment="1">
      <alignment/>
    </xf>
    <xf numFmtId="173" fontId="6" fillId="0" borderId="0" xfId="17" applyNumberFormat="1" applyFont="1" applyAlignment="1">
      <alignment/>
    </xf>
    <xf numFmtId="0" fontId="10" fillId="0" borderId="0" xfId="0" applyFont="1" applyAlignment="1">
      <alignment/>
    </xf>
    <xf numFmtId="0" fontId="7" fillId="0" borderId="15" xfId="0" applyFont="1" applyBorder="1" applyAlignment="1" quotePrefix="1">
      <alignment/>
    </xf>
    <xf numFmtId="0" fontId="6" fillId="0" borderId="15" xfId="0" applyFont="1" applyBorder="1" applyAlignment="1">
      <alignment/>
    </xf>
    <xf numFmtId="173" fontId="6" fillId="0" borderId="15" xfId="17" applyNumberFormat="1" applyFont="1" applyBorder="1" applyAlignment="1">
      <alignment/>
    </xf>
    <xf numFmtId="0" fontId="12" fillId="0" borderId="15" xfId="0" applyFont="1" applyBorder="1" applyAlignment="1">
      <alignment/>
    </xf>
    <xf numFmtId="173" fontId="12" fillId="0" borderId="15" xfId="17" applyNumberFormat="1" applyFont="1" applyBorder="1" applyAlignment="1">
      <alignment/>
    </xf>
    <xf numFmtId="0" fontId="12" fillId="0" borderId="0" xfId="0" applyFont="1" applyAlignment="1">
      <alignment horizontal="center" wrapText="1"/>
    </xf>
    <xf numFmtId="3" fontId="8" fillId="0" borderId="0" xfId="0" applyNumberFormat="1" applyFont="1" applyBorder="1" applyAlignment="1">
      <alignment/>
    </xf>
    <xf numFmtId="0" fontId="12" fillId="0" borderId="0" xfId="0" applyFont="1" applyBorder="1" applyAlignment="1">
      <alignment/>
    </xf>
    <xf numFmtId="173" fontId="12" fillId="0" borderId="0" xfId="17" applyNumberFormat="1" applyFont="1" applyBorder="1" applyAlignment="1">
      <alignment/>
    </xf>
    <xf numFmtId="0" fontId="12" fillId="0" borderId="0" xfId="0" applyFont="1" applyAlignment="1">
      <alignment horizontal="center" wrapText="1"/>
    </xf>
    <xf numFmtId="173" fontId="14" fillId="0" borderId="0" xfId="17" applyNumberFormat="1" applyFont="1" applyAlignment="1">
      <alignment/>
    </xf>
    <xf numFmtId="0" fontId="14" fillId="0" borderId="0" xfId="0" applyFont="1" applyAlignment="1">
      <alignment/>
    </xf>
    <xf numFmtId="9" fontId="6" fillId="0" borderId="0" xfId="21" applyFont="1" applyAlignment="1">
      <alignment/>
    </xf>
    <xf numFmtId="0" fontId="10" fillId="0" borderId="0" xfId="0" applyFont="1" applyAlignment="1">
      <alignment wrapText="1"/>
    </xf>
    <xf numFmtId="0" fontId="6" fillId="0" borderId="0" xfId="0" applyFont="1" applyAlignment="1">
      <alignment wrapText="1"/>
    </xf>
    <xf numFmtId="0" fontId="11" fillId="0" borderId="0" xfId="0" applyFont="1" applyAlignment="1">
      <alignment wrapText="1"/>
    </xf>
    <xf numFmtId="0" fontId="6" fillId="0" borderId="0" xfId="0" applyFont="1" applyAlignment="1">
      <alignment wrapText="1"/>
    </xf>
    <xf numFmtId="0" fontId="6" fillId="0" borderId="15"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
  <sheetViews>
    <sheetView tabSelected="1" zoomScale="75" zoomScaleNormal="75" workbookViewId="0" topLeftCell="A1">
      <selection activeCell="A1" sqref="A1"/>
    </sheetView>
  </sheetViews>
  <sheetFormatPr defaultColWidth="9.140625" defaultRowHeight="12.75"/>
  <cols>
    <col min="1" max="1" width="21.7109375" style="0" customWidth="1"/>
    <col min="2" max="2" width="11.00390625" style="0" customWidth="1"/>
    <col min="3" max="3" width="11.421875" style="0" customWidth="1"/>
    <col min="4" max="4" width="14.00390625" style="0" customWidth="1"/>
    <col min="5" max="5" width="21.421875" style="0" customWidth="1"/>
    <col min="6" max="6" width="21.140625" style="0" customWidth="1"/>
    <col min="7" max="7" width="18.28125" style="0" bestFit="1" customWidth="1"/>
    <col min="8" max="8" width="18.00390625" style="0" customWidth="1"/>
  </cols>
  <sheetData>
    <row r="1" spans="1:10" ht="15">
      <c r="A1" s="9"/>
      <c r="B1" s="10"/>
      <c r="C1" s="10"/>
      <c r="D1" s="11" t="s">
        <v>0</v>
      </c>
      <c r="E1" s="12"/>
      <c r="F1" s="10"/>
      <c r="G1" s="10"/>
      <c r="H1" s="10"/>
      <c r="I1" s="1"/>
      <c r="J1" s="1"/>
    </row>
    <row r="2" spans="1:9" ht="15" thickBot="1">
      <c r="A2" s="13"/>
      <c r="B2" s="12"/>
      <c r="C2" s="12"/>
      <c r="D2" s="12"/>
      <c r="E2" s="12"/>
      <c r="F2" s="12"/>
      <c r="G2" s="12"/>
      <c r="H2" s="12"/>
      <c r="I2" s="2"/>
    </row>
    <row r="3" spans="1:9" ht="21.75" customHeight="1" thickTop="1">
      <c r="A3" s="14" t="s">
        <v>61</v>
      </c>
      <c r="B3" s="15"/>
      <c r="C3" s="16"/>
      <c r="D3" s="16"/>
      <c r="E3" s="16"/>
      <c r="F3" s="16"/>
      <c r="G3" s="16"/>
      <c r="H3" s="17"/>
      <c r="I3" s="2"/>
    </row>
    <row r="4" spans="1:9" ht="21.75" customHeight="1">
      <c r="A4" s="18" t="s">
        <v>1</v>
      </c>
      <c r="B4" s="19" t="s">
        <v>54</v>
      </c>
      <c r="C4" s="20"/>
      <c r="D4" s="20"/>
      <c r="E4" s="20"/>
      <c r="F4" s="20"/>
      <c r="G4" s="20"/>
      <c r="H4" s="21"/>
      <c r="I4" s="2"/>
    </row>
    <row r="5" spans="1:8" ht="21.75" customHeight="1">
      <c r="A5" s="22" t="s">
        <v>2</v>
      </c>
      <c r="B5" s="23"/>
      <c r="C5" s="23" t="s">
        <v>26</v>
      </c>
      <c r="D5" s="23"/>
      <c r="E5" s="23"/>
      <c r="F5" s="23"/>
      <c r="G5" s="23"/>
      <c r="H5" s="24"/>
    </row>
    <row r="6" spans="1:8" ht="21.75" customHeight="1">
      <c r="A6" s="22" t="s">
        <v>3</v>
      </c>
      <c r="B6" s="23" t="s">
        <v>69</v>
      </c>
      <c r="C6" s="23"/>
      <c r="D6" s="23"/>
      <c r="E6" s="23"/>
      <c r="F6" s="23"/>
      <c r="G6" s="23"/>
      <c r="H6" s="24"/>
    </row>
    <row r="7" spans="1:8" ht="21.75" customHeight="1" thickBot="1">
      <c r="A7" s="25" t="s">
        <v>4</v>
      </c>
      <c r="B7" s="26" t="s">
        <v>68</v>
      </c>
      <c r="C7" s="26"/>
      <c r="D7" s="26"/>
      <c r="E7" s="26"/>
      <c r="F7" s="26"/>
      <c r="G7" s="26"/>
      <c r="H7" s="27"/>
    </row>
    <row r="8" spans="1:8" ht="21.75" customHeight="1" thickTop="1">
      <c r="A8" s="28"/>
      <c r="B8" s="29"/>
      <c r="C8" s="28"/>
      <c r="D8" s="23"/>
      <c r="E8" s="23"/>
      <c r="F8" s="23"/>
      <c r="G8" s="23"/>
      <c r="H8" s="23"/>
    </row>
    <row r="9" spans="1:8" ht="21.75" customHeight="1">
      <c r="A9" s="23" t="s">
        <v>5</v>
      </c>
      <c r="B9" s="29"/>
      <c r="C9" s="28"/>
      <c r="D9" s="28"/>
      <c r="E9" s="28"/>
      <c r="F9" s="28"/>
      <c r="G9" s="28"/>
      <c r="H9" s="28"/>
    </row>
    <row r="10" spans="1:8" ht="18" customHeight="1" thickBot="1">
      <c r="A10" s="30" t="s">
        <v>6</v>
      </c>
      <c r="B10" s="23"/>
      <c r="C10" s="28"/>
      <c r="D10" s="28"/>
      <c r="E10" s="28"/>
      <c r="F10" s="28"/>
      <c r="G10" s="28"/>
      <c r="H10" s="28"/>
    </row>
    <row r="11" spans="1:8" ht="21.75" customHeight="1">
      <c r="A11" s="31" t="s">
        <v>7</v>
      </c>
      <c r="B11" s="32"/>
      <c r="C11" s="33" t="s">
        <v>8</v>
      </c>
      <c r="D11" s="33" t="s">
        <v>9</v>
      </c>
      <c r="E11" s="33" t="s">
        <v>65</v>
      </c>
      <c r="F11" s="33" t="s">
        <v>10</v>
      </c>
      <c r="G11" s="34" t="s">
        <v>11</v>
      </c>
      <c r="H11" s="35" t="s">
        <v>12</v>
      </c>
    </row>
    <row r="12" spans="1:8" ht="21.75" customHeight="1">
      <c r="A12" s="36"/>
      <c r="B12" s="37"/>
      <c r="C12" s="38" t="s">
        <v>13</v>
      </c>
      <c r="D12" s="38" t="s">
        <v>14</v>
      </c>
      <c r="E12" s="39"/>
      <c r="F12" s="39"/>
      <c r="G12" s="40"/>
      <c r="H12" s="41"/>
    </row>
    <row r="13" spans="1:8" ht="21.75" customHeight="1">
      <c r="A13" s="36"/>
      <c r="B13" s="37"/>
      <c r="C13" s="42"/>
      <c r="D13" s="38"/>
      <c r="E13" s="43"/>
      <c r="F13" s="43"/>
      <c r="G13" s="44"/>
      <c r="H13" s="45">
        <f>G13*1.03</f>
        <v>0</v>
      </c>
    </row>
    <row r="14" spans="1:8" ht="21.75" customHeight="1">
      <c r="A14" s="36"/>
      <c r="B14" s="37"/>
      <c r="C14" s="42"/>
      <c r="D14" s="38"/>
      <c r="E14" s="43"/>
      <c r="F14" s="43"/>
      <c r="G14" s="44"/>
      <c r="H14" s="45">
        <f>G14*1.03</f>
        <v>0</v>
      </c>
    </row>
    <row r="15" spans="1:8" ht="21.75" customHeight="1">
      <c r="A15" s="36"/>
      <c r="B15" s="37"/>
      <c r="C15" s="42"/>
      <c r="D15" s="46"/>
      <c r="E15" s="47"/>
      <c r="F15" s="47"/>
      <c r="G15" s="48"/>
      <c r="H15" s="49"/>
    </row>
    <row r="16" spans="1:8" ht="21.75" customHeight="1" thickBot="1">
      <c r="A16" s="50"/>
      <c r="B16" s="51" t="s">
        <v>15</v>
      </c>
      <c r="C16" s="52"/>
      <c r="D16" s="52"/>
      <c r="E16" s="53">
        <f>E13+E14</f>
        <v>0</v>
      </c>
      <c r="F16" s="53">
        <f>F13+F14</f>
        <v>0</v>
      </c>
      <c r="G16" s="53">
        <f>G13+G14</f>
        <v>0</v>
      </c>
      <c r="H16" s="54">
        <f>H13+H14</f>
        <v>0</v>
      </c>
    </row>
    <row r="17" spans="1:8" ht="21.75" customHeight="1">
      <c r="A17" s="23"/>
      <c r="B17" s="23"/>
      <c r="C17" s="23"/>
      <c r="D17" s="23"/>
      <c r="E17" s="90"/>
      <c r="F17" s="90"/>
      <c r="G17" s="90"/>
      <c r="H17" s="90"/>
    </row>
    <row r="18" spans="1:8" ht="21.75" customHeight="1" thickBot="1">
      <c r="A18" s="56" t="s">
        <v>16</v>
      </c>
      <c r="B18" s="23"/>
      <c r="C18" s="23"/>
      <c r="D18" s="28"/>
      <c r="E18" s="28"/>
      <c r="F18" s="28"/>
      <c r="G18" s="28"/>
      <c r="H18" s="28"/>
    </row>
    <row r="19" spans="1:8" ht="21.75" customHeight="1">
      <c r="A19" s="31" t="s">
        <v>7</v>
      </c>
      <c r="B19" s="32"/>
      <c r="C19" s="33" t="s">
        <v>8</v>
      </c>
      <c r="D19" s="33" t="s">
        <v>17</v>
      </c>
      <c r="E19" s="33" t="s">
        <v>65</v>
      </c>
      <c r="F19" s="33" t="s">
        <v>10</v>
      </c>
      <c r="G19" s="34" t="s">
        <v>11</v>
      </c>
      <c r="H19" s="35" t="s">
        <v>12</v>
      </c>
    </row>
    <row r="20" spans="1:8" ht="21.75" customHeight="1">
      <c r="A20" s="36"/>
      <c r="B20" s="57"/>
      <c r="C20" s="38" t="s">
        <v>13</v>
      </c>
      <c r="D20" s="38"/>
      <c r="E20" s="39"/>
      <c r="F20" s="39"/>
      <c r="G20" s="40"/>
      <c r="H20" s="41"/>
    </row>
    <row r="21" spans="1:8" ht="21.75" customHeight="1">
      <c r="A21" s="36" t="s">
        <v>24</v>
      </c>
      <c r="B21" s="57"/>
      <c r="C21" s="42">
        <v>10</v>
      </c>
      <c r="D21" s="38" t="s">
        <v>25</v>
      </c>
      <c r="E21" s="43">
        <f>F58</f>
        <v>26775029.799999997</v>
      </c>
      <c r="F21" s="43"/>
      <c r="G21" s="44">
        <v>0</v>
      </c>
      <c r="H21" s="45">
        <f>G21*1.03</f>
        <v>0</v>
      </c>
    </row>
    <row r="22" spans="1:8" ht="21.75" customHeight="1">
      <c r="A22" s="36" t="s">
        <v>49</v>
      </c>
      <c r="B22" s="57"/>
      <c r="C22" s="46">
        <v>2140</v>
      </c>
      <c r="D22" s="38" t="s">
        <v>25</v>
      </c>
      <c r="E22" s="43">
        <f>F61</f>
        <v>431428</v>
      </c>
      <c r="F22" s="43"/>
      <c r="G22" s="44"/>
      <c r="H22" s="45"/>
    </row>
    <row r="23" spans="1:8" ht="21.75" customHeight="1">
      <c r="A23" s="36"/>
      <c r="B23" s="57"/>
      <c r="C23" s="42"/>
      <c r="D23" s="38"/>
      <c r="E23" s="43"/>
      <c r="F23" s="43"/>
      <c r="G23" s="44"/>
      <c r="H23" s="45"/>
    </row>
    <row r="24" spans="1:9" ht="21.75" customHeight="1" thickBot="1">
      <c r="A24" s="50"/>
      <c r="B24" s="51" t="s">
        <v>18</v>
      </c>
      <c r="C24" s="52"/>
      <c r="D24" s="52"/>
      <c r="E24" s="53">
        <f>SUM(E21:E23)</f>
        <v>27206457.799999997</v>
      </c>
      <c r="F24" s="53">
        <f>SUM(F21:F23)</f>
        <v>0</v>
      </c>
      <c r="G24" s="53">
        <f>SUM(G21:G23)</f>
        <v>0</v>
      </c>
      <c r="H24" s="53">
        <f>SUM(H21:H23)</f>
        <v>0</v>
      </c>
      <c r="I24" s="8"/>
    </row>
    <row r="25" spans="1:8" ht="21.75" customHeight="1">
      <c r="A25" s="28"/>
      <c r="B25" s="28"/>
      <c r="C25" s="28"/>
      <c r="D25" s="28"/>
      <c r="E25" s="55"/>
      <c r="F25" s="55"/>
      <c r="G25" s="55"/>
      <c r="H25" s="55"/>
    </row>
    <row r="26" spans="1:8" ht="21.75" customHeight="1" thickBot="1">
      <c r="A26" s="58" t="s">
        <v>19</v>
      </c>
      <c r="B26" s="23"/>
      <c r="C26" s="23"/>
      <c r="D26" s="23"/>
      <c r="E26" s="28"/>
      <c r="F26" s="28"/>
      <c r="G26" s="28"/>
      <c r="H26" s="28"/>
    </row>
    <row r="27" spans="1:10" ht="21.75" customHeight="1">
      <c r="A27" s="59"/>
      <c r="B27" s="60"/>
      <c r="C27" s="61"/>
      <c r="D27" s="62"/>
      <c r="E27" s="33" t="s">
        <v>65</v>
      </c>
      <c r="F27" s="33" t="s">
        <v>10</v>
      </c>
      <c r="G27" s="34" t="s">
        <v>11</v>
      </c>
      <c r="H27" s="35" t="s">
        <v>12</v>
      </c>
      <c r="I27" s="5"/>
      <c r="J27" s="5"/>
    </row>
    <row r="28" spans="1:10" ht="21.75" customHeight="1">
      <c r="A28" s="63" t="s">
        <v>21</v>
      </c>
      <c r="B28" s="64"/>
      <c r="C28" s="65"/>
      <c r="D28" s="66"/>
      <c r="E28" s="39"/>
      <c r="F28" s="39"/>
      <c r="G28" s="40"/>
      <c r="H28" s="41"/>
      <c r="I28" s="5"/>
      <c r="J28" s="5"/>
    </row>
    <row r="29" spans="1:10" ht="21.75" customHeight="1">
      <c r="A29" s="63" t="s">
        <v>50</v>
      </c>
      <c r="B29" s="64"/>
      <c r="C29" s="64"/>
      <c r="D29" s="57"/>
      <c r="E29" s="43">
        <f>H41</f>
        <v>27206458</v>
      </c>
      <c r="F29" s="43"/>
      <c r="G29" s="44"/>
      <c r="H29" s="45"/>
      <c r="I29" s="6"/>
      <c r="J29" s="6"/>
    </row>
    <row r="30" spans="1:10" ht="21.75" customHeight="1">
      <c r="A30" s="63" t="s">
        <v>22</v>
      </c>
      <c r="B30" s="64"/>
      <c r="C30" s="64"/>
      <c r="D30" s="57"/>
      <c r="E30" s="43"/>
      <c r="F30" s="43"/>
      <c r="G30" s="44"/>
      <c r="H30" s="45"/>
      <c r="I30" s="6"/>
      <c r="J30" s="6"/>
    </row>
    <row r="31" spans="1:8" ht="21.75" customHeight="1">
      <c r="A31" s="63" t="s">
        <v>23</v>
      </c>
      <c r="B31" s="37"/>
      <c r="C31" s="37"/>
      <c r="D31" s="57"/>
      <c r="E31" s="67"/>
      <c r="F31" s="43"/>
      <c r="G31" s="44"/>
      <c r="H31" s="45"/>
    </row>
    <row r="32" spans="1:8" ht="21.75" customHeight="1">
      <c r="A32" s="68"/>
      <c r="B32" s="69"/>
      <c r="C32" s="69"/>
      <c r="D32" s="70"/>
      <c r="E32" s="71"/>
      <c r="F32" s="71"/>
      <c r="G32" s="72"/>
      <c r="H32" s="73"/>
    </row>
    <row r="33" spans="1:10" ht="21.75" customHeight="1" thickBot="1">
      <c r="A33" s="50" t="s">
        <v>18</v>
      </c>
      <c r="B33" s="51"/>
      <c r="C33" s="51"/>
      <c r="D33" s="74"/>
      <c r="E33" s="53">
        <f>E29+E30+E31</f>
        <v>27206458</v>
      </c>
      <c r="F33" s="53">
        <f>F29+F30+F31</f>
        <v>0</v>
      </c>
      <c r="G33" s="53">
        <f>G29+G30+G31</f>
        <v>0</v>
      </c>
      <c r="H33" s="54">
        <f>H29+H30+H31</f>
        <v>0</v>
      </c>
      <c r="I33" s="7"/>
      <c r="J33" s="7"/>
    </row>
    <row r="34" spans="1:10" ht="21.75" customHeight="1">
      <c r="A34" s="28" t="s">
        <v>20</v>
      </c>
      <c r="B34" s="28"/>
      <c r="C34" s="28"/>
      <c r="D34" s="28"/>
      <c r="E34" s="55"/>
      <c r="F34" s="55"/>
      <c r="G34" s="55"/>
      <c r="H34" s="55"/>
      <c r="I34" s="7"/>
      <c r="J34" s="7"/>
    </row>
    <row r="35" spans="1:10" ht="18" customHeight="1">
      <c r="A35" s="28" t="s">
        <v>53</v>
      </c>
      <c r="B35" s="3"/>
      <c r="C35" s="3"/>
      <c r="D35" s="3"/>
      <c r="E35" s="4"/>
      <c r="F35" s="4"/>
      <c r="G35" s="4"/>
      <c r="H35" s="4"/>
      <c r="I35" s="7"/>
      <c r="J35" s="7"/>
    </row>
    <row r="36" spans="1:8" s="29" customFormat="1" ht="30">
      <c r="A36" s="75" t="s">
        <v>27</v>
      </c>
      <c r="B36" s="76"/>
      <c r="C36" s="76"/>
      <c r="D36" s="76"/>
      <c r="E36" s="89" t="s">
        <v>35</v>
      </c>
      <c r="F36" s="89" t="s">
        <v>28</v>
      </c>
      <c r="G36" s="89" t="s">
        <v>29</v>
      </c>
      <c r="H36" s="89" t="s">
        <v>60</v>
      </c>
    </row>
    <row r="37" spans="1:9" s="29" customFormat="1" ht="25.5" customHeight="1">
      <c r="A37" s="84" t="s">
        <v>30</v>
      </c>
      <c r="B37" s="85"/>
      <c r="C37" s="85"/>
      <c r="D37" s="85"/>
      <c r="E37" s="86">
        <v>84402</v>
      </c>
      <c r="F37" s="86">
        <v>24045</v>
      </c>
      <c r="G37" s="86">
        <f>7129328-E37-F37</f>
        <v>7020881</v>
      </c>
      <c r="H37" s="86">
        <f>SUM(E37:G37)</f>
        <v>7129328</v>
      </c>
      <c r="I37" s="77"/>
    </row>
    <row r="38" spans="1:9" s="29" customFormat="1" ht="25.5" customHeight="1">
      <c r="A38" s="85" t="s">
        <v>31</v>
      </c>
      <c r="B38" s="85"/>
      <c r="C38" s="85"/>
      <c r="D38" s="85"/>
      <c r="E38" s="86">
        <v>43656</v>
      </c>
      <c r="F38" s="86"/>
      <c r="G38" s="86">
        <f>4164104-E38</f>
        <v>4120448</v>
      </c>
      <c r="H38" s="86">
        <f>SUM(E38:G38)</f>
        <v>4164104</v>
      </c>
      <c r="I38" s="77"/>
    </row>
    <row r="39" spans="1:9" s="29" customFormat="1" ht="25.5" customHeight="1">
      <c r="A39" s="101" t="s">
        <v>32</v>
      </c>
      <c r="B39" s="101"/>
      <c r="C39" s="101"/>
      <c r="D39" s="101"/>
      <c r="E39" s="86">
        <v>157162</v>
      </c>
      <c r="F39" s="86"/>
      <c r="G39" s="86">
        <f>7672287-E39</f>
        <v>7515125</v>
      </c>
      <c r="H39" s="86">
        <f>SUM(E39:G39)</f>
        <v>7672287</v>
      </c>
      <c r="I39" s="77"/>
    </row>
    <row r="40" spans="1:9" s="29" customFormat="1" ht="25.5" customHeight="1">
      <c r="A40" s="85" t="s">
        <v>33</v>
      </c>
      <c r="B40" s="85"/>
      <c r="C40" s="85"/>
      <c r="D40" s="85"/>
      <c r="E40" s="86">
        <v>130968</v>
      </c>
      <c r="F40" s="86"/>
      <c r="G40" s="86">
        <f>8240739-E40</f>
        <v>8109771</v>
      </c>
      <c r="H40" s="86">
        <f>SUM(E40:G40)</f>
        <v>8240739</v>
      </c>
      <c r="I40" s="77"/>
    </row>
    <row r="41" spans="1:9" s="29" customFormat="1" ht="25.5" customHeight="1">
      <c r="A41" s="87" t="s">
        <v>34</v>
      </c>
      <c r="B41" s="87"/>
      <c r="C41" s="87"/>
      <c r="D41" s="87"/>
      <c r="E41" s="88">
        <f>SUM(E37:E40)</f>
        <v>416188</v>
      </c>
      <c r="F41" s="88">
        <f>SUM(F37:F40)</f>
        <v>24045</v>
      </c>
      <c r="G41" s="88">
        <f>SUM(G37:G40)</f>
        <v>26766225</v>
      </c>
      <c r="H41" s="88">
        <f>SUM(H37:H40)</f>
        <v>27206458</v>
      </c>
      <c r="I41" s="77"/>
    </row>
    <row r="42" spans="1:9" s="29" customFormat="1" ht="15">
      <c r="A42" s="91"/>
      <c r="B42" s="91"/>
      <c r="C42" s="91"/>
      <c r="D42" s="91"/>
      <c r="E42" s="92"/>
      <c r="F42" s="92"/>
      <c r="G42" s="92"/>
      <c r="H42" s="92"/>
      <c r="I42" s="77"/>
    </row>
    <row r="43" spans="1:10" s="29" customFormat="1" ht="12" customHeight="1">
      <c r="A43" s="28"/>
      <c r="B43" s="28"/>
      <c r="C43" s="28"/>
      <c r="D43" s="28"/>
      <c r="E43" s="55"/>
      <c r="F43" s="55"/>
      <c r="G43" s="55"/>
      <c r="H43" s="55"/>
      <c r="I43" s="80"/>
      <c r="J43" s="80"/>
    </row>
    <row r="44" spans="1:8" s="29" customFormat="1" ht="63.75" customHeight="1">
      <c r="A44" s="78" t="s">
        <v>51</v>
      </c>
      <c r="B44" s="81"/>
      <c r="C44" s="81"/>
      <c r="D44" s="81"/>
      <c r="E44" s="93" t="s">
        <v>55</v>
      </c>
      <c r="F44" s="93" t="s">
        <v>56</v>
      </c>
      <c r="G44" s="93" t="s">
        <v>36</v>
      </c>
      <c r="H44" s="81"/>
    </row>
    <row r="45" spans="1:8" s="29" customFormat="1" ht="19.5" customHeight="1">
      <c r="A45" s="81" t="s">
        <v>52</v>
      </c>
      <c r="B45" s="81"/>
      <c r="C45" s="81"/>
      <c r="D45" s="81"/>
      <c r="E45" s="82">
        <f>8626236</f>
        <v>8626236</v>
      </c>
      <c r="F45" s="82">
        <f>10693794</f>
        <v>10693794</v>
      </c>
      <c r="G45" s="82">
        <f>F45-E45</f>
        <v>2067558</v>
      </c>
      <c r="H45" s="96">
        <f>G45/E45</f>
        <v>0.23968252201771434</v>
      </c>
    </row>
    <row r="46" spans="1:8" s="29" customFormat="1" ht="19.5" customHeight="1">
      <c r="A46" s="81" t="s">
        <v>37</v>
      </c>
      <c r="B46" s="81"/>
      <c r="C46" s="81"/>
      <c r="D46" s="81"/>
      <c r="E46" s="82">
        <v>1765782</v>
      </c>
      <c r="F46" s="82">
        <v>2114919</v>
      </c>
      <c r="G46" s="82">
        <f aca="true" t="shared" si="0" ref="G46:G60">F46-E46</f>
        <v>349137</v>
      </c>
      <c r="H46" s="96">
        <f aca="true" t="shared" si="1" ref="H46:H54">G46/E46</f>
        <v>0.19772372807062252</v>
      </c>
    </row>
    <row r="47" spans="1:8" s="29" customFormat="1" ht="19.5" customHeight="1">
      <c r="A47" s="81" t="s">
        <v>38</v>
      </c>
      <c r="B47" s="81"/>
      <c r="C47" s="81"/>
      <c r="D47" s="81"/>
      <c r="E47" s="82">
        <v>1828234</v>
      </c>
      <c r="F47" s="82">
        <v>2246180</v>
      </c>
      <c r="G47" s="82">
        <f t="shared" si="0"/>
        <v>417946</v>
      </c>
      <c r="H47" s="96">
        <f t="shared" si="1"/>
        <v>0.2286064037754467</v>
      </c>
    </row>
    <row r="48" spans="1:8" s="29" customFormat="1" ht="19.5" customHeight="1">
      <c r="A48" s="81" t="s">
        <v>39</v>
      </c>
      <c r="B48" s="81"/>
      <c r="C48" s="81"/>
      <c r="D48" s="81"/>
      <c r="E48" s="82">
        <v>727919</v>
      </c>
      <c r="F48" s="82">
        <v>897494</v>
      </c>
      <c r="G48" s="82">
        <f t="shared" si="0"/>
        <v>169575</v>
      </c>
      <c r="H48" s="96">
        <f t="shared" si="1"/>
        <v>0.2329586121532753</v>
      </c>
    </row>
    <row r="49" spans="1:8" s="29" customFormat="1" ht="19.5" customHeight="1">
      <c r="A49" s="81" t="s">
        <v>40</v>
      </c>
      <c r="B49" s="81"/>
      <c r="C49" s="81"/>
      <c r="D49" s="81"/>
      <c r="E49" s="82">
        <v>2231950</v>
      </c>
      <c r="F49" s="82">
        <v>2632892</v>
      </c>
      <c r="G49" s="82">
        <f t="shared" si="0"/>
        <v>400942</v>
      </c>
      <c r="H49" s="96">
        <f t="shared" si="1"/>
        <v>0.17963753668316942</v>
      </c>
    </row>
    <row r="50" spans="1:8" s="29" customFormat="1" ht="19.5" customHeight="1">
      <c r="A50" s="81" t="s">
        <v>41</v>
      </c>
      <c r="B50" s="81"/>
      <c r="C50" s="81"/>
      <c r="D50" s="81"/>
      <c r="E50" s="82">
        <v>276346</v>
      </c>
      <c r="F50" s="82">
        <v>217116</v>
      </c>
      <c r="G50" s="82">
        <f t="shared" si="0"/>
        <v>-59230</v>
      </c>
      <c r="H50" s="96">
        <f t="shared" si="1"/>
        <v>-0.21433275676145122</v>
      </c>
    </row>
    <row r="51" spans="1:8" s="29" customFormat="1" ht="19.5" customHeight="1">
      <c r="A51" s="81" t="s">
        <v>42</v>
      </c>
      <c r="B51" s="81"/>
      <c r="C51" s="81"/>
      <c r="D51" s="81"/>
      <c r="E51" s="82">
        <v>1107788</v>
      </c>
      <c r="F51" s="82">
        <v>1254742</v>
      </c>
      <c r="G51" s="82">
        <f t="shared" si="0"/>
        <v>146954</v>
      </c>
      <c r="H51" s="96">
        <f t="shared" si="1"/>
        <v>0.13265534560764333</v>
      </c>
    </row>
    <row r="52" spans="1:8" s="29" customFormat="1" ht="19.5" customHeight="1">
      <c r="A52" s="81" t="s">
        <v>43</v>
      </c>
      <c r="B52" s="81"/>
      <c r="C52" s="81"/>
      <c r="D52" s="81"/>
      <c r="E52" s="82">
        <f>223014+24045</f>
        <v>247059</v>
      </c>
      <c r="F52" s="82">
        <v>335532</v>
      </c>
      <c r="G52" s="82">
        <f t="shared" si="0"/>
        <v>88473</v>
      </c>
      <c r="H52" s="96">
        <f t="shared" si="1"/>
        <v>0.358104744210897</v>
      </c>
    </row>
    <row r="53" spans="1:8" s="29" customFormat="1" ht="19.5" customHeight="1">
      <c r="A53" s="81" t="s">
        <v>44</v>
      </c>
      <c r="B53" s="81"/>
      <c r="C53" s="81"/>
      <c r="D53" s="81"/>
      <c r="E53" s="82">
        <v>4931374</v>
      </c>
      <c r="F53" s="82">
        <v>4979759.31</v>
      </c>
      <c r="G53" s="82">
        <f t="shared" si="0"/>
        <v>48385.30999999959</v>
      </c>
      <c r="H53" s="96">
        <f t="shared" si="1"/>
        <v>0.009811729955991898</v>
      </c>
    </row>
    <row r="54" spans="1:8" s="29" customFormat="1" ht="19.5" customHeight="1">
      <c r="A54" s="81" t="s">
        <v>58</v>
      </c>
      <c r="B54" s="81"/>
      <c r="C54" s="81"/>
      <c r="D54" s="81"/>
      <c r="E54" s="82">
        <v>45000</v>
      </c>
      <c r="F54" s="82">
        <v>45000</v>
      </c>
      <c r="G54" s="82">
        <f t="shared" si="0"/>
        <v>0</v>
      </c>
      <c r="H54" s="96">
        <f t="shared" si="1"/>
        <v>0</v>
      </c>
    </row>
    <row r="55" spans="1:8" s="29" customFormat="1" ht="19.5" customHeight="1">
      <c r="A55" s="81" t="s">
        <v>62</v>
      </c>
      <c r="B55" s="81"/>
      <c r="C55" s="81"/>
      <c r="D55" s="81"/>
      <c r="E55" s="82"/>
      <c r="F55" s="82">
        <v>1357601.49</v>
      </c>
      <c r="G55" s="82">
        <f t="shared" si="0"/>
        <v>1357601.49</v>
      </c>
      <c r="H55" s="81"/>
    </row>
    <row r="56" spans="1:8" s="29" customFormat="1" ht="19.5" customHeight="1">
      <c r="A56" s="81" t="s">
        <v>57</v>
      </c>
      <c r="B56" s="81"/>
      <c r="C56" s="81"/>
      <c r="D56" s="81"/>
      <c r="E56" s="82">
        <v>2116095</v>
      </c>
      <c r="F56" s="82"/>
      <c r="G56" s="82">
        <f t="shared" si="0"/>
        <v>-2116095</v>
      </c>
      <c r="H56" s="81"/>
    </row>
    <row r="57" spans="1:8" s="29" customFormat="1" ht="19.5" customHeight="1">
      <c r="A57" s="81" t="s">
        <v>59</v>
      </c>
      <c r="B57" s="81"/>
      <c r="C57" s="81"/>
      <c r="D57" s="81"/>
      <c r="E57" s="82">
        <v>782057</v>
      </c>
      <c r="F57" s="82"/>
      <c r="G57" s="82">
        <f t="shared" si="0"/>
        <v>-782057</v>
      </c>
      <c r="H57" s="81"/>
    </row>
    <row r="58" spans="1:7" s="78" customFormat="1" ht="19.5" customHeight="1">
      <c r="A58" s="78" t="s">
        <v>45</v>
      </c>
      <c r="E58" s="79">
        <f>SUM(E45:E57)</f>
        <v>24685840</v>
      </c>
      <c r="F58" s="79">
        <f>SUM(F45:F57)</f>
        <v>26775029.799999997</v>
      </c>
      <c r="G58" s="79">
        <f>SUM(G45:G57)</f>
        <v>2089189.7999999998</v>
      </c>
    </row>
    <row r="59" spans="1:8" s="29" customFormat="1" ht="19.5" customHeight="1">
      <c r="A59" s="81" t="s">
        <v>46</v>
      </c>
      <c r="B59" s="81"/>
      <c r="C59" s="81"/>
      <c r="D59" s="81"/>
      <c r="E59" s="82">
        <v>416483</v>
      </c>
      <c r="F59" s="82">
        <v>416188</v>
      </c>
      <c r="G59" s="82">
        <f t="shared" si="0"/>
        <v>-295</v>
      </c>
      <c r="H59" s="81"/>
    </row>
    <row r="60" spans="1:8" s="29" customFormat="1" ht="19.5" customHeight="1">
      <c r="A60" s="81" t="s">
        <v>47</v>
      </c>
      <c r="B60" s="81"/>
      <c r="C60" s="81"/>
      <c r="D60" s="81"/>
      <c r="E60" s="82">
        <v>15240</v>
      </c>
      <c r="F60" s="82">
        <v>15240</v>
      </c>
      <c r="G60" s="82">
        <f t="shared" si="0"/>
        <v>0</v>
      </c>
      <c r="H60" s="81"/>
    </row>
    <row r="61" spans="1:8" s="29" customFormat="1" ht="19.5" customHeight="1">
      <c r="A61" s="78" t="s">
        <v>48</v>
      </c>
      <c r="B61" s="78"/>
      <c r="C61" s="78"/>
      <c r="D61" s="78"/>
      <c r="E61" s="79">
        <f>SUM(E59:E60)</f>
        <v>431723</v>
      </c>
      <c r="F61" s="79">
        <f>SUM(F59:F60)</f>
        <v>431428</v>
      </c>
      <c r="G61" s="79">
        <f>SUM(G59:G60)</f>
        <v>-295</v>
      </c>
      <c r="H61" s="81"/>
    </row>
    <row r="62" spans="1:7" s="78" customFormat="1" ht="19.5" customHeight="1">
      <c r="A62" s="95" t="s">
        <v>18</v>
      </c>
      <c r="B62" s="95"/>
      <c r="C62" s="95"/>
      <c r="D62" s="95"/>
      <c r="E62" s="94">
        <f>SUM(E61,E58)</f>
        <v>25117563</v>
      </c>
      <c r="F62" s="94">
        <f>SUM(F58,F61)</f>
        <v>27206457.799999997</v>
      </c>
      <c r="G62" s="94">
        <f>SUM(G58,G61)</f>
        <v>2088894.7999999998</v>
      </c>
    </row>
    <row r="63" spans="5:7" s="78" customFormat="1" ht="15">
      <c r="E63" s="79"/>
      <c r="F63" s="79"/>
      <c r="G63" s="79"/>
    </row>
    <row r="64" spans="1:10" s="29" customFormat="1" ht="22.5" customHeight="1">
      <c r="A64" s="83" t="s">
        <v>63</v>
      </c>
      <c r="C64" s="28"/>
      <c r="D64" s="28"/>
      <c r="E64" s="55"/>
      <c r="F64" s="55"/>
      <c r="G64" s="55"/>
      <c r="H64" s="55"/>
      <c r="I64" s="80"/>
      <c r="J64" s="80"/>
    </row>
    <row r="65" spans="1:10" s="29" customFormat="1" ht="70.5" customHeight="1">
      <c r="A65" s="97" t="s">
        <v>67</v>
      </c>
      <c r="B65" s="98"/>
      <c r="C65" s="98"/>
      <c r="D65" s="98"/>
      <c r="E65" s="98"/>
      <c r="F65" s="98"/>
      <c r="G65" s="98"/>
      <c r="H65" s="98"/>
      <c r="I65" s="80"/>
      <c r="J65" s="80"/>
    </row>
    <row r="66" spans="1:8" s="29" customFormat="1" ht="45" customHeight="1">
      <c r="A66" s="99" t="s">
        <v>64</v>
      </c>
      <c r="B66" s="100"/>
      <c r="C66" s="100"/>
      <c r="D66" s="100"/>
      <c r="E66" s="100"/>
      <c r="F66" s="100"/>
      <c r="G66" s="100"/>
      <c r="H66" s="100"/>
    </row>
    <row r="67" spans="1:8" s="29" customFormat="1" ht="40.5" customHeight="1">
      <c r="A67" s="99" t="s">
        <v>66</v>
      </c>
      <c r="B67" s="98"/>
      <c r="C67" s="98"/>
      <c r="D67" s="98"/>
      <c r="E67" s="98"/>
      <c r="F67" s="98"/>
      <c r="G67" s="98"/>
      <c r="H67" s="98"/>
    </row>
  </sheetData>
  <mergeCells count="4">
    <mergeCell ref="A65:H65"/>
    <mergeCell ref="A66:H66"/>
    <mergeCell ref="A67:H67"/>
    <mergeCell ref="A39:D39"/>
  </mergeCells>
  <printOptions/>
  <pageMargins left="0.5"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2005-12-06T20:10:14Z</cp:lastPrinted>
  <dcterms:created xsi:type="dcterms:W3CDTF">1999-06-02T23:29:55Z</dcterms:created>
  <dcterms:modified xsi:type="dcterms:W3CDTF">2005-12-15T22:30:59Z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1989868380</vt:i4>
  </property>
  <property fmtid="{D5CDD505-2E9C-101B-9397-08002B2CF9AE}" pid="3" name="_EmailSubject">
    <vt:lpwstr>4 OPD contracts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1260107602</vt:i4>
  </property>
  <property fmtid="{D5CDD505-2E9C-101B-9397-08002B2CF9AE}" pid="7" name="_ReviewingToolsShownOnce">
    <vt:lpwstr/>
  </property>
</Properties>
</file>