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90" yWindow="120" windowWidth="6660" windowHeight="824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<sst xmlns="http://schemas.openxmlformats.org/spreadsheetml/2006/main" count="98" uniqueCount="62">
  <si>
    <t>Ordinance/Motion No.   00-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</si>
  <si>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</si>
  <si>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</si>
  <si>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</si>
  <si>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</si>
  <si>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>Revenue to:</t>
  </si>
  <si>
    <t>Fund/Agency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</si>
  <si>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</si>
  <si>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</si>
  <si>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</si>
  <si>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</si>
  <si>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</si>
  <si>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</si>
  <si>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</si>
  <si>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>No revenue impact</t>
  </si>
  <si>
    <t xml:space="preserve"> </t>
  </si>
  <si>
    <t xml:space="preserve">TOTAL </t>
  </si>
  <si>
    <t>Expenditures from:</t>
  </si>
  <si>
    <t>Department</t>
  </si>
  <si>
    <t>Across all agencies</t>
  </si>
  <si>
    <t>TOTAL</t>
  </si>
  <si>
    <t>Expenditures by Categories</t>
  </si>
  <si>
    <t>Assumptions:</t>
  </si>
  <si>
    <t>1) Flex Benefits:</t>
  </si>
  <si>
    <t>Flex benefit rate is defined as the rate that departments pay per month for each benefits-eligible employee</t>
  </si>
  <si>
    <t>Cost of Flex Benefits</t>
  </si>
  <si>
    <t>Average</t>
  </si>
  <si>
    <t xml:space="preserve">Accumulated Flex Benefit Costs </t>
  </si>
  <si>
    <t>2) Overtime Cost Savings:</t>
  </si>
  <si>
    <t>Overtime savings only included portion above and beyond the average King County wage</t>
  </si>
  <si>
    <t>Overtime</t>
  </si>
  <si>
    <t>Assumed cost of overtime</t>
  </si>
  <si>
    <t>Rounded cost of taxes/retirement</t>
  </si>
  <si>
    <t>Average Wage</t>
  </si>
  <si>
    <t>3) Backfill Cost Savings:</t>
  </si>
  <si>
    <t>Backfill/TLT</t>
  </si>
  <si>
    <t>4th Year</t>
  </si>
  <si>
    <t>Flex Benefits</t>
  </si>
  <si>
    <t>Overtime Savings</t>
  </si>
  <si>
    <t>Temporary Staff Savings</t>
  </si>
  <si>
    <t>Brian Czerwinski</t>
  </si>
  <si>
    <t>FMLA/KCFML Concurrency</t>
  </si>
  <si>
    <t>Impact of the above legislation on the fiscal affairs of King County is estimated to be:</t>
  </si>
  <si>
    <t>Assume an 8 hour work day/40 hours a week</t>
  </si>
  <si>
    <t>Cost of Overtime</t>
  </si>
  <si>
    <t>Total hours used above 720 hours</t>
  </si>
  <si>
    <t>Hours converted to days</t>
  </si>
  <si>
    <t>Days converted to Months</t>
  </si>
  <si>
    <t>Accumulated Overtime Costs</t>
  </si>
  <si>
    <t>Assumed cost of backfill</t>
  </si>
  <si>
    <t>Estimated Backfill Costs</t>
  </si>
  <si>
    <t>Cost of Monthly Flex Benefits</t>
  </si>
  <si>
    <t>1/3 of total hours</t>
  </si>
  <si>
    <t>Assume that 1/3 (33.3%) of applicable leave hours would be filled using backfill/TLT's</t>
  </si>
  <si>
    <t>Assume that 1/3 (33.3%) of applicable leave hours would be filled using overtime</t>
  </si>
  <si>
    <t>Healthcare costs are estimated to increase 4% each year (flex rate)</t>
  </si>
  <si>
    <t>COLA rates according to OEFA Forecast (0.64% for 2016, 1.47% for 2017, 2.23% for 2018)</t>
  </si>
  <si>
    <t>Average savings of $88,253 over the next four years</t>
  </si>
  <si>
    <t>Average savings of $104,525 over the next four years</t>
  </si>
  <si>
    <t>Average savings of $209,050 over the next three years</t>
  </si>
  <si>
    <t>T.J. Stutman</t>
  </si>
  <si>
    <t>2015/2016 FISCAL 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</si>
</sst>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&quot;$&quot;#,##0"/>
    <numFmt numFmtId="167" formatCode="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i/>
      <u val="single"/>
      <sz val="10"/>
      <name val="Univers"/>
      <family val="2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12">
    <xf numFmtId="0" fontId="0" fillId="0" borderId="0" xfId="0"/>
    <xf numFmtId="0" fontId="0" fillId="0" borderId="0" xfId="0"/>
    <xf numFmtId="0" fontId="1" fillId="0" borderId="0" xfId="20">
      <alignment/>
      <protection/>
    </xf>
    <xf numFmtId="0" fontId="1" fillId="0" borderId="0" xfId="20" applyAlignment="1">
      <alignment/>
      <protection/>
    </xf>
    <xf numFmtId="0" fontId="3" fillId="0" borderId="0" xfId="20" applyFont="1" applyAlignment="1">
      <alignment/>
      <protection/>
    </xf>
    <xf numFmtId="0" fontId="3" fillId="0" borderId="0" xfId="20" applyFont="1" applyAlignment="1">
      <alignment horizontal="centerContinuous"/>
      <protection/>
    </xf>
    <xf numFmtId="0" fontId="3" fillId="0" borderId="1" xfId="20" applyFont="1" applyBorder="1" applyAlignment="1">
      <alignment horizontal="left"/>
      <protection/>
    </xf>
    <xf numFmtId="0" fontId="3" fillId="0" borderId="2" xfId="20" applyFont="1" applyBorder="1" applyAlignment="1">
      <alignment horizontal="left"/>
      <protection/>
    </xf>
    <xf numFmtId="0" fontId="3" fillId="0" borderId="2" xfId="20" applyFont="1" applyBorder="1" applyAlignment="1">
      <alignment horizontal="centerContinuous"/>
      <protection/>
    </xf>
    <xf numFmtId="0" fontId="3" fillId="0" borderId="3" xfId="20" applyFont="1" applyBorder="1" applyAlignment="1">
      <alignment horizontal="centerContinuous"/>
      <protection/>
    </xf>
    <xf numFmtId="0" fontId="3" fillId="0" borderId="4" xfId="20" applyFont="1" applyBorder="1" applyAlignment="1">
      <alignment horizontal="left"/>
      <protection/>
    </xf>
    <xf numFmtId="0" fontId="3" fillId="0" borderId="0" xfId="20" applyFont="1" applyBorder="1" applyAlignment="1">
      <alignment horizontal="left"/>
      <protection/>
    </xf>
    <xf numFmtId="0" fontId="3" fillId="0" borderId="0" xfId="20" applyFont="1" applyBorder="1" applyAlignment="1">
      <alignment horizontal="centerContinuous"/>
      <protection/>
    </xf>
    <xf numFmtId="0" fontId="3" fillId="0" borderId="5" xfId="20" applyFont="1" applyBorder="1" applyAlignment="1">
      <alignment horizontal="centerContinuous"/>
      <protection/>
    </xf>
    <xf numFmtId="0" fontId="3" fillId="0" borderId="4" xfId="20" applyFont="1" applyBorder="1">
      <alignment/>
      <protection/>
    </xf>
    <xf numFmtId="0" fontId="3" fillId="0" borderId="0" xfId="20" applyFont="1" applyBorder="1">
      <alignment/>
      <protection/>
    </xf>
    <xf numFmtId="0" fontId="3" fillId="0" borderId="5" xfId="20" applyFont="1" applyBorder="1">
      <alignment/>
      <protection/>
    </xf>
    <xf numFmtId="0" fontId="3" fillId="0" borderId="6" xfId="20" applyFont="1" applyBorder="1">
      <alignment/>
      <protection/>
    </xf>
    <xf numFmtId="0" fontId="3" fillId="0" borderId="7" xfId="20" applyFont="1" applyBorder="1">
      <alignment/>
      <protection/>
    </xf>
    <xf numFmtId="0" fontId="3" fillId="0" borderId="8" xfId="20" applyFont="1" applyBorder="1">
      <alignment/>
      <protection/>
    </xf>
    <xf numFmtId="0" fontId="3" fillId="0" borderId="0" xfId="20" applyFont="1">
      <alignment/>
      <protection/>
    </xf>
    <xf numFmtId="0" fontId="3" fillId="0" borderId="9" xfId="20" applyFont="1" applyBorder="1">
      <alignment/>
      <protection/>
    </xf>
    <xf numFmtId="0" fontId="3" fillId="0" borderId="10" xfId="20" applyFont="1" applyBorder="1" applyAlignment="1">
      <alignment horizontal="center"/>
      <protection/>
    </xf>
    <xf numFmtId="0" fontId="3" fillId="0" borderId="10" xfId="20" applyFont="1" applyBorder="1">
      <alignment/>
      <protection/>
    </xf>
    <xf numFmtId="3" fontId="3" fillId="0" borderId="10" xfId="20" applyNumberFormat="1" applyFont="1" applyBorder="1">
      <alignment/>
      <protection/>
    </xf>
    <xf numFmtId="164" fontId="3" fillId="0" borderId="10" xfId="20" applyNumberFormat="1" applyFont="1" applyBorder="1">
      <alignment/>
      <protection/>
    </xf>
    <xf numFmtId="3" fontId="3" fillId="0" borderId="10" xfId="20" applyNumberFormat="1" applyFont="1" applyBorder="1" applyAlignment="1">
      <alignment horizontal="right"/>
      <protection/>
    </xf>
    <xf numFmtId="3" fontId="3" fillId="0" borderId="0" xfId="20" applyNumberFormat="1" applyFont="1">
      <alignment/>
      <protection/>
    </xf>
    <xf numFmtId="0" fontId="3" fillId="0" borderId="11" xfId="20" applyFont="1" applyBorder="1">
      <alignment/>
      <protection/>
    </xf>
    <xf numFmtId="0" fontId="3" fillId="0" borderId="10" xfId="20" applyFont="1" applyBorder="1" applyAlignment="1" quotePrefix="1">
      <alignment horizontal="center"/>
      <protection/>
    </xf>
    <xf numFmtId="0" fontId="3" fillId="0" borderId="9" xfId="20" applyFont="1" applyBorder="1" applyAlignment="1">
      <alignment horizontal="center"/>
      <protection/>
    </xf>
    <xf numFmtId="0" fontId="3" fillId="0" borderId="11" xfId="20" applyFont="1" applyBorder="1" applyAlignment="1">
      <alignment horizontal="center"/>
      <protection/>
    </xf>
    <xf numFmtId="0" fontId="4" fillId="0" borderId="0" xfId="20" applyFont="1" applyAlignment="1">
      <alignment horizontal="left"/>
      <protection/>
    </xf>
    <xf numFmtId="3" fontId="3" fillId="0" borderId="12" xfId="20" applyNumberFormat="1" applyFont="1" applyBorder="1">
      <alignment/>
      <protection/>
    </xf>
    <xf numFmtId="3" fontId="3" fillId="0" borderId="12" xfId="20" applyNumberFormat="1" applyFont="1" applyBorder="1" applyAlignment="1">
      <alignment horizontal="right"/>
      <protection/>
    </xf>
    <xf numFmtId="0" fontId="3" fillId="0" borderId="13" xfId="20" applyFont="1" applyBorder="1">
      <alignment/>
      <protection/>
    </xf>
    <xf numFmtId="0" fontId="3" fillId="0" borderId="14" xfId="20" applyFont="1" applyBorder="1">
      <alignment/>
      <protection/>
    </xf>
    <xf numFmtId="0" fontId="3" fillId="0" borderId="15" xfId="20" applyFont="1" applyBorder="1" applyAlignment="1">
      <alignment horizontal="center"/>
      <protection/>
    </xf>
    <xf numFmtId="0" fontId="3" fillId="0" borderId="16" xfId="20" applyFont="1" applyBorder="1">
      <alignment/>
      <protection/>
    </xf>
    <xf numFmtId="3" fontId="3" fillId="0" borderId="17" xfId="20" applyNumberFormat="1" applyFont="1" applyBorder="1">
      <alignment/>
      <protection/>
    </xf>
    <xf numFmtId="3" fontId="3" fillId="0" borderId="17" xfId="20" applyNumberFormat="1" applyFont="1" applyBorder="1" applyAlignment="1">
      <alignment horizontal="right"/>
      <protection/>
    </xf>
    <xf numFmtId="0" fontId="3" fillId="0" borderId="18" xfId="20" applyFont="1" applyBorder="1">
      <alignment/>
      <protection/>
    </xf>
    <xf numFmtId="0" fontId="3" fillId="0" borderId="19" xfId="20" applyFont="1" applyBorder="1">
      <alignment/>
      <protection/>
    </xf>
    <xf numFmtId="0" fontId="3" fillId="0" borderId="20" xfId="20" applyFont="1" applyBorder="1">
      <alignment/>
      <protection/>
    </xf>
    <xf numFmtId="0" fontId="3" fillId="0" borderId="14" xfId="20" applyFont="1" applyBorder="1" applyAlignment="1">
      <alignment horizontal="center"/>
      <protection/>
    </xf>
    <xf numFmtId="0" fontId="3" fillId="0" borderId="21" xfId="20" applyFont="1" applyBorder="1" applyAlignment="1">
      <alignment horizontal="center"/>
      <protection/>
    </xf>
    <xf numFmtId="0" fontId="3" fillId="0" borderId="22" xfId="20" applyFont="1" applyBorder="1">
      <alignment/>
      <protection/>
    </xf>
    <xf numFmtId="0" fontId="5" fillId="0" borderId="0" xfId="20" applyFont="1" applyBorder="1">
      <alignment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horizontal="centerContinuous"/>
      <protection/>
    </xf>
    <xf numFmtId="0" fontId="7" fillId="0" borderId="10" xfId="20" applyFont="1" applyBorder="1" applyAlignment="1">
      <alignment horizontal="center"/>
      <protection/>
    </xf>
    <xf numFmtId="0" fontId="7" fillId="0" borderId="12" xfId="20" applyFont="1" applyBorder="1" applyAlignment="1">
      <alignment horizontal="center"/>
      <protection/>
    </xf>
    <xf numFmtId="0" fontId="7" fillId="0" borderId="17" xfId="20" applyFont="1" applyBorder="1" applyAlignment="1">
      <alignment horizontal="center"/>
      <protection/>
    </xf>
    <xf numFmtId="3" fontId="5" fillId="0" borderId="20" xfId="20" applyNumberFormat="1" applyFont="1" applyBorder="1">
      <alignment/>
      <protection/>
    </xf>
    <xf numFmtId="3" fontId="5" fillId="0" borderId="23" xfId="20" applyNumberFormat="1" applyFont="1" applyBorder="1">
      <alignment/>
      <protection/>
    </xf>
    <xf numFmtId="0" fontId="5" fillId="0" borderId="16" xfId="20" applyFont="1" applyBorder="1">
      <alignment/>
      <protection/>
    </xf>
    <xf numFmtId="0" fontId="8" fillId="0" borderId="0" xfId="0" applyFont="1"/>
    <xf numFmtId="0" fontId="2" fillId="2" borderId="10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5" fillId="0" borderId="18" xfId="20" applyFont="1" applyBorder="1">
      <alignment/>
      <protection/>
    </xf>
    <xf numFmtId="0" fontId="2" fillId="0" borderId="0" xfId="0" applyFont="1" applyAlignment="1">
      <alignment/>
    </xf>
    <xf numFmtId="166" fontId="2" fillId="3" borderId="0" xfId="0" applyNumberFormat="1" applyFont="1" applyFill="1" applyBorder="1"/>
    <xf numFmtId="166" fontId="2" fillId="0" borderId="0" xfId="0" applyNumberFormat="1" applyFont="1" applyBorder="1"/>
    <xf numFmtId="3" fontId="3" fillId="0" borderId="0" xfId="20" applyNumberFormat="1" applyFont="1" applyFill="1">
      <alignment/>
      <protection/>
    </xf>
    <xf numFmtId="0" fontId="5" fillId="0" borderId="0" xfId="20" applyFont="1" applyFill="1" applyAlignment="1">
      <alignment horizontal="center"/>
      <protection/>
    </xf>
    <xf numFmtId="0" fontId="3" fillId="0" borderId="15" xfId="20" applyFont="1" applyFill="1" applyBorder="1" applyAlignment="1">
      <alignment horizontal="center"/>
      <protection/>
    </xf>
    <xf numFmtId="0" fontId="3" fillId="0" borderId="24" xfId="20" applyFont="1" applyFill="1" applyBorder="1" applyAlignment="1">
      <alignment horizontal="center"/>
      <protection/>
    </xf>
    <xf numFmtId="165" fontId="9" fillId="0" borderId="10" xfId="21" applyNumberFormat="1" applyFont="1" applyFill="1" applyBorder="1" applyAlignment="1">
      <alignment horizontal="right"/>
    </xf>
    <xf numFmtId="3" fontId="10" fillId="0" borderId="10" xfId="20" applyNumberFormat="1" applyFont="1" applyFill="1" applyBorder="1">
      <alignment/>
      <protection/>
    </xf>
    <xf numFmtId="3" fontId="10" fillId="0" borderId="17" xfId="20" applyNumberFormat="1" applyFont="1" applyFill="1" applyBorder="1">
      <alignment/>
      <protection/>
    </xf>
    <xf numFmtId="166" fontId="9" fillId="0" borderId="0" xfId="20" applyNumberFormat="1" applyFont="1" applyFill="1" applyBorder="1" applyAlignment="1">
      <alignment horizontal="right"/>
      <protection/>
    </xf>
    <xf numFmtId="0" fontId="7" fillId="0" borderId="10" xfId="20" applyFont="1" applyFill="1" applyBorder="1" applyAlignment="1">
      <alignment horizontal="center"/>
      <protection/>
    </xf>
    <xf numFmtId="0" fontId="7" fillId="0" borderId="12" xfId="20" applyFont="1" applyFill="1" applyBorder="1" applyAlignment="1">
      <alignment horizontal="center"/>
      <protection/>
    </xf>
    <xf numFmtId="0" fontId="7" fillId="0" borderId="17" xfId="20" applyFont="1" applyFill="1" applyBorder="1" applyAlignment="1">
      <alignment horizontal="center"/>
      <protection/>
    </xf>
    <xf numFmtId="3" fontId="3" fillId="0" borderId="10" xfId="20" applyNumberFormat="1" applyFont="1" applyFill="1" applyBorder="1" applyAlignment="1">
      <alignment horizontal="right"/>
      <protection/>
    </xf>
    <xf numFmtId="3" fontId="3" fillId="0" borderId="10" xfId="20" applyNumberFormat="1" applyFont="1" applyFill="1" applyBorder="1">
      <alignment/>
      <protection/>
    </xf>
    <xf numFmtId="3" fontId="3" fillId="0" borderId="12" xfId="20" applyNumberFormat="1" applyFont="1" applyFill="1" applyBorder="1">
      <alignment/>
      <protection/>
    </xf>
    <xf numFmtId="3" fontId="3" fillId="0" borderId="17" xfId="20" applyNumberFormat="1" applyFont="1" applyFill="1" applyBorder="1">
      <alignment/>
      <protection/>
    </xf>
    <xf numFmtId="5" fontId="9" fillId="0" borderId="20" xfId="20" applyNumberFormat="1" applyFont="1" applyFill="1" applyBorder="1" applyAlignment="1">
      <alignment horizontal="right"/>
      <protection/>
    </xf>
    <xf numFmtId="5" fontId="9" fillId="0" borderId="10" xfId="20" applyNumberFormat="1" applyFont="1" applyFill="1" applyBorder="1" applyAlignment="1">
      <alignment/>
      <protection/>
    </xf>
    <xf numFmtId="5" fontId="11" fillId="0" borderId="10" xfId="0" applyNumberFormat="1" applyFont="1" applyFill="1" applyBorder="1" applyAlignment="1">
      <alignment/>
    </xf>
    <xf numFmtId="5" fontId="11" fillId="0" borderId="17" xfId="0" applyNumberFormat="1" applyFont="1" applyFill="1" applyBorder="1" applyAlignment="1">
      <alignment/>
    </xf>
    <xf numFmtId="5" fontId="5" fillId="0" borderId="10" xfId="20" applyNumberFormat="1" applyFont="1" applyFill="1" applyBorder="1">
      <alignment/>
      <protection/>
    </xf>
    <xf numFmtId="5" fontId="5" fillId="0" borderId="20" xfId="20" applyNumberFormat="1" applyFont="1" applyFill="1" applyBorder="1">
      <alignment/>
      <protection/>
    </xf>
    <xf numFmtId="0" fontId="3" fillId="0" borderId="0" xfId="20" applyFont="1" applyBorder="1" applyAlignment="1">
      <alignment/>
      <protection/>
    </xf>
    <xf numFmtId="0" fontId="2" fillId="3" borderId="0" xfId="0" applyFont="1" applyFill="1" applyBorder="1" applyAlignment="1">
      <alignment horizontal="center"/>
    </xf>
    <xf numFmtId="166" fontId="2" fillId="3" borderId="0" xfId="0" applyNumberFormat="1" applyFont="1" applyFill="1" applyBorder="1" applyAlignment="1">
      <alignment horizontal="center"/>
    </xf>
    <xf numFmtId="0" fontId="2" fillId="4" borderId="0" xfId="0" applyFont="1" applyFill="1"/>
    <xf numFmtId="0" fontId="2" fillId="4" borderId="0" xfId="0" applyFont="1" applyFill="1" applyAlignment="1">
      <alignment wrapText="1"/>
    </xf>
    <xf numFmtId="166" fontId="2" fillId="5" borderId="10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2" borderId="10" xfId="0" applyFont="1" applyFill="1" applyBorder="1"/>
    <xf numFmtId="167" fontId="0" fillId="0" borderId="10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/>
    <xf numFmtId="166" fontId="2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/>
    <xf numFmtId="0" fontId="2" fillId="4" borderId="10" xfId="0" applyFont="1" applyFill="1" applyBorder="1" applyAlignment="1">
      <alignment horizontal="center"/>
    </xf>
    <xf numFmtId="166" fontId="2" fillId="4" borderId="1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66" fontId="2" fillId="5" borderId="11" xfId="0" applyNumberFormat="1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166" fontId="0" fillId="3" borderId="0" xfId="0" applyNumberFormat="1" applyFont="1" applyFill="1" applyBorder="1" applyAlignment="1">
      <alignment horizontal="center"/>
    </xf>
    <xf numFmtId="0" fontId="3" fillId="0" borderId="0" xfId="20" applyFont="1" applyBorder="1" applyAlignment="1">
      <alignment/>
      <protection/>
    </xf>
    <xf numFmtId="0" fontId="2" fillId="4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6" fontId="2" fillId="4" borderId="0" xfId="0" applyNumberFormat="1" applyFont="1" applyFill="1" applyAlignment="1">
      <alignment horizontal="lef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Normal 2 3" xfId="22"/>
    <cellStyle name="Normal 2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workbookViewId="0" topLeftCell="A30">
      <selection activeCell="B5" sqref="B5"/>
    </sheetView>
  </sheetViews>
  <sheetFormatPr defaultColWidth="9.140625" defaultRowHeight="15"/>
  <cols>
    <col min="1" max="1" width="25.00390625" style="0" customWidth="1"/>
    <col min="2" max="2" width="34.421875" style="0" customWidth="1"/>
    <col min="3" max="3" width="12.421875" style="0" customWidth="1"/>
    <col min="4" max="4" width="11.57421875" style="0" customWidth="1"/>
    <col min="5" max="5" width="13.140625" style="0" customWidth="1"/>
    <col min="6" max="7" width="12.421875" style="0" customWidth="1"/>
    <col min="8" max="8" width="13.421875" style="0" customWidth="1"/>
    <col min="9" max="9" width="17.00390625" style="0" customWidth="1"/>
  </cols>
  <sheetData>
    <row r="1" spans="1:8" ht="15.5">
      <c r="A1" s="3"/>
      <c r="B1" s="4"/>
      <c r="C1" s="4"/>
      <c r="D1" s="49" t="s">
        <v>61</v>
      </c>
      <c r="E1" s="5"/>
      <c r="F1" s="4"/>
      <c r="G1" s="4"/>
      <c r="H1" s="4"/>
    </row>
    <row r="2" spans="1:8" ht="15" thickBot="1">
      <c r="A2" s="32"/>
      <c r="B2" s="5"/>
      <c r="C2" s="5"/>
      <c r="D2" s="5"/>
      <c r="E2" s="5"/>
      <c r="F2" s="5"/>
      <c r="G2" s="5"/>
      <c r="H2" s="5"/>
    </row>
    <row r="3" spans="1:8" ht="15" thickTop="1">
      <c r="A3" s="6" t="s">
        <v>0</v>
      </c>
      <c r="B3" s="7"/>
      <c r="C3" s="8"/>
      <c r="D3" s="8"/>
      <c r="E3" s="8"/>
      <c r="F3" s="8"/>
      <c r="G3" s="8"/>
      <c r="H3" s="9"/>
    </row>
    <row r="4" spans="1:8" ht="15">
      <c r="A4" s="10" t="s">
        <v>1</v>
      </c>
      <c r="B4" s="11"/>
      <c r="C4" s="11" t="s">
        <v>41</v>
      </c>
      <c r="D4" s="12"/>
      <c r="E4" s="12"/>
      <c r="F4" s="12"/>
      <c r="G4" s="12"/>
      <c r="H4" s="13"/>
    </row>
    <row r="5" spans="1:8" ht="15">
      <c r="A5" s="14" t="s">
        <v>2</v>
      </c>
      <c r="B5" s="15"/>
      <c r="C5" s="15"/>
      <c r="D5" s="15"/>
      <c r="E5" s="15"/>
      <c r="F5" s="15"/>
      <c r="G5" s="15"/>
      <c r="H5" s="16"/>
    </row>
    <row r="6" spans="1:8" ht="15">
      <c r="A6" s="14" t="s">
        <v>3</v>
      </c>
      <c r="B6" s="15"/>
      <c r="C6" s="15" t="s">
        <v>40</v>
      </c>
      <c r="D6" s="15"/>
      <c r="E6" s="15"/>
      <c r="F6" s="15"/>
      <c r="G6" s="15"/>
      <c r="H6" s="16"/>
    </row>
    <row r="7" spans="1:8" ht="15" thickBot="1">
      <c r="A7" s="17" t="s">
        <v>4</v>
      </c>
      <c r="B7" s="18"/>
      <c r="C7" s="18" t="s">
        <v>60</v>
      </c>
      <c r="D7" s="18"/>
      <c r="E7" s="18"/>
      <c r="F7" s="18"/>
      <c r="G7" s="18"/>
      <c r="H7" s="19"/>
    </row>
    <row r="8" spans="1:8" ht="15" thickTop="1">
      <c r="A8" s="20"/>
      <c r="B8" s="2"/>
      <c r="C8" s="20"/>
      <c r="D8" s="15"/>
      <c r="E8" s="15"/>
      <c r="F8" s="15"/>
      <c r="G8" s="15"/>
      <c r="H8" s="15"/>
    </row>
    <row r="9" spans="1:8" ht="15">
      <c r="A9" s="108" t="s">
        <v>42</v>
      </c>
      <c r="B9" s="108"/>
      <c r="C9" s="108"/>
      <c r="D9" s="108"/>
      <c r="E9" s="108"/>
      <c r="F9" s="84"/>
      <c r="G9" s="84"/>
      <c r="H9" s="84"/>
    </row>
    <row r="10" spans="1:8" ht="15" thickBot="1">
      <c r="A10" s="48" t="s">
        <v>5</v>
      </c>
      <c r="B10" s="15"/>
      <c r="C10" s="20"/>
      <c r="D10" s="20"/>
      <c r="E10" s="20"/>
      <c r="F10" s="20"/>
      <c r="G10" s="20"/>
      <c r="H10" s="20"/>
    </row>
    <row r="11" spans="1:8" ht="15">
      <c r="A11" s="35" t="s">
        <v>6</v>
      </c>
      <c r="B11" s="36"/>
      <c r="C11" s="37" t="s">
        <v>7</v>
      </c>
      <c r="D11" s="37" t="s">
        <v>8</v>
      </c>
      <c r="E11" s="65" t="s">
        <v>9</v>
      </c>
      <c r="F11" s="65" t="s">
        <v>10</v>
      </c>
      <c r="G11" s="65" t="s">
        <v>11</v>
      </c>
      <c r="H11" s="66" t="s">
        <v>36</v>
      </c>
    </row>
    <row r="12" spans="1:8" ht="15">
      <c r="A12" s="38"/>
      <c r="B12" s="21"/>
      <c r="C12" s="22" t="s">
        <v>12</v>
      </c>
      <c r="D12" s="22" t="s">
        <v>13</v>
      </c>
      <c r="E12" s="50"/>
      <c r="F12" s="50"/>
      <c r="G12" s="51"/>
      <c r="H12" s="52"/>
    </row>
    <row r="13" spans="1:8" ht="15">
      <c r="A13" s="55" t="s">
        <v>14</v>
      </c>
      <c r="B13" s="21"/>
      <c r="C13" s="25" t="s">
        <v>15</v>
      </c>
      <c r="D13" s="22"/>
      <c r="E13" s="24"/>
      <c r="F13" s="24"/>
      <c r="G13" s="33"/>
      <c r="H13" s="39"/>
    </row>
    <row r="14" spans="1:8" ht="15">
      <c r="A14" s="38"/>
      <c r="B14" s="21"/>
      <c r="C14" s="25"/>
      <c r="D14" s="22"/>
      <c r="E14" s="24"/>
      <c r="F14" s="24"/>
      <c r="G14" s="33"/>
      <c r="H14" s="39"/>
    </row>
    <row r="15" spans="1:8" ht="15">
      <c r="A15" s="38"/>
      <c r="B15" s="21"/>
      <c r="C15" s="25"/>
      <c r="D15" s="23"/>
      <c r="E15" s="26"/>
      <c r="F15" s="26"/>
      <c r="G15" s="34"/>
      <c r="H15" s="40"/>
    </row>
    <row r="16" spans="1:8" ht="15" thickBot="1">
      <c r="A16" s="41"/>
      <c r="B16" s="42" t="s">
        <v>16</v>
      </c>
      <c r="C16" s="43"/>
      <c r="D16" s="43"/>
      <c r="E16" s="53"/>
      <c r="F16" s="53"/>
      <c r="G16" s="53"/>
      <c r="H16" s="54"/>
    </row>
    <row r="17" spans="1:8" ht="15">
      <c r="A17" s="20"/>
      <c r="B17" s="20"/>
      <c r="C17" s="20"/>
      <c r="D17" s="20"/>
      <c r="E17" s="27"/>
      <c r="F17" s="27"/>
      <c r="G17" s="27"/>
      <c r="H17" s="27"/>
    </row>
    <row r="18" spans="1:8" ht="15" thickBot="1">
      <c r="A18" s="47" t="s">
        <v>17</v>
      </c>
      <c r="B18" s="15"/>
      <c r="C18" s="15"/>
      <c r="D18" s="20"/>
      <c r="E18" s="64">
        <v>2015</v>
      </c>
      <c r="F18" s="64">
        <v>2016</v>
      </c>
      <c r="G18" s="64">
        <v>2017</v>
      </c>
      <c r="H18" s="64">
        <v>2018</v>
      </c>
    </row>
    <row r="19" spans="1:8" ht="15">
      <c r="A19" s="35" t="s">
        <v>6</v>
      </c>
      <c r="B19" s="36"/>
      <c r="C19" s="37" t="s">
        <v>7</v>
      </c>
      <c r="D19" s="37" t="s">
        <v>18</v>
      </c>
      <c r="E19" s="65" t="s">
        <v>9</v>
      </c>
      <c r="F19" s="65" t="s">
        <v>10</v>
      </c>
      <c r="G19" s="65" t="s">
        <v>11</v>
      </c>
      <c r="H19" s="66" t="s">
        <v>36</v>
      </c>
    </row>
    <row r="20" spans="1:8" ht="15">
      <c r="A20" s="38"/>
      <c r="B20" s="28"/>
      <c r="C20" s="22" t="s">
        <v>12</v>
      </c>
      <c r="D20" s="22"/>
      <c r="E20" s="71"/>
      <c r="F20" s="71"/>
      <c r="G20" s="72"/>
      <c r="H20" s="73"/>
    </row>
    <row r="21" spans="1:8" ht="15">
      <c r="A21" s="55" t="s">
        <v>19</v>
      </c>
      <c r="B21" s="28"/>
      <c r="C21" s="25"/>
      <c r="D21" s="22"/>
      <c r="E21" s="82">
        <f>SUM(E32)</f>
        <v>-391195.96</v>
      </c>
      <c r="F21" s="82">
        <f aca="true" t="shared" si="0" ref="F21:H21">SUM(F32)</f>
        <v>-396492.815744</v>
      </c>
      <c r="G21" s="82">
        <f t="shared" si="0"/>
        <v>-404508.6030074368</v>
      </c>
      <c r="H21" s="82">
        <f t="shared" si="0"/>
        <v>-415120.6313204226</v>
      </c>
    </row>
    <row r="22" spans="1:8" ht="15">
      <c r="A22" s="38"/>
      <c r="B22" s="28"/>
      <c r="C22" s="25"/>
      <c r="D22" s="29"/>
      <c r="E22" s="74"/>
      <c r="F22" s="75"/>
      <c r="G22" s="76"/>
      <c r="H22" s="77"/>
    </row>
    <row r="23" spans="1:8" ht="15">
      <c r="A23" s="38"/>
      <c r="B23" s="28"/>
      <c r="C23" s="23"/>
      <c r="D23" s="23"/>
      <c r="E23" s="75"/>
      <c r="F23" s="75"/>
      <c r="G23" s="76"/>
      <c r="H23" s="77"/>
    </row>
    <row r="24" spans="1:8" ht="15" thickBot="1">
      <c r="A24" s="41"/>
      <c r="B24" s="42" t="s">
        <v>20</v>
      </c>
      <c r="C24" s="43"/>
      <c r="D24" s="43"/>
      <c r="E24" s="83">
        <f>SUM(E20:E23)</f>
        <v>-391195.96</v>
      </c>
      <c r="F24" s="83">
        <f aca="true" t="shared" si="1" ref="F24:H24">SUM(F20:F23)</f>
        <v>-396492.815744</v>
      </c>
      <c r="G24" s="83">
        <f t="shared" si="1"/>
        <v>-404508.6030074368</v>
      </c>
      <c r="H24" s="83">
        <f t="shared" si="1"/>
        <v>-415120.6313204226</v>
      </c>
    </row>
    <row r="25" spans="1:8" ht="15">
      <c r="A25" s="20"/>
      <c r="B25" s="20"/>
      <c r="C25" s="20"/>
      <c r="D25" s="20"/>
      <c r="E25" s="63"/>
      <c r="F25" s="63"/>
      <c r="G25" s="63"/>
      <c r="H25" s="63"/>
    </row>
    <row r="26" spans="1:8" ht="15" thickBot="1">
      <c r="A26" s="47" t="s">
        <v>21</v>
      </c>
      <c r="B26" s="15"/>
      <c r="C26" s="15"/>
      <c r="D26" s="15"/>
      <c r="E26" s="64">
        <v>2015</v>
      </c>
      <c r="F26" s="64">
        <v>2016</v>
      </c>
      <c r="G26" s="64">
        <v>2017</v>
      </c>
      <c r="H26" s="64">
        <v>2018</v>
      </c>
    </row>
    <row r="27" spans="1:8" ht="15">
      <c r="A27" s="35"/>
      <c r="B27" s="36"/>
      <c r="C27" s="44"/>
      <c r="D27" s="45"/>
      <c r="E27" s="65" t="s">
        <v>9</v>
      </c>
      <c r="F27" s="65" t="s">
        <v>10</v>
      </c>
      <c r="G27" s="65" t="s">
        <v>11</v>
      </c>
      <c r="H27" s="66" t="s">
        <v>36</v>
      </c>
    </row>
    <row r="28" spans="1:8" ht="15.5">
      <c r="A28" s="55" t="s">
        <v>37</v>
      </c>
      <c r="B28" s="21"/>
      <c r="C28" s="30"/>
      <c r="D28" s="31"/>
      <c r="E28" s="79">
        <f>SUM(C43*-1)</f>
        <v>-83131</v>
      </c>
      <c r="F28" s="79">
        <f>SUM(D43*-1)</f>
        <v>-86456.23999999999</v>
      </c>
      <c r="G28" s="79">
        <f>SUM(E43*-1)</f>
        <v>-89914.48959999999</v>
      </c>
      <c r="H28" s="79">
        <f>SUM(F43*-1)</f>
        <v>-93511.06918399998</v>
      </c>
    </row>
    <row r="29" spans="1:8" ht="15.5">
      <c r="A29" s="55" t="s">
        <v>38</v>
      </c>
      <c r="B29" s="21"/>
      <c r="C29" s="21"/>
      <c r="D29" s="28"/>
      <c r="E29" s="79">
        <f>SUM(C57*-1)</f>
        <v>-102688.32</v>
      </c>
      <c r="F29" s="80">
        <f>SUM(D57*-1)</f>
        <v>-103345.525248</v>
      </c>
      <c r="G29" s="80">
        <f>SUM(E57*-1)</f>
        <v>-104864.7044691456</v>
      </c>
      <c r="H29" s="81">
        <f>SUM(F57*-1)</f>
        <v>-107203.18737880753</v>
      </c>
    </row>
    <row r="30" spans="1:8" ht="15.5">
      <c r="A30" s="55" t="s">
        <v>39</v>
      </c>
      <c r="B30" s="21"/>
      <c r="C30" s="21"/>
      <c r="D30" s="28"/>
      <c r="E30" s="79">
        <f>SUM(C69*-1)</f>
        <v>-205376.64</v>
      </c>
      <c r="F30" s="80">
        <f>SUM(D69*-1)</f>
        <v>-206691.050496</v>
      </c>
      <c r="G30" s="80">
        <f>SUM(E69*-1)</f>
        <v>-209729.4089382912</v>
      </c>
      <c r="H30" s="81">
        <f>SUM(F69*-1)</f>
        <v>-214406.37475761506</v>
      </c>
    </row>
    <row r="31" spans="1:8" ht="15.5">
      <c r="A31" s="38"/>
      <c r="B31" s="21"/>
      <c r="C31" s="21"/>
      <c r="D31" s="28"/>
      <c r="E31" s="67" t="s">
        <v>15</v>
      </c>
      <c r="F31" s="68"/>
      <c r="G31" s="68"/>
      <c r="H31" s="69"/>
    </row>
    <row r="32" spans="1:8" ht="16" thickBot="1">
      <c r="A32" s="59" t="s">
        <v>20</v>
      </c>
      <c r="B32" s="42"/>
      <c r="C32" s="42"/>
      <c r="D32" s="46"/>
      <c r="E32" s="78">
        <f>SUM(E28:E31)</f>
        <v>-391195.96</v>
      </c>
      <c r="F32" s="78">
        <f aca="true" t="shared" si="2" ref="F32:H32">SUM(F28:F31)</f>
        <v>-396492.815744</v>
      </c>
      <c r="G32" s="78">
        <f t="shared" si="2"/>
        <v>-404508.6030074368</v>
      </c>
      <c r="H32" s="78">
        <f t="shared" si="2"/>
        <v>-415120.6313204226</v>
      </c>
    </row>
    <row r="33" spans="1:8" ht="15.5">
      <c r="A33" s="47"/>
      <c r="B33" s="15"/>
      <c r="C33" s="15"/>
      <c r="D33" s="15"/>
      <c r="E33" s="70" t="s">
        <v>15</v>
      </c>
      <c r="F33" s="70"/>
      <c r="G33" s="70"/>
      <c r="H33" s="70"/>
    </row>
    <row r="34" spans="1:10" ht="18.5">
      <c r="A34" s="56" t="s">
        <v>22</v>
      </c>
      <c r="B34" s="90"/>
      <c r="C34" s="90"/>
      <c r="D34" s="90"/>
      <c r="E34" s="90"/>
      <c r="F34" s="90"/>
      <c r="G34" s="90"/>
      <c r="H34" s="90"/>
      <c r="I34" s="90"/>
      <c r="J34" s="90"/>
    </row>
    <row r="35" spans="1:10" ht="15">
      <c r="A35" s="87" t="s">
        <v>23</v>
      </c>
      <c r="B35" s="109" t="s">
        <v>57</v>
      </c>
      <c r="C35" s="109"/>
      <c r="D35" s="109"/>
      <c r="E35" s="109"/>
      <c r="F35" s="109"/>
      <c r="G35" s="109"/>
      <c r="H35" s="109"/>
      <c r="I35" s="90"/>
      <c r="J35" s="90"/>
    </row>
    <row r="36" spans="1:10" ht="15">
      <c r="A36" s="90"/>
      <c r="B36" s="110" t="s">
        <v>24</v>
      </c>
      <c r="C36" s="110"/>
      <c r="D36" s="110"/>
      <c r="E36" s="110"/>
      <c r="F36" s="110"/>
      <c r="G36" s="110"/>
      <c r="H36" s="110"/>
      <c r="I36" s="90"/>
      <c r="J36" s="90"/>
    </row>
    <row r="37" spans="1:10" ht="15">
      <c r="A37" s="90"/>
      <c r="B37" s="110" t="s">
        <v>55</v>
      </c>
      <c r="C37" s="110"/>
      <c r="D37" s="110"/>
      <c r="E37" s="110"/>
      <c r="F37" s="110"/>
      <c r="G37" s="110"/>
      <c r="H37" s="110"/>
      <c r="I37" s="90"/>
      <c r="J37" s="90"/>
    </row>
    <row r="38" spans="1:10" ht="15">
      <c r="A38" s="90"/>
      <c r="B38" s="58" t="s">
        <v>25</v>
      </c>
      <c r="C38" s="57">
        <v>2015</v>
      </c>
      <c r="D38" s="57">
        <v>2016</v>
      </c>
      <c r="E38" s="57">
        <v>2017</v>
      </c>
      <c r="F38" s="57">
        <v>2018</v>
      </c>
      <c r="G38" s="104" t="s">
        <v>26</v>
      </c>
      <c r="H38" s="90"/>
      <c r="I38" s="90"/>
      <c r="J38" s="90"/>
    </row>
    <row r="39" spans="1:10" s="1" customFormat="1" ht="15">
      <c r="A39" s="90"/>
      <c r="B39" s="95" t="s">
        <v>45</v>
      </c>
      <c r="C39" s="96">
        <v>14126</v>
      </c>
      <c r="D39" s="96">
        <v>14126</v>
      </c>
      <c r="E39" s="96">
        <v>14126</v>
      </c>
      <c r="F39" s="96">
        <v>14126</v>
      </c>
      <c r="G39" s="103"/>
      <c r="H39" s="90"/>
      <c r="I39" s="90"/>
      <c r="J39" s="90"/>
    </row>
    <row r="40" spans="1:10" s="1" customFormat="1" ht="15">
      <c r="A40" s="90"/>
      <c r="B40" s="95" t="s">
        <v>46</v>
      </c>
      <c r="C40" s="96">
        <f>SUM(C39/8)</f>
        <v>1765.75</v>
      </c>
      <c r="D40" s="96">
        <f aca="true" t="shared" si="3" ref="D40:F40">SUM(D39/8)</f>
        <v>1765.75</v>
      </c>
      <c r="E40" s="96">
        <f t="shared" si="3"/>
        <v>1765.75</v>
      </c>
      <c r="F40" s="96">
        <f t="shared" si="3"/>
        <v>1765.75</v>
      </c>
      <c r="G40" s="103"/>
      <c r="H40" s="90"/>
      <c r="I40" s="90"/>
      <c r="J40" s="90"/>
    </row>
    <row r="41" spans="1:10" s="1" customFormat="1" ht="15">
      <c r="A41" s="90"/>
      <c r="B41" s="95" t="s">
        <v>47</v>
      </c>
      <c r="C41" s="96">
        <v>59</v>
      </c>
      <c r="D41" s="96">
        <v>59</v>
      </c>
      <c r="E41" s="96">
        <v>59</v>
      </c>
      <c r="F41" s="96">
        <v>59</v>
      </c>
      <c r="G41" s="103"/>
      <c r="H41" s="90"/>
      <c r="I41" s="90"/>
      <c r="J41" s="90"/>
    </row>
    <row r="42" spans="1:10" s="1" customFormat="1" ht="15">
      <c r="A42" s="90"/>
      <c r="B42" s="95" t="s">
        <v>51</v>
      </c>
      <c r="C42" s="106">
        <v>1409</v>
      </c>
      <c r="D42" s="106">
        <f>SUM(C42*0.04+C42)</f>
        <v>1465.36</v>
      </c>
      <c r="E42" s="106">
        <f>SUM(D42*0.04+D42)</f>
        <v>1523.9743999999998</v>
      </c>
      <c r="F42" s="106">
        <f>SUM(E42*0.04+E42)</f>
        <v>1584.9333759999997</v>
      </c>
      <c r="G42" s="107"/>
      <c r="H42" s="90"/>
      <c r="I42" s="90"/>
      <c r="J42" s="90"/>
    </row>
    <row r="43" spans="1:10" ht="15">
      <c r="A43" s="90"/>
      <c r="B43" s="101" t="s">
        <v>27</v>
      </c>
      <c r="C43" s="102">
        <f>SUM(C41*C42)</f>
        <v>83131</v>
      </c>
      <c r="D43" s="102">
        <f aca="true" t="shared" si="4" ref="D43:F43">SUM(D41*D42)</f>
        <v>86456.23999999999</v>
      </c>
      <c r="E43" s="102">
        <f t="shared" si="4"/>
        <v>89914.48959999999</v>
      </c>
      <c r="F43" s="102">
        <f t="shared" si="4"/>
        <v>93511.06918399998</v>
      </c>
      <c r="G43" s="105">
        <f>AVERAGE(C43:F43)</f>
        <v>88253.19969599998</v>
      </c>
      <c r="H43" s="90" t="s">
        <v>15</v>
      </c>
      <c r="I43" s="90"/>
      <c r="J43" s="90"/>
    </row>
    <row r="44" spans="1:10" ht="15">
      <c r="A44" s="90"/>
      <c r="B44" s="90"/>
      <c r="C44" s="90" t="s">
        <v>15</v>
      </c>
      <c r="D44" s="61" t="s">
        <v>15</v>
      </c>
      <c r="E44" s="61"/>
      <c r="F44" s="61" t="s">
        <v>15</v>
      </c>
      <c r="G44" s="62"/>
      <c r="H44" s="90"/>
      <c r="I44" s="90"/>
      <c r="J44" s="90"/>
    </row>
    <row r="45" spans="1:10" ht="15">
      <c r="A45" s="88" t="s">
        <v>28</v>
      </c>
      <c r="B45" s="111" t="s">
        <v>58</v>
      </c>
      <c r="C45" s="111"/>
      <c r="D45" s="111"/>
      <c r="E45" s="111"/>
      <c r="F45" s="111"/>
      <c r="G45" s="111"/>
      <c r="H45" s="90"/>
      <c r="I45" s="90"/>
      <c r="J45" s="90"/>
    </row>
    <row r="46" spans="1:10" ht="15">
      <c r="A46" s="91"/>
      <c r="B46" s="110" t="s">
        <v>29</v>
      </c>
      <c r="C46" s="110"/>
      <c r="D46" s="110"/>
      <c r="E46" s="110"/>
      <c r="F46" s="110"/>
      <c r="G46" s="110"/>
      <c r="H46" s="90"/>
      <c r="I46" s="90"/>
      <c r="J46" s="90"/>
    </row>
    <row r="47" spans="1:10" ht="15">
      <c r="A47" s="91"/>
      <c r="B47" s="110" t="s">
        <v>56</v>
      </c>
      <c r="C47" s="110"/>
      <c r="D47" s="110"/>
      <c r="E47" s="110"/>
      <c r="F47" s="110"/>
      <c r="G47" s="110"/>
      <c r="H47" s="90"/>
      <c r="I47" s="90"/>
      <c r="J47" s="90"/>
    </row>
    <row r="48" spans="1:10" ht="15">
      <c r="A48" s="91"/>
      <c r="B48" s="110" t="s">
        <v>54</v>
      </c>
      <c r="C48" s="110"/>
      <c r="D48" s="110"/>
      <c r="E48" s="110"/>
      <c r="F48" s="110"/>
      <c r="G48" s="110"/>
      <c r="H48" s="90"/>
      <c r="I48" s="90"/>
      <c r="J48" s="90"/>
    </row>
    <row r="49" spans="1:10" s="1" customFormat="1" ht="15">
      <c r="A49" s="91"/>
      <c r="B49" s="110" t="s">
        <v>43</v>
      </c>
      <c r="C49" s="110"/>
      <c r="D49" s="110"/>
      <c r="E49" s="110"/>
      <c r="F49" s="110"/>
      <c r="G49" s="110"/>
      <c r="H49" s="90"/>
      <c r="I49" s="90"/>
      <c r="J49" s="90"/>
    </row>
    <row r="50" spans="1:10" ht="15">
      <c r="A50" s="91"/>
      <c r="B50" s="58" t="s">
        <v>44</v>
      </c>
      <c r="C50" s="57">
        <v>2015</v>
      </c>
      <c r="D50" s="57">
        <v>2016</v>
      </c>
      <c r="E50" s="57">
        <v>2017</v>
      </c>
      <c r="F50" s="57">
        <v>2018</v>
      </c>
      <c r="G50" s="57" t="s">
        <v>26</v>
      </c>
      <c r="H50" s="90"/>
      <c r="I50" s="90"/>
      <c r="J50" s="90"/>
    </row>
    <row r="51" spans="1:10" s="1" customFormat="1" ht="15">
      <c r="A51" s="91"/>
      <c r="B51" s="93" t="s">
        <v>33</v>
      </c>
      <c r="C51" s="94">
        <v>37</v>
      </c>
      <c r="D51" s="94">
        <f>SUM(C51*0.64%+C51)</f>
        <v>37.2368</v>
      </c>
      <c r="E51" s="94">
        <f>SUM(D51*1.47%+D51)</f>
        <v>37.78418096</v>
      </c>
      <c r="F51" s="94">
        <f>SUM(E51*2.23%+E51)</f>
        <v>38.626768195408</v>
      </c>
      <c r="G51" s="86"/>
      <c r="H51" s="90"/>
      <c r="I51" s="90"/>
      <c r="J51" s="90"/>
    </row>
    <row r="52" spans="1:10" s="1" customFormat="1" ht="15">
      <c r="A52" s="91"/>
      <c r="B52" s="93" t="s">
        <v>30</v>
      </c>
      <c r="C52" s="94">
        <f>SUM(C51/2)</f>
        <v>18.5</v>
      </c>
      <c r="D52" s="94">
        <f aca="true" t="shared" si="5" ref="D52:F52">SUM(D51/2)</f>
        <v>18.6184</v>
      </c>
      <c r="E52" s="94">
        <f t="shared" si="5"/>
        <v>18.89209048</v>
      </c>
      <c r="F52" s="94">
        <f t="shared" si="5"/>
        <v>19.313384097704</v>
      </c>
      <c r="G52" s="85"/>
      <c r="H52" s="90"/>
      <c r="I52" s="90"/>
      <c r="J52" s="90"/>
    </row>
    <row r="53" spans="1:10" s="1" customFormat="1" ht="15">
      <c r="A53" s="91"/>
      <c r="B53" s="95" t="s">
        <v>45</v>
      </c>
      <c r="C53" s="96">
        <v>14126</v>
      </c>
      <c r="D53" s="96">
        <v>14126</v>
      </c>
      <c r="E53" s="96">
        <v>14126</v>
      </c>
      <c r="F53" s="96">
        <v>14126</v>
      </c>
      <c r="G53" s="85"/>
      <c r="H53" s="90"/>
      <c r="I53" s="90"/>
      <c r="J53" s="90"/>
    </row>
    <row r="54" spans="1:10" s="1" customFormat="1" ht="15">
      <c r="A54" s="91"/>
      <c r="B54" s="95" t="s">
        <v>52</v>
      </c>
      <c r="C54" s="96">
        <v>4704</v>
      </c>
      <c r="D54" s="96">
        <v>4704</v>
      </c>
      <c r="E54" s="96">
        <v>4704</v>
      </c>
      <c r="F54" s="96">
        <v>4704</v>
      </c>
      <c r="G54" s="85"/>
      <c r="H54" s="90"/>
      <c r="I54" s="90"/>
      <c r="J54" s="90"/>
    </row>
    <row r="55" spans="1:10" s="1" customFormat="1" ht="15">
      <c r="A55" s="91"/>
      <c r="B55" s="93" t="s">
        <v>31</v>
      </c>
      <c r="C55" s="106">
        <f>SUM(C52*C54)</f>
        <v>87024</v>
      </c>
      <c r="D55" s="106">
        <f aca="true" t="shared" si="6" ref="D55:F55">SUM(D52*D54)</f>
        <v>87580.95360000001</v>
      </c>
      <c r="E55" s="106">
        <f t="shared" si="6"/>
        <v>88868.39361792</v>
      </c>
      <c r="F55" s="106">
        <f t="shared" si="6"/>
        <v>90850.15879559961</v>
      </c>
      <c r="G55" s="85"/>
      <c r="H55" s="90" t="s">
        <v>15</v>
      </c>
      <c r="I55" s="90"/>
      <c r="J55" s="90"/>
    </row>
    <row r="56" spans="1:10" s="1" customFormat="1" ht="15">
      <c r="A56" s="91"/>
      <c r="B56" s="93" t="s">
        <v>32</v>
      </c>
      <c r="C56" s="106">
        <f>SUM(C55*0.18)</f>
        <v>15664.32</v>
      </c>
      <c r="D56" s="106">
        <f aca="true" t="shared" si="7" ref="D56:F56">SUM(D55*0.18)</f>
        <v>15764.571648000001</v>
      </c>
      <c r="E56" s="106">
        <f t="shared" si="7"/>
        <v>15996.310851225599</v>
      </c>
      <c r="F56" s="106">
        <f t="shared" si="7"/>
        <v>16353.028583207928</v>
      </c>
      <c r="G56" s="85"/>
      <c r="H56" s="90"/>
      <c r="I56" s="90"/>
      <c r="J56" s="90"/>
    </row>
    <row r="57" spans="1:10" s="1" customFormat="1" ht="15">
      <c r="A57" s="91"/>
      <c r="B57" s="101" t="s">
        <v>48</v>
      </c>
      <c r="C57" s="102">
        <f>SUM(C55:C56)</f>
        <v>102688.32</v>
      </c>
      <c r="D57" s="102">
        <f aca="true" t="shared" si="8" ref="D57:F57">SUM(D55:D56)</f>
        <v>103345.525248</v>
      </c>
      <c r="E57" s="102">
        <f t="shared" si="8"/>
        <v>104864.7044691456</v>
      </c>
      <c r="F57" s="102">
        <f t="shared" si="8"/>
        <v>107203.18737880753</v>
      </c>
      <c r="G57" s="89">
        <f>AVERAGE(C57:F57)</f>
        <v>104525.43427398828</v>
      </c>
      <c r="H57" s="90"/>
      <c r="I57" s="90"/>
      <c r="J57" s="90"/>
    </row>
    <row r="58" spans="1:10" ht="15">
      <c r="A58" s="92"/>
      <c r="B58" s="97"/>
      <c r="C58" s="98"/>
      <c r="D58" s="99" t="s">
        <v>15</v>
      </c>
      <c r="E58" s="99"/>
      <c r="F58" s="98"/>
      <c r="G58" s="100"/>
      <c r="H58" s="90"/>
      <c r="I58" s="90"/>
      <c r="J58" s="90"/>
    </row>
    <row r="59" spans="1:10" ht="15">
      <c r="A59" s="88" t="s">
        <v>34</v>
      </c>
      <c r="B59" s="109" t="s">
        <v>59</v>
      </c>
      <c r="C59" s="109"/>
      <c r="D59" s="109"/>
      <c r="E59" s="109"/>
      <c r="F59" s="109"/>
      <c r="G59" s="109"/>
      <c r="H59" s="60"/>
      <c r="I59" s="90"/>
      <c r="J59" s="90"/>
    </row>
    <row r="60" spans="1:10" ht="15">
      <c r="A60" s="90"/>
      <c r="B60" s="110" t="s">
        <v>56</v>
      </c>
      <c r="C60" s="110"/>
      <c r="D60" s="110"/>
      <c r="E60" s="110"/>
      <c r="F60" s="110"/>
      <c r="G60" s="110"/>
      <c r="H60" s="90"/>
      <c r="I60" s="90"/>
      <c r="J60" s="90"/>
    </row>
    <row r="61" spans="1:10" ht="15">
      <c r="A61" s="90"/>
      <c r="B61" s="110" t="s">
        <v>53</v>
      </c>
      <c r="C61" s="110"/>
      <c r="D61" s="110"/>
      <c r="E61" s="110"/>
      <c r="F61" s="110"/>
      <c r="G61" s="110"/>
      <c r="H61" s="90"/>
      <c r="I61" s="90"/>
      <c r="J61" s="90"/>
    </row>
    <row r="62" spans="1:10" s="1" customFormat="1" ht="15">
      <c r="A62" s="90" t="s">
        <v>15</v>
      </c>
      <c r="B62" s="110" t="s">
        <v>43</v>
      </c>
      <c r="C62" s="110"/>
      <c r="D62" s="110"/>
      <c r="E62" s="110"/>
      <c r="F62" s="110"/>
      <c r="G62" s="110"/>
      <c r="H62" s="90"/>
      <c r="I62" s="90"/>
      <c r="J62" s="90"/>
    </row>
    <row r="63" spans="1:10" ht="15">
      <c r="A63" s="90"/>
      <c r="B63" s="58" t="s">
        <v>35</v>
      </c>
      <c r="C63" s="57">
        <v>2015</v>
      </c>
      <c r="D63" s="57">
        <v>2016</v>
      </c>
      <c r="E63" s="57">
        <v>2017</v>
      </c>
      <c r="F63" s="57">
        <v>2018</v>
      </c>
      <c r="G63" s="57" t="s">
        <v>26</v>
      </c>
      <c r="H63" s="90" t="s">
        <v>15</v>
      </c>
      <c r="I63" s="90"/>
      <c r="J63" s="90"/>
    </row>
    <row r="64" spans="1:10" s="1" customFormat="1" ht="15">
      <c r="A64" s="90"/>
      <c r="B64" s="93" t="s">
        <v>33</v>
      </c>
      <c r="C64" s="94">
        <v>37</v>
      </c>
      <c r="D64" s="94">
        <f>SUM(C64*0.64%+C64)</f>
        <v>37.2368</v>
      </c>
      <c r="E64" s="94">
        <f>SUM(D64*1.47%+D64)</f>
        <v>37.78418096</v>
      </c>
      <c r="F64" s="94">
        <f>SUM(E64*2.23%+E64)</f>
        <v>38.626768195408</v>
      </c>
      <c r="G64" s="85"/>
      <c r="H64" s="90"/>
      <c r="I64" s="90"/>
      <c r="J64" s="90"/>
    </row>
    <row r="65" spans="1:10" s="1" customFormat="1" ht="15">
      <c r="A65" s="90"/>
      <c r="B65" s="95" t="s">
        <v>45</v>
      </c>
      <c r="C65" s="96">
        <v>14126</v>
      </c>
      <c r="D65" s="96">
        <v>14126</v>
      </c>
      <c r="E65" s="96">
        <v>14126</v>
      </c>
      <c r="F65" s="96">
        <v>14126</v>
      </c>
      <c r="G65" s="85"/>
      <c r="H65" s="90"/>
      <c r="I65" s="90" t="s">
        <v>15</v>
      </c>
      <c r="J65" s="90"/>
    </row>
    <row r="66" spans="1:10" s="1" customFormat="1" ht="15">
      <c r="A66" s="90"/>
      <c r="B66" s="95" t="s">
        <v>52</v>
      </c>
      <c r="C66" s="96">
        <v>4704</v>
      </c>
      <c r="D66" s="96">
        <v>4704</v>
      </c>
      <c r="E66" s="96">
        <v>4704</v>
      </c>
      <c r="F66" s="96">
        <v>4704</v>
      </c>
      <c r="G66" s="85"/>
      <c r="H66" s="90"/>
      <c r="I66" s="90"/>
      <c r="J66" s="90"/>
    </row>
    <row r="67" spans="1:10" s="1" customFormat="1" ht="15">
      <c r="A67" s="90"/>
      <c r="B67" s="95" t="s">
        <v>49</v>
      </c>
      <c r="C67" s="106">
        <f>SUM(C64*C66)</f>
        <v>174048</v>
      </c>
      <c r="D67" s="106">
        <f aca="true" t="shared" si="9" ref="D67:F67">SUM(D64*D66)</f>
        <v>175161.90720000002</v>
      </c>
      <c r="E67" s="106">
        <f t="shared" si="9"/>
        <v>177736.78723584</v>
      </c>
      <c r="F67" s="106">
        <f t="shared" si="9"/>
        <v>181700.31759119921</v>
      </c>
      <c r="G67" s="85"/>
      <c r="H67" s="90"/>
      <c r="I67" s="90"/>
      <c r="J67" s="90"/>
    </row>
    <row r="68" spans="1:10" s="1" customFormat="1" ht="15">
      <c r="A68" s="90"/>
      <c r="B68" s="93" t="s">
        <v>32</v>
      </c>
      <c r="C68" s="106">
        <f>SUM(C67*0.18)</f>
        <v>31328.64</v>
      </c>
      <c r="D68" s="106">
        <f aca="true" t="shared" si="10" ref="D68:F68">SUM(D67*0.18)</f>
        <v>31529.143296000002</v>
      </c>
      <c r="E68" s="106">
        <f t="shared" si="10"/>
        <v>31992.621702451197</v>
      </c>
      <c r="F68" s="106">
        <f t="shared" si="10"/>
        <v>32706.057166415856</v>
      </c>
      <c r="G68" s="85"/>
      <c r="H68" s="90"/>
      <c r="I68" s="90"/>
      <c r="J68" s="90"/>
    </row>
    <row r="69" spans="1:10" s="1" customFormat="1" ht="15">
      <c r="A69" s="90"/>
      <c r="B69" s="101" t="s">
        <v>50</v>
      </c>
      <c r="C69" s="102">
        <f>SUM(C67:C68)</f>
        <v>205376.64</v>
      </c>
      <c r="D69" s="102">
        <f aca="true" t="shared" si="11" ref="D69:F69">SUM(D67:D68)</f>
        <v>206691.050496</v>
      </c>
      <c r="E69" s="102">
        <f t="shared" si="11"/>
        <v>209729.4089382912</v>
      </c>
      <c r="F69" s="102">
        <f t="shared" si="11"/>
        <v>214406.37475761506</v>
      </c>
      <c r="G69" s="89">
        <f>AVERAGE(C69:F69)</f>
        <v>209050.86854797657</v>
      </c>
      <c r="H69" s="90"/>
      <c r="I69" s="90"/>
      <c r="J69" s="90"/>
    </row>
    <row r="70" spans="1:10" ht="15">
      <c r="A70" s="90"/>
      <c r="B70" s="90"/>
      <c r="C70" s="90"/>
      <c r="D70" s="90"/>
      <c r="E70" s="90"/>
      <c r="F70" s="90"/>
      <c r="G70" s="90"/>
      <c r="H70" s="90"/>
      <c r="I70" s="90"/>
      <c r="J70" s="90"/>
    </row>
    <row r="71" spans="1:10" ht="15">
      <c r="A71" s="90"/>
      <c r="B71" s="90"/>
      <c r="C71" s="90" t="s">
        <v>15</v>
      </c>
      <c r="D71" s="90"/>
      <c r="E71" s="90"/>
      <c r="F71" s="90" t="s">
        <v>15</v>
      </c>
      <c r="G71" s="90"/>
      <c r="H71" s="90"/>
      <c r="I71" s="90"/>
      <c r="J71" s="90"/>
    </row>
    <row r="72" ht="15">
      <c r="C72" t="s">
        <v>15</v>
      </c>
    </row>
    <row r="76" ht="15">
      <c r="E76" t="s">
        <v>15</v>
      </c>
    </row>
  </sheetData>
  <mergeCells count="13">
    <mergeCell ref="B62:G62"/>
    <mergeCell ref="B45:G45"/>
    <mergeCell ref="B49:G49"/>
    <mergeCell ref="B60:G60"/>
    <mergeCell ref="B59:G59"/>
    <mergeCell ref="B46:G46"/>
    <mergeCell ref="B47:G47"/>
    <mergeCell ref="B48:G48"/>
    <mergeCell ref="A9:E9"/>
    <mergeCell ref="B35:H35"/>
    <mergeCell ref="B36:H36"/>
    <mergeCell ref="B37:H37"/>
    <mergeCell ref="B61:G61"/>
  </mergeCells>
  <printOptions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czerwib</dc:creator>
  <cp:keywords/>
  <dc:description/>
  <cp:lastModifiedBy>Shelley Harrison</cp:lastModifiedBy>
  <cp:lastPrinted>2015-06-05T18:00:18Z</cp:lastPrinted>
  <dcterms:created xsi:type="dcterms:W3CDTF">2012-10-02T15:54:15Z</dcterms:created>
  <dcterms:modified xsi:type="dcterms:W3CDTF">2015-10-16T18:43:19Z</dcterms:modified>
  <cp:category/>
  <cp:version/>
  <cp:contentType/>
  <cp:contentStatus/>
</cp:coreProperties>
</file>