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65428" yWindow="65428" windowWidth="30936" windowHeight="1689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<sst xmlns="http://schemas.openxmlformats.org/spreadsheetml/2006/main" count="338" uniqueCount="160">
  <si>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</si>
  <si>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</si>
  <si>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</si>
  <si>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</si>
  <si>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</si>
  <si>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</si>
  <si>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</si>
  <si>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</si>
  <si>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</si>
  <si>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</si>
  <si>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</si>
  <si>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</si>
  <si>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</si>
  <si>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</si>
  <si>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</si>
  <si>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</si>
  <si>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</si>
  <si>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</si>
  <si>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</si>
  <si>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</si>
  <si>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</si>
  <si>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</si>
  <si>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</si>
  <si>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</si>
  <si>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</si>
  <si>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</si>
  <si>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</si>
  <si>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</si>
  <si>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</si>
  <si>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</si>
  <si>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</si>
  <si>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</si>
  <si>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</si>
  <si>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</si>
  <si>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</si>
  <si>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</si>
  <si>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</si>
  <si>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</si>
  <si>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</si>
  <si>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</si>
  <si>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</si>
  <si>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</si>
  <si>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</si>
  <si>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</si>
  <si>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</si>
  <si>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</si>
  <si>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</si>
  <si>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</si>
  <si>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</si>
  <si>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</si>
  <si>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</si>
  <si>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</si>
  <si>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</si>
  <si>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</si>
  <si>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</si>
  <si>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</si>
  <si>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</si>
  <si>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</si>
  <si>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</si>
  <si>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</si>
  <si>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</si>
  <si>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</si>
  <si>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</si>
  <si>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</si>
  <si>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</si>
  <si>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</si>
  <si>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</si>
  <si>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</si>
  <si>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</si>
  <si>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</si>
  <si>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</si>
  <si>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</si>
  <si>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</si>
  <si>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</si>
  <si>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</si>
  <si>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</si>
  <si>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</si>
  <si>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</si>
  <si>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</si>
  <si>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</si>
  <si>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</si>
  <si>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</si>
  <si>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</si>
  <si>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</si>
  <si>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</si>
  <si>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</si>
  <si>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</si>
  <si>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</si>
  <si>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</si>
  <si>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</si>
  <si>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</si>
  <si>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</si>
  <si>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</si>
  <si>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</si>
  <si>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</si>
  <si>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</si>
  <si>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</si>
  <si>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</si>
  <si>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</si>
  <si>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</si>
  <si>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</si>
  <si>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</si>
  <si>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</si>
  <si>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</si>
  <si>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</si>
  <si>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</si>
  <si>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</si>
  <si>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</si>
  <si>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</si>
  <si>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</si>
  <si>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</si>
  <si>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</si>
  <si>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</si>
  <si>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</si>
  <si>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</si>
  <si>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</si>
  <si>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</si>
  <si>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</si>
  <si>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</si>
  <si>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</si>
  <si>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</si>
  <si>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</si>
  <si>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</si>
  <si>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</si>
  <si>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</si>
  <si>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</si>
  <si>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</si>
  <si>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</si>
  <si>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</si>
  <si>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</si>
  <si>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</si>
  <si>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</si>
  <si>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</si>
  <si>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</si>
  <si>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</si>
  <si>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</si>
  <si>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</si>
  <si>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</si>
  <si>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</si>
  <si>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</si>
  <si>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</si>
  <si>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</si>
  <si>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</si>
  <si>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</si>
  <si>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South Park Yard Lease Extension</t>
  </si>
  <si>
    <t xml:space="preserve">South Park Yard Lease </t>
  </si>
  <si>
    <t>Lease Renewal</t>
  </si>
  <si>
    <t>Stand Alone</t>
  </si>
  <si>
    <t>Carolyn Mock / Stephanie Clabaugh</t>
  </si>
  <si>
    <t>7/11/23</t>
  </si>
  <si>
    <t>50 Months</t>
  </si>
  <si>
    <t>Facilities Management</t>
  </si>
  <si>
    <t>DES</t>
  </si>
  <si>
    <t>Lease Payments for extension term 5/1/24 - 6/30/28</t>
  </si>
  <si>
    <t>- The year one rate per square foot is $4.20 with annual 3% increases.</t>
  </si>
  <si>
    <t>- The first option term of the amendment is for 50 months to run coterminous with the South Park building lease.</t>
  </si>
  <si>
    <t>- Extension of this lease supports the security and operations of the South Park Warehouse site.</t>
  </si>
  <si>
    <t>An NPV analysis was not performed because this is an extension of an existing lease that supports security and operations of the building lease at this site.</t>
  </si>
  <si>
    <t>- This lease is paid through the FMD Long Term Lease Fund with reimbursement collected from tenant agencies, currently Facilities Management, Public Health, Records &amp; Licensing, and Local Hazardous Waste.</t>
  </si>
  <si>
    <t xml:space="preserve">Facilities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</si>
</sst>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52">
      <selection activeCell="F171" sqref="F171:N171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7.4">
      <c r="C1" s="107"/>
    </row>
    <row r="2" spans="3:14" ht="22.8">
      <c r="C2" s="350" t="s">
        <v>59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78"/>
    </row>
    <row r="3" ht="13.8">
      <c r="C3" s="112"/>
    </row>
    <row r="4" spans="3:12" ht="13.8">
      <c r="C4" s="231" t="s">
        <v>66</v>
      </c>
      <c r="I4" s="176"/>
      <c r="J4" s="112" t="s">
        <v>97</v>
      </c>
      <c r="K4" s="112"/>
      <c r="L4" s="112"/>
    </row>
    <row r="5" spans="3:12" ht="13.8">
      <c r="C5" s="231" t="s">
        <v>67</v>
      </c>
      <c r="I5" s="175"/>
      <c r="J5" s="112" t="s">
        <v>96</v>
      </c>
      <c r="K5" s="112"/>
      <c r="L5" s="112"/>
    </row>
    <row r="6" ht="13.8" thickBot="1"/>
    <row r="7" spans="2:15" ht="18" thickTop="1">
      <c r="B7" s="207"/>
      <c r="C7" s="232" t="s">
        <v>90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8" thickBot="1">
      <c r="B9" s="209"/>
      <c r="C9" s="235" t="s">
        <v>62</v>
      </c>
      <c r="D9" s="235" t="s">
        <v>63</v>
      </c>
      <c r="E9" s="235"/>
      <c r="F9" s="235"/>
      <c r="G9" s="235" t="s">
        <v>64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139</v>
      </c>
      <c r="D10" s="234"/>
      <c r="E10" s="234"/>
      <c r="F10" s="234"/>
      <c r="G10" s="138" t="s">
        <v>144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2" t="s">
        <v>75</v>
      </c>
      <c r="E11" s="362"/>
      <c r="F11" s="363"/>
      <c r="G11" s="138" t="s">
        <v>145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4" t="s">
        <v>74</v>
      </c>
      <c r="E12" s="364"/>
      <c r="F12" s="365"/>
      <c r="G12" s="138" t="s">
        <v>159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4" t="s">
        <v>73</v>
      </c>
      <c r="E13" s="364"/>
      <c r="F13" s="365"/>
      <c r="G13" s="138" t="s">
        <v>146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6" t="s">
        <v>72</v>
      </c>
      <c r="E14" s="364"/>
      <c r="F14" s="365"/>
      <c r="G14" s="138" t="s">
        <v>147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4" t="s">
        <v>71</v>
      </c>
      <c r="E15" s="364"/>
      <c r="F15" s="365"/>
      <c r="G15" s="138" t="s">
        <v>148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4" t="s">
        <v>102</v>
      </c>
      <c r="E16" s="364"/>
      <c r="F16" s="239"/>
      <c r="G16" s="186" t="s">
        <v>149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4" t="s">
        <v>68</v>
      </c>
      <c r="E17" s="364"/>
      <c r="F17" s="365"/>
      <c r="G17" s="141" t="s">
        <v>150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26</v>
      </c>
      <c r="D18" s="362" t="s">
        <v>69</v>
      </c>
      <c r="E18" s="362"/>
      <c r="F18" s="363"/>
      <c r="G18" s="142" t="s">
        <v>47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37</v>
      </c>
      <c r="D19" s="362" t="s">
        <v>130</v>
      </c>
      <c r="E19" s="362"/>
      <c r="F19" s="363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2" thickBot="1">
      <c r="B20" s="209"/>
      <c r="C20" s="242"/>
      <c r="D20" s="243"/>
      <c r="E20" s="243"/>
      <c r="F20" s="243"/>
      <c r="G20" s="354" t="s">
        <v>33</v>
      </c>
      <c r="H20" s="354"/>
      <c r="I20" s="354"/>
      <c r="J20" s="245" t="s">
        <v>34</v>
      </c>
      <c r="K20" s="246" t="s">
        <v>5</v>
      </c>
      <c r="L20" s="246" t="s">
        <v>103</v>
      </c>
      <c r="O20" s="210"/>
    </row>
    <row r="21" spans="2:15" ht="15" thickBot="1">
      <c r="B21" s="209"/>
      <c r="C21" s="242" t="s">
        <v>60</v>
      </c>
      <c r="D21" s="244" t="s">
        <v>70</v>
      </c>
      <c r="E21" s="244"/>
      <c r="F21" s="244"/>
      <c r="G21" s="143" t="s">
        <v>151</v>
      </c>
      <c r="H21" s="144"/>
      <c r="I21" s="145"/>
      <c r="J21" s="146"/>
      <c r="K21" s="325" t="s">
        <v>152</v>
      </c>
      <c r="L21" s="146">
        <v>3310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325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325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325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4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4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61</v>
      </c>
      <c r="D29" s="244" t="s">
        <v>101</v>
      </c>
      <c r="E29" s="243"/>
      <c r="F29" s="243"/>
      <c r="G29" s="185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47</v>
      </c>
      <c r="J31" s="215" t="s">
        <v>49</v>
      </c>
      <c r="K31" s="299"/>
      <c r="L31" s="299"/>
      <c r="M31" s="121"/>
      <c r="N31" s="121"/>
      <c r="O31" s="210"/>
    </row>
    <row r="32" spans="2:15" ht="13.8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7"/>
      <c r="C34" s="126" t="s">
        <v>91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0" t="s">
        <v>122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182"/>
      <c r="O36" s="210"/>
    </row>
    <row r="37" spans="2:15" ht="16.5" customHeight="1" thickBot="1">
      <c r="B37" s="209"/>
      <c r="C37" s="235" t="s">
        <v>62</v>
      </c>
      <c r="D37" s="235" t="s">
        <v>63</v>
      </c>
      <c r="E37" s="235"/>
      <c r="F37" s="235"/>
      <c r="G37" s="235" t="s">
        <v>64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132</v>
      </c>
      <c r="D39" s="380" t="s">
        <v>133</v>
      </c>
      <c r="E39" s="380"/>
      <c r="F39" s="380"/>
      <c r="G39" s="194" t="s">
        <v>43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35</v>
      </c>
      <c r="D40" s="370" t="s">
        <v>76</v>
      </c>
      <c r="E40" s="370"/>
      <c r="F40" s="371"/>
      <c r="G40" s="326" t="s">
        <v>47</v>
      </c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36</v>
      </c>
      <c r="D41" s="370" t="s">
        <v>77</v>
      </c>
      <c r="E41" s="370"/>
      <c r="F41" s="371"/>
      <c r="G41" s="327" t="s">
        <v>47</v>
      </c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117</v>
      </c>
      <c r="D43" s="374" t="s">
        <v>157</v>
      </c>
      <c r="E43" s="375"/>
      <c r="F43" s="375"/>
      <c r="G43" s="375"/>
      <c r="H43" s="375"/>
      <c r="I43" s="376"/>
      <c r="J43" s="121"/>
      <c r="K43" s="121"/>
      <c r="L43" s="121"/>
      <c r="M43" s="121"/>
      <c r="N43" s="121"/>
      <c r="O43" s="210"/>
    </row>
    <row r="44" spans="2:15" ht="13.8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7"/>
      <c r="C46" s="249" t="s">
        <v>92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7" t="s">
        <v>98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188"/>
      <c r="O48" s="210"/>
    </row>
    <row r="49" spans="2:22" ht="15" thickTop="1">
      <c r="B49" s="209"/>
      <c r="C49" s="130"/>
      <c r="D49" s="131" t="s">
        <v>49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6">
      <c r="B50" s="209"/>
      <c r="C50" s="253" t="s">
        <v>94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4" thickBot="1">
      <c r="B52" s="209"/>
      <c r="C52" s="255" t="s">
        <v>78</v>
      </c>
      <c r="D52" s="194" t="s">
        <v>43</v>
      </c>
      <c r="E52" s="255" t="s">
        <v>80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4" thickBot="1">
      <c r="B54" s="209"/>
      <c r="C54" s="255" t="s">
        <v>79</v>
      </c>
      <c r="D54" s="194" t="s">
        <v>43</v>
      </c>
      <c r="E54" s="255" t="s">
        <v>81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4">
      <c r="B56" s="209"/>
      <c r="C56" s="244" t="s">
        <v>82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33</v>
      </c>
      <c r="D57" s="259" t="s">
        <v>38</v>
      </c>
      <c r="E57" s="361" t="s">
        <v>19</v>
      </c>
      <c r="F57" s="361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40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/>
      <c r="D58" s="158" t="s">
        <v>49</v>
      </c>
      <c r="E58" s="372"/>
      <c r="F58" s="373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49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49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49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49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49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8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8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6">
      <c r="B66" s="209"/>
      <c r="C66" s="253" t="s">
        <v>93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78" t="s">
        <v>83</v>
      </c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1"/>
      <c r="D69" s="351"/>
      <c r="E69" s="351"/>
      <c r="F69" s="351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65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20</v>
      </c>
      <c r="D71" s="268"/>
      <c r="E71" s="370" t="s">
        <v>84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0"/>
    </row>
    <row r="72" spans="2:15" ht="13.5" customHeight="1">
      <c r="B72" s="209"/>
      <c r="C72" s="267" t="s">
        <v>24</v>
      </c>
      <c r="D72" s="268"/>
      <c r="E72" s="355" t="s">
        <v>85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0"/>
    </row>
    <row r="73" spans="2:15" ht="14.4">
      <c r="B73" s="209"/>
      <c r="C73" s="267" t="s">
        <v>52</v>
      </c>
      <c r="D73" s="268"/>
      <c r="E73" s="355" t="s">
        <v>86</v>
      </c>
      <c r="F73" s="335"/>
      <c r="G73" s="335"/>
      <c r="H73" s="335"/>
      <c r="I73" s="335"/>
      <c r="J73" s="335"/>
      <c r="K73" s="335"/>
      <c r="L73" s="335"/>
      <c r="M73" s="335"/>
      <c r="N73" s="179"/>
      <c r="O73" s="210"/>
    </row>
    <row r="74" spans="2:15" ht="14.4">
      <c r="B74" s="209"/>
      <c r="C74" s="368" t="s">
        <v>54</v>
      </c>
      <c r="D74" s="368"/>
      <c r="E74" s="355" t="s">
        <v>87</v>
      </c>
      <c r="F74" s="335"/>
      <c r="G74" s="335"/>
      <c r="H74" s="335"/>
      <c r="I74" s="335"/>
      <c r="J74" s="335"/>
      <c r="K74" s="335"/>
      <c r="L74" s="335"/>
      <c r="M74" s="335"/>
      <c r="N74" s="179"/>
      <c r="O74" s="210"/>
    </row>
    <row r="75" spans="2:15" ht="14.25" customHeight="1">
      <c r="B75" s="209"/>
      <c r="C75" s="367" t="s">
        <v>55</v>
      </c>
      <c r="D75" s="367"/>
      <c r="E75" s="355" t="s">
        <v>88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0"/>
    </row>
    <row r="76" spans="2:15" ht="14.4">
      <c r="B76" s="209"/>
      <c r="C76" s="368" t="s">
        <v>56</v>
      </c>
      <c r="D76" s="368"/>
      <c r="E76" s="355"/>
      <c r="F76" s="335"/>
      <c r="G76" s="335"/>
      <c r="H76" s="335"/>
      <c r="I76" s="335"/>
      <c r="J76" s="335"/>
      <c r="K76" s="335"/>
      <c r="L76" s="335"/>
      <c r="M76" s="335"/>
      <c r="N76" s="179"/>
      <c r="O76" s="210"/>
    </row>
    <row r="77" spans="2:15" ht="15" customHeight="1">
      <c r="B77" s="209"/>
      <c r="C77" s="369" t="s">
        <v>25</v>
      </c>
      <c r="D77" s="369"/>
      <c r="E77" s="355" t="s">
        <v>89</v>
      </c>
      <c r="F77" s="335"/>
      <c r="G77" s="335"/>
      <c r="H77" s="335"/>
      <c r="I77" s="335"/>
      <c r="J77" s="335"/>
      <c r="K77" s="335"/>
      <c r="L77" s="335"/>
      <c r="M77" s="335"/>
      <c r="N77" s="179"/>
      <c r="O77" s="210"/>
    </row>
    <row r="78" spans="2:15" ht="14.4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4" thickBot="1">
      <c r="B79" s="209"/>
      <c r="C79" s="271" t="s">
        <v>41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4" thickBot="1">
      <c r="B80" s="209"/>
      <c r="C80" s="242" t="s">
        <v>17</v>
      </c>
      <c r="D80" s="121"/>
      <c r="E80" s="156"/>
      <c r="F80" s="121"/>
      <c r="G80" s="242" t="s">
        <v>11</v>
      </c>
      <c r="H80" s="119"/>
      <c r="I80" s="159" t="s">
        <v>49</v>
      </c>
      <c r="J80" s="121"/>
      <c r="K80" s="121"/>
      <c r="L80" s="121"/>
      <c r="M80" s="121"/>
      <c r="N80" s="121"/>
      <c r="O80" s="210"/>
    </row>
    <row r="81" spans="2:15" ht="42.6" thickBot="1">
      <c r="B81" s="209"/>
      <c r="C81" s="341" t="s">
        <v>39</v>
      </c>
      <c r="D81" s="341"/>
      <c r="E81" s="342" t="s">
        <v>21</v>
      </c>
      <c r="F81" s="342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40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20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24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52</v>
      </c>
      <c r="D84" s="273"/>
      <c r="E84" s="153" t="s">
        <v>153</v>
      </c>
      <c r="F84" s="154"/>
      <c r="G84" s="155"/>
      <c r="H84" s="151">
        <v>105040</v>
      </c>
      <c r="I84" s="152">
        <v>160712</v>
      </c>
      <c r="J84" s="151">
        <v>165533</v>
      </c>
      <c r="K84" s="151">
        <v>170499</v>
      </c>
      <c r="L84" s="151">
        <v>86946</v>
      </c>
      <c r="M84" s="151"/>
      <c r="N84" s="192"/>
      <c r="O84" s="210"/>
    </row>
    <row r="85" spans="2:15" ht="14.25" customHeight="1" thickBot="1">
      <c r="B85" s="209"/>
      <c r="C85" s="352" t="s">
        <v>54</v>
      </c>
      <c r="D85" s="353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6" t="s">
        <v>55</v>
      </c>
      <c r="D86" s="357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2" t="s">
        <v>56</v>
      </c>
      <c r="D87" s="353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58" t="s">
        <v>25</v>
      </c>
      <c r="D88" s="359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3.8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4" thickBot="1">
      <c r="B90" s="209"/>
      <c r="C90" s="271" t="s">
        <v>44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4" thickBot="1">
      <c r="B91" s="209"/>
      <c r="C91" s="242" t="s">
        <v>17</v>
      </c>
      <c r="D91" s="258"/>
      <c r="E91" s="156"/>
      <c r="F91" s="121"/>
      <c r="G91" s="242" t="s">
        <v>11</v>
      </c>
      <c r="H91" s="119"/>
      <c r="I91" s="160" t="s">
        <v>49</v>
      </c>
      <c r="J91" s="121"/>
      <c r="K91" s="121"/>
      <c r="L91" s="121"/>
      <c r="M91" s="121"/>
      <c r="N91" s="121"/>
      <c r="O91" s="210"/>
    </row>
    <row r="92" spans="2:15" ht="42.6" thickBot="1">
      <c r="B92" s="209"/>
      <c r="C92" s="341" t="s">
        <v>39</v>
      </c>
      <c r="D92" s="341"/>
      <c r="E92" s="342" t="s">
        <v>21</v>
      </c>
      <c r="F92" s="342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40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20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24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52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2" t="s">
        <v>54</v>
      </c>
      <c r="D96" s="353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6" t="s">
        <v>55</v>
      </c>
      <c r="D97" s="357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2" t="s">
        <v>56</v>
      </c>
      <c r="D98" s="353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58" t="s">
        <v>25</v>
      </c>
      <c r="D99" s="359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3.8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4" hidden="1" thickBot="1">
      <c r="B101" s="209"/>
      <c r="C101" s="271" t="s">
        <v>45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4" hidden="1" thickBot="1">
      <c r="B102" s="209"/>
      <c r="C102" s="242" t="s">
        <v>17</v>
      </c>
      <c r="D102" s="258"/>
      <c r="E102" s="156"/>
      <c r="F102" s="121"/>
      <c r="G102" s="242" t="s">
        <v>11</v>
      </c>
      <c r="H102" s="119"/>
      <c r="I102" s="160" t="s">
        <v>49</v>
      </c>
      <c r="J102" s="121"/>
      <c r="K102" s="121"/>
      <c r="L102" s="121"/>
      <c r="M102" s="121"/>
      <c r="N102" s="121"/>
      <c r="O102" s="210"/>
    </row>
    <row r="103" spans="2:15" ht="42.6" hidden="1" thickBot="1">
      <c r="B103" s="209"/>
      <c r="C103" s="341" t="s">
        <v>39</v>
      </c>
      <c r="D103" s="341"/>
      <c r="E103" s="342" t="s">
        <v>21</v>
      </c>
      <c r="F103" s="342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40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20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24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52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2" t="s">
        <v>54</v>
      </c>
      <c r="D107" s="35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6" t="s">
        <v>55</v>
      </c>
      <c r="D108" s="35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2" t="s">
        <v>56</v>
      </c>
      <c r="D109" s="35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58" t="s">
        <v>25</v>
      </c>
      <c r="D110" s="35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3.8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8" hidden="1" thickBot="1">
      <c r="B112" s="209"/>
      <c r="C112" s="274" t="s">
        <v>46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4" hidden="1" thickBot="1">
      <c r="B113" s="209"/>
      <c r="C113" s="275" t="s">
        <v>17</v>
      </c>
      <c r="D113" s="234"/>
      <c r="E113" s="172"/>
      <c r="F113" s="116"/>
      <c r="G113" s="242" t="s">
        <v>11</v>
      </c>
      <c r="H113" s="125"/>
      <c r="I113" s="173" t="s">
        <v>49</v>
      </c>
      <c r="J113" s="116"/>
      <c r="K113" s="116"/>
      <c r="L113" s="116"/>
      <c r="M113" s="116"/>
      <c r="N113" s="116"/>
      <c r="O113" s="210"/>
    </row>
    <row r="114" spans="2:15" ht="42.6" hidden="1" thickBot="1">
      <c r="B114" s="209"/>
      <c r="C114" s="341" t="s">
        <v>39</v>
      </c>
      <c r="D114" s="341"/>
      <c r="E114" s="342" t="s">
        <v>21</v>
      </c>
      <c r="F114" s="342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40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20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24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52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3" t="s">
        <v>54</v>
      </c>
      <c r="D118" s="34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5" t="s">
        <v>55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3" t="s">
        <v>56</v>
      </c>
      <c r="D120" s="34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7" t="s">
        <v>25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4.4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8" hidden="1" thickBot="1">
      <c r="B123" s="209"/>
      <c r="C123" s="274" t="s">
        <v>57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4" hidden="1" thickBot="1">
      <c r="B124" s="209"/>
      <c r="C124" s="275" t="s">
        <v>17</v>
      </c>
      <c r="D124" s="234"/>
      <c r="E124" s="172"/>
      <c r="F124" s="116"/>
      <c r="G124" s="242" t="s">
        <v>11</v>
      </c>
      <c r="H124" s="125"/>
      <c r="I124" s="173" t="s">
        <v>49</v>
      </c>
      <c r="J124" s="116"/>
      <c r="K124" s="116"/>
      <c r="L124" s="116"/>
      <c r="M124" s="116"/>
      <c r="N124" s="116"/>
      <c r="O124" s="210"/>
    </row>
    <row r="125" spans="2:15" ht="42.6" hidden="1" thickBot="1">
      <c r="B125" s="209"/>
      <c r="C125" s="341" t="s">
        <v>39</v>
      </c>
      <c r="D125" s="341"/>
      <c r="E125" s="342" t="s">
        <v>21</v>
      </c>
      <c r="F125" s="342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40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20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24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52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3" t="s">
        <v>54</v>
      </c>
      <c r="D129" s="34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5" t="s">
        <v>55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3" t="s">
        <v>56</v>
      </c>
      <c r="D131" s="34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7" t="s">
        <v>25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4.4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8" hidden="1" thickBot="1">
      <c r="B134" s="209"/>
      <c r="C134" s="274" t="s">
        <v>58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4" hidden="1" thickBot="1">
      <c r="B135" s="209"/>
      <c r="C135" s="275" t="s">
        <v>17</v>
      </c>
      <c r="D135" s="234"/>
      <c r="E135" s="172"/>
      <c r="F135" s="116"/>
      <c r="G135" s="242" t="s">
        <v>11</v>
      </c>
      <c r="H135" s="125"/>
      <c r="I135" s="173" t="s">
        <v>49</v>
      </c>
      <c r="J135" s="116"/>
      <c r="K135" s="116"/>
      <c r="L135" s="116"/>
      <c r="M135" s="116"/>
      <c r="N135" s="116"/>
      <c r="O135" s="210"/>
    </row>
    <row r="136" spans="2:15" ht="42.6" hidden="1" thickBot="1">
      <c r="B136" s="209"/>
      <c r="C136" s="341" t="s">
        <v>39</v>
      </c>
      <c r="D136" s="341"/>
      <c r="E136" s="342" t="s">
        <v>21</v>
      </c>
      <c r="F136" s="342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40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20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24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52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3" t="s">
        <v>54</v>
      </c>
      <c r="D140" s="34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5" t="s">
        <v>55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3" t="s">
        <v>56</v>
      </c>
      <c r="D142" s="34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7" t="s">
        <v>25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7"/>
      <c r="C146" s="126" t="s">
        <v>95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5" t="s">
        <v>99</v>
      </c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179"/>
      <c r="O148" s="223"/>
      <c r="P148" s="224"/>
      <c r="Q148" s="224"/>
    </row>
    <row r="149" spans="2:17" ht="12.75" customHeight="1">
      <c r="B149" s="209"/>
      <c r="C149" s="335" t="s">
        <v>128</v>
      </c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179"/>
      <c r="O149" s="223"/>
      <c r="P149" s="224"/>
      <c r="Q149" s="224"/>
    </row>
    <row r="150" spans="2:15" ht="14.4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4" thickBot="1">
      <c r="B151" s="209"/>
      <c r="C151" s="242" t="s">
        <v>104</v>
      </c>
      <c r="D151" s="119"/>
      <c r="E151" s="119"/>
      <c r="F151" s="161" t="s">
        <v>42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4" thickBot="1">
      <c r="B152" s="209"/>
      <c r="C152" s="242" t="s">
        <v>121</v>
      </c>
      <c r="D152" s="119"/>
      <c r="E152" s="119"/>
      <c r="F152" s="161" t="s">
        <v>42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127</v>
      </c>
      <c r="K154" s="287"/>
      <c r="L154" s="287"/>
      <c r="M154" s="121"/>
      <c r="N154" s="121"/>
      <c r="O154" s="210"/>
    </row>
    <row r="155" spans="2:15" ht="14.4">
      <c r="B155" s="209"/>
      <c r="C155" s="349" t="s">
        <v>17</v>
      </c>
      <c r="D155" s="349" t="s">
        <v>38</v>
      </c>
      <c r="E155" s="339" t="s">
        <v>22</v>
      </c>
      <c r="F155" s="339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125</v>
      </c>
      <c r="K155" s="287"/>
      <c r="L155" s="287"/>
      <c r="M155" s="121"/>
      <c r="N155" s="121"/>
      <c r="O155" s="210"/>
    </row>
    <row r="156" spans="2:15" ht="29.4" thickBot="1">
      <c r="B156" s="209"/>
      <c r="C156" s="342"/>
      <c r="D156" s="342"/>
      <c r="E156" s="340"/>
      <c r="F156" s="340"/>
      <c r="G156" s="284" t="s">
        <v>23</v>
      </c>
      <c r="H156" s="284" t="str">
        <f>IF(H155="NA"," ","Allocation Change")</f>
        <v xml:space="preserve"> </v>
      </c>
      <c r="I156" s="284"/>
      <c r="J156" s="288" t="s">
        <v>126</v>
      </c>
      <c r="K156" s="288"/>
      <c r="L156" s="288"/>
      <c r="M156" s="121"/>
      <c r="N156" s="121"/>
      <c r="O156" s="210"/>
    </row>
    <row r="157" spans="2:15" ht="14.4" thickBot="1">
      <c r="B157" s="209"/>
      <c r="C157" s="156"/>
      <c r="D157" s="160" t="s">
        <v>49</v>
      </c>
      <c r="E157" s="153"/>
      <c r="F157" s="154"/>
      <c r="G157" s="163"/>
      <c r="H157" s="163"/>
      <c r="I157" s="317"/>
      <c r="J157" s="163"/>
      <c r="K157" s="288"/>
      <c r="L157" s="288"/>
      <c r="M157" s="121"/>
      <c r="N157" s="121"/>
      <c r="O157" s="210"/>
    </row>
    <row r="158" spans="2:15" ht="14.4" thickBot="1">
      <c r="B158" s="209"/>
      <c r="C158" s="156"/>
      <c r="D158" s="160" t="s">
        <v>49</v>
      </c>
      <c r="E158" s="162"/>
      <c r="F158" s="154"/>
      <c r="G158" s="163"/>
      <c r="H158" s="163"/>
      <c r="I158" s="317"/>
      <c r="J158" s="163"/>
      <c r="K158" s="288"/>
      <c r="L158" s="288"/>
      <c r="M158" s="121"/>
      <c r="N158" s="121"/>
      <c r="O158" s="210"/>
    </row>
    <row r="159" spans="2:15" ht="14.4" hidden="1" thickBot="1">
      <c r="B159" s="209"/>
      <c r="C159" s="156"/>
      <c r="D159" s="160" t="s">
        <v>49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4" hidden="1" thickBot="1">
      <c r="B160" s="209"/>
      <c r="C160" s="156"/>
      <c r="D160" s="160" t="s">
        <v>49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4" hidden="1" thickBot="1">
      <c r="B161" s="209"/>
      <c r="C161" s="156"/>
      <c r="D161" s="160" t="s">
        <v>49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4" hidden="1" thickBot="1">
      <c r="B162" s="209"/>
      <c r="C162" s="156"/>
      <c r="D162" s="160" t="s">
        <v>49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.8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7"/>
      <c r="C165" s="126" t="s">
        <v>100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118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119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107</v>
      </c>
      <c r="D168" s="119"/>
      <c r="E168" s="119"/>
      <c r="F168" s="161" t="s">
        <v>43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106</v>
      </c>
      <c r="D169" s="119"/>
      <c r="E169" s="119"/>
      <c r="F169" s="161" t="s">
        <v>43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108</v>
      </c>
      <c r="D170" s="119"/>
      <c r="E170" s="119"/>
      <c r="F170" s="193" t="s">
        <v>43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105</v>
      </c>
      <c r="D171" s="125"/>
      <c r="E171" s="125"/>
      <c r="F171" s="329" t="s">
        <v>137</v>
      </c>
      <c r="G171" s="330"/>
      <c r="H171" s="330"/>
      <c r="I171" s="330"/>
      <c r="J171" s="330"/>
      <c r="K171" s="330"/>
      <c r="L171" s="330"/>
      <c r="M171" s="330"/>
      <c r="N171" s="331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5" t="s">
        <v>142</v>
      </c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179"/>
      <c r="O173" s="223"/>
    </row>
    <row r="174" spans="2:15" ht="34.5" customHeight="1" thickBot="1">
      <c r="B174" s="209"/>
      <c r="C174" s="332" t="s">
        <v>155</v>
      </c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4"/>
      <c r="O174" s="223"/>
    </row>
    <row r="175" spans="2:15" ht="34.5" customHeight="1" thickBot="1">
      <c r="B175" s="209"/>
      <c r="C175" s="336" t="s">
        <v>154</v>
      </c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8"/>
      <c r="O175" s="223"/>
    </row>
    <row r="176" spans="2:15" ht="34.5" customHeight="1" thickBot="1">
      <c r="B176" s="209"/>
      <c r="C176" s="336" t="s">
        <v>156</v>
      </c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8"/>
      <c r="O176" s="223"/>
    </row>
    <row r="177" spans="2:15" ht="34.5" customHeight="1" thickBot="1">
      <c r="B177" s="209"/>
      <c r="C177" s="336" t="s">
        <v>158</v>
      </c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8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5" t="s">
        <v>143</v>
      </c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116"/>
      <c r="O179" s="210"/>
    </row>
    <row r="180" spans="2:15" ht="14.4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120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18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109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42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43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47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7">
      <selection activeCell="B113" sqref="B113:S113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424" t="s">
        <v>48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1" t="s">
        <v>30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1"/>
    </row>
    <row r="4" spans="1:20" ht="3" customHeight="1" thickBot="1" thickTop="1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1"/>
    </row>
    <row r="5" spans="1:19" ht="14.4">
      <c r="A5" s="445" t="s">
        <v>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4"/>
    </row>
    <row r="6" spans="1:20" ht="14.4">
      <c r="A6" s="441" t="s">
        <v>0</v>
      </c>
      <c r="B6" s="442"/>
      <c r="C6" s="440" t="str">
        <f>IF('2a.  Simple Form Data Entry'!G11="","   ",'2a.  Simple Form Data Entry'!G11)</f>
        <v xml:space="preserve">South Park Yard Lease </v>
      </c>
      <c r="D6" s="440"/>
      <c r="E6" s="440"/>
      <c r="F6" s="440"/>
      <c r="G6" s="440"/>
      <c r="H6" s="440"/>
      <c r="I6" s="440"/>
      <c r="J6" s="440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50 Months</v>
      </c>
      <c r="S6" s="71"/>
      <c r="T6" s="11"/>
    </row>
    <row r="7" spans="1:20" ht="13.5" customHeight="1">
      <c r="A7" s="446" t="s">
        <v>140</v>
      </c>
      <c r="B7" s="437"/>
      <c r="C7" s="447" t="str">
        <f>IF('2a.  Simple Form Data Entry'!G12="","   ",'2a.  Simple Form Data Entry'!G12)</f>
        <v xml:space="preserve">Facilities Management </v>
      </c>
      <c r="D7" s="447"/>
      <c r="E7" s="447"/>
      <c r="F7" s="447"/>
      <c r="G7" s="447"/>
      <c r="H7" s="447"/>
      <c r="I7" s="447"/>
      <c r="J7" s="447"/>
      <c r="L7" s="102" t="s">
        <v>26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38" t="s">
        <v>2</v>
      </c>
      <c r="B8" s="439"/>
      <c r="C8" s="291" t="str">
        <f>IF('2a.  Simple Form Data Entry'!G15="","   ",'2a.  Simple Form Data Entry'!G15)</f>
        <v>Carolyn Mock / Stephanie Clabaugh</v>
      </c>
      <c r="E8" s="291"/>
      <c r="F8" s="439" t="s">
        <v>8</v>
      </c>
      <c r="G8" s="439"/>
      <c r="H8" s="320" t="str">
        <f>IF('2a.  Simple Form Data Entry'!G15=""," ",'2a.  Simple Form Data Entry'!G16)</f>
        <v>7/11/23</v>
      </c>
      <c r="I8" s="291"/>
      <c r="J8" s="291"/>
      <c r="L8" s="437" t="s">
        <v>10</v>
      </c>
      <c r="M8" s="437"/>
      <c r="N8" s="437"/>
      <c r="O8" s="437"/>
      <c r="P8" s="74"/>
      <c r="Q8" s="74"/>
      <c r="R8" s="291" t="str">
        <f>IF('2a.  Simple Form Data Entry'!G13="","   ",'2a.  Simple Form Data Entry'!G13)</f>
        <v>Lease Renewal</v>
      </c>
      <c r="S8" s="319"/>
      <c r="T8" s="291"/>
      <c r="U8" s="291"/>
      <c r="V8" s="291"/>
      <c r="W8" s="291"/>
      <c r="X8" s="291"/>
    </row>
    <row r="9" spans="1:24" ht="13.5" customHeight="1">
      <c r="A9" s="438" t="s">
        <v>3</v>
      </c>
      <c r="B9" s="439"/>
      <c r="C9" s="293"/>
      <c r="D9" s="291"/>
      <c r="E9" s="291"/>
      <c r="F9" s="439" t="s">
        <v>13</v>
      </c>
      <c r="G9" s="439"/>
      <c r="H9" s="291"/>
      <c r="I9" s="291"/>
      <c r="J9" s="291"/>
      <c r="L9" s="437" t="s">
        <v>9</v>
      </c>
      <c r="M9" s="437"/>
      <c r="N9" s="437"/>
      <c r="O9" s="437"/>
      <c r="P9" s="55"/>
      <c r="Q9" s="55"/>
      <c r="R9" s="291" t="str">
        <f>IF('2a.  Simple Form Data Entry'!G14="","   ",'2a.  Simple Form Data Entry'!G14)</f>
        <v>Stand Alone</v>
      </c>
      <c r="S9" s="319"/>
      <c r="T9" s="291"/>
      <c r="U9" s="291"/>
      <c r="V9" s="291"/>
      <c r="W9" s="291"/>
      <c r="X9" s="291"/>
    </row>
    <row r="10" spans="1:20" ht="12.75">
      <c r="A10" s="321" t="s">
        <v>139</v>
      </c>
      <c r="B10" s="322"/>
      <c r="C10" s="431" t="str">
        <f>IF('2a.  Simple Form Data Entry'!G10=""," ",'2a.  Simple Form Data Entry'!G10)</f>
        <v>South Park Yard Lease Extension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/>
      <c r="T10" s="11"/>
    </row>
    <row r="11" spans="1:20" ht="13.8" thickBot="1">
      <c r="A11" s="323"/>
      <c r="B11" s="324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1" t="s">
        <v>14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6" t="s">
        <v>31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0" t="s">
        <v>134</v>
      </c>
      <c r="B17" s="430"/>
      <c r="C17" s="430"/>
      <c r="D17" s="430"/>
      <c r="E17" s="427" t="str">
        <f>IF('2a.  Simple Form Data Entry'!G39="N","NA",'2a.  Simple Form Data Entry'!G40)</f>
        <v>NA</v>
      </c>
      <c r="F17" s="428"/>
      <c r="G17" s="429"/>
      <c r="H17" s="389" t="s">
        <v>141</v>
      </c>
      <c r="I17" s="390"/>
      <c r="J17" s="390"/>
      <c r="K17" s="390"/>
      <c r="L17" s="390"/>
      <c r="M17" s="390"/>
      <c r="N17" s="303"/>
      <c r="O17" s="382" t="str">
        <f>IF('2a.  Simple Form Data Entry'!G39="N","NA",'2a.  Simple Form Data Entry'!G41)</f>
        <v>NA</v>
      </c>
      <c r="P17" s="383"/>
      <c r="Q17" s="383"/>
      <c r="R17" s="383"/>
      <c r="S17" s="38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6" t="s">
        <v>32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123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6.8" thickBot="1">
      <c r="A23" s="10" t="s">
        <v>135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17</v>
      </c>
      <c r="B24" s="93"/>
      <c r="C24" s="94"/>
      <c r="D24" s="95" t="s">
        <v>27</v>
      </c>
      <c r="E24" s="95" t="s">
        <v>28</v>
      </c>
      <c r="F24" s="95" t="s">
        <v>103</v>
      </c>
      <c r="G24" s="103" t="s">
        <v>11</v>
      </c>
      <c r="H24" s="95" t="s">
        <v>53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115</v>
      </c>
      <c r="T24" s="11"/>
    </row>
    <row r="25" spans="1:20" ht="14.4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4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136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50</v>
      </c>
      <c r="B34" s="93"/>
      <c r="C34" s="94"/>
      <c r="D34" s="95" t="s">
        <v>27</v>
      </c>
      <c r="E34" s="96" t="s">
        <v>5</v>
      </c>
      <c r="F34" s="95" t="s">
        <v>103</v>
      </c>
      <c r="G34" s="95" t="s">
        <v>11</v>
      </c>
      <c r="H34" s="95" t="s">
        <v>21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115</v>
      </c>
      <c r="T34" s="12"/>
    </row>
    <row r="35" spans="1:20" ht="14.4">
      <c r="A35" s="395" t="str">
        <f>IF('2a.  Simple Form Data Entry'!E80="","   ",'2a.  Simple Form Data Entry'!E80)</f>
        <v xml:space="preserve">   </v>
      </c>
      <c r="B35" s="396"/>
      <c r="C35" s="397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20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24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52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>Lease Payments for extension term 5/1/24 - 6/30/28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105040</v>
      </c>
      <c r="L38" s="80">
        <f t="shared" si="7"/>
        <v>105040</v>
      </c>
      <c r="M38" s="80">
        <f>'2a.  Simple Form Data Entry'!I84</f>
        <v>160712</v>
      </c>
      <c r="N38" s="80">
        <f>'2a.  Simple Form Data Entry'!J84</f>
        <v>165533</v>
      </c>
      <c r="O38" s="80">
        <f t="shared" si="5"/>
        <v>326245</v>
      </c>
      <c r="P38" s="80">
        <f>'2a.  Simple Form Data Entry'!K84</f>
        <v>170499</v>
      </c>
      <c r="Q38" s="80">
        <f>'2a.  Simple Form Data Entry'!L84</f>
        <v>86946</v>
      </c>
      <c r="R38" s="80">
        <f t="shared" si="6"/>
        <v>257445</v>
      </c>
      <c r="S38" s="83">
        <f>'2a.  Simple Form Data Entry'!M84</f>
        <v>0</v>
      </c>
      <c r="T38" s="12"/>
    </row>
    <row r="39" spans="1:20" ht="13.5" customHeight="1">
      <c r="A39" s="16"/>
      <c r="B39" s="385" t="s">
        <v>54</v>
      </c>
      <c r="C39" s="386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7" t="s">
        <v>55</v>
      </c>
      <c r="C40" s="388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5" t="s">
        <v>56</v>
      </c>
      <c r="C41" s="386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1" t="s">
        <v>25</v>
      </c>
      <c r="C42" s="402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105040</v>
      </c>
      <c r="L43" s="63">
        <f t="shared" si="7"/>
        <v>105040</v>
      </c>
      <c r="M43" s="63">
        <f t="shared" si="8"/>
        <v>160712</v>
      </c>
      <c r="N43" s="63">
        <f t="shared" si="8"/>
        <v>165533</v>
      </c>
      <c r="O43" s="63">
        <f t="shared" si="5"/>
        <v>326245</v>
      </c>
      <c r="P43" s="63">
        <f aca="true" t="shared" si="9" ref="P43:Q43">SUM(P36:P42)</f>
        <v>170499</v>
      </c>
      <c r="Q43" s="63">
        <f t="shared" si="9"/>
        <v>86946</v>
      </c>
      <c r="R43" s="63">
        <f t="shared" si="6"/>
        <v>257445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4.4">
      <c r="A45" s="398" t="str">
        <f>IF('2a.  Simple Form Data Entry'!E91="","   ",'2a.  Simple Form Data Entry'!E91)</f>
        <v xml:space="preserve">   </v>
      </c>
      <c r="B45" s="399"/>
      <c r="C45" s="400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20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24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52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5" t="s">
        <v>54</v>
      </c>
      <c r="C49" s="386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7" t="s">
        <v>55</v>
      </c>
      <c r="C50" s="388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5" t="s">
        <v>56</v>
      </c>
      <c r="C51" s="386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1" t="s">
        <v>25</v>
      </c>
      <c r="C52" s="402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>
      <c r="A55" s="398" t="str">
        <f>IF('2a.  Simple Form Data Entry'!E102="","   ",'2a.  Simple Form Data Entry'!E102)</f>
        <v xml:space="preserve">   </v>
      </c>
      <c r="B55" s="399"/>
      <c r="C55" s="400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20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24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52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5" t="s">
        <v>54</v>
      </c>
      <c r="C59" s="386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7" t="s">
        <v>55</v>
      </c>
      <c r="C60" s="388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5" t="s">
        <v>56</v>
      </c>
      <c r="C61" s="386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1" t="s">
        <v>25</v>
      </c>
      <c r="C62" s="402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>
      <c r="A65" s="398" t="str">
        <f>IF('2a.  Simple Form Data Entry'!E113="","   ",'2a.  Simple Form Data Entry'!E113)</f>
        <v xml:space="preserve">   </v>
      </c>
      <c r="B65" s="399"/>
      <c r="C65" s="400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20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24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52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5" t="s">
        <v>54</v>
      </c>
      <c r="C69" s="386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7" t="s">
        <v>55</v>
      </c>
      <c r="C70" s="388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5" t="s">
        <v>56</v>
      </c>
      <c r="C71" s="386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1" t="s">
        <v>25</v>
      </c>
      <c r="C72" s="402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>
      <c r="A75" s="398" t="str">
        <f>IF('2a.  Simple Form Data Entry'!E124="","   ",'2a.  Simple Form Data Entry'!E124)</f>
        <v xml:space="preserve">   </v>
      </c>
      <c r="B75" s="399"/>
      <c r="C75" s="400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>
      <c r="A76" s="19"/>
      <c r="B76" s="50" t="s">
        <v>20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>
      <c r="A77" s="19"/>
      <c r="B77" s="50" t="s">
        <v>24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>
      <c r="A78" s="19"/>
      <c r="B78" s="50" t="s">
        <v>52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>
      <c r="A79" s="19"/>
      <c r="B79" s="385" t="s">
        <v>54</v>
      </c>
      <c r="C79" s="386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>
      <c r="A80" s="19"/>
      <c r="B80" s="387" t="s">
        <v>55</v>
      </c>
      <c r="C80" s="388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>
      <c r="A81" s="19"/>
      <c r="B81" s="385" t="s">
        <v>56</v>
      </c>
      <c r="C81" s="386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>
      <c r="A82" s="19"/>
      <c r="B82" s="401" t="s">
        <v>25</v>
      </c>
      <c r="C82" s="402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>
      <c r="A85" s="398" t="str">
        <f>IF('2a.  Simple Form Data Entry'!E135="","   ",'2a.  Simple Form Data Entry'!E135)</f>
        <v xml:space="preserve">   </v>
      </c>
      <c r="B85" s="399"/>
      <c r="C85" s="400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>
      <c r="A86" s="19"/>
      <c r="B86" s="50" t="s">
        <v>20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>
      <c r="A87" s="19"/>
      <c r="B87" s="50" t="s">
        <v>24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>
      <c r="A88" s="19"/>
      <c r="B88" s="50" t="s">
        <v>52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>
      <c r="A89" s="19"/>
      <c r="B89" s="385" t="s">
        <v>54</v>
      </c>
      <c r="C89" s="386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>
      <c r="A90" s="19"/>
      <c r="B90" s="387" t="s">
        <v>55</v>
      </c>
      <c r="C90" s="388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>
      <c r="A91" s="19"/>
      <c r="B91" s="385" t="s">
        <v>56</v>
      </c>
      <c r="C91" s="386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>
      <c r="A92" s="19"/>
      <c r="B92" s="401" t="s">
        <v>25</v>
      </c>
      <c r="C92" s="402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105040</v>
      </c>
      <c r="L95" s="56">
        <f t="shared" si="10"/>
        <v>105040</v>
      </c>
      <c r="M95" s="56">
        <f t="shared" si="23"/>
        <v>160712</v>
      </c>
      <c r="N95" s="56">
        <f t="shared" si="23"/>
        <v>165533</v>
      </c>
      <c r="O95" s="56">
        <f t="shared" si="11"/>
        <v>326245</v>
      </c>
      <c r="P95" s="56">
        <f aca="true" t="shared" si="24" ref="P95:Q95">P73+P63+P53+P43+P83+P93</f>
        <v>170499</v>
      </c>
      <c r="Q95" s="56">
        <f t="shared" si="24"/>
        <v>86946</v>
      </c>
      <c r="R95" s="56">
        <f t="shared" si="12"/>
        <v>257445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5" t="s">
        <v>15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>
      <c r="A99" s="37" t="s">
        <v>124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48" t="s">
        <v>17</v>
      </c>
      <c r="B101" s="449"/>
      <c r="C101" s="450"/>
      <c r="D101" s="410" t="s">
        <v>18</v>
      </c>
      <c r="E101" s="410" t="s">
        <v>5</v>
      </c>
      <c r="F101" s="403" t="s">
        <v>103</v>
      </c>
      <c r="G101" s="410" t="s">
        <v>11</v>
      </c>
      <c r="H101" s="421" t="s">
        <v>22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05" t="str">
        <f>CONCATENATE(L24," Appropriation Change")</f>
        <v>2023 / 2024 Appropriation Change</v>
      </c>
      <c r="P101" s="42"/>
      <c r="Q101" s="307"/>
      <c r="R101" s="414" t="s">
        <v>129</v>
      </c>
      <c r="S101" s="415"/>
      <c r="T101" s="42"/>
    </row>
    <row r="102" spans="1:20" ht="27.75" customHeight="1" thickBot="1">
      <c r="A102" s="451"/>
      <c r="B102" s="452"/>
      <c r="C102" s="453"/>
      <c r="D102" s="411"/>
      <c r="E102" s="411"/>
      <c r="F102" s="404"/>
      <c r="G102" s="411"/>
      <c r="H102" s="422"/>
      <c r="I102" s="309"/>
      <c r="J102" s="190" t="s">
        <v>23</v>
      </c>
      <c r="K102" s="286" t="str">
        <f>'2a.  Simple Form Data Entry'!H156</f>
        <v xml:space="preserve"> </v>
      </c>
      <c r="L102" s="406"/>
      <c r="P102" s="42"/>
      <c r="Q102" s="307"/>
      <c r="R102" s="416"/>
      <c r="S102" s="41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2">
        <f>'2a.  Simple Form Data Entry'!J157</f>
        <v>0</v>
      </c>
      <c r="S103" s="413"/>
      <c r="T103" s="42"/>
    </row>
    <row r="104" spans="1:20" ht="14.4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1">
        <f>'2a.  Simple Form Data Entry'!J158</f>
        <v>0</v>
      </c>
      <c r="S104" s="392"/>
      <c r="T104" s="42"/>
    </row>
    <row r="105" spans="1:20" ht="14.4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1">
        <f>'2a.  Simple Form Data Entry'!J159</f>
        <v>0</v>
      </c>
      <c r="S105" s="392"/>
      <c r="T105" s="42"/>
    </row>
    <row r="106" spans="1:20" ht="14.4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1">
        <f>'2a.  Simple Form Data Entry'!J160</f>
        <v>0</v>
      </c>
      <c r="S106" s="392"/>
      <c r="T106" s="42"/>
    </row>
    <row r="107" spans="1:20" ht="14.4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1">
        <f>'2a.  Simple Form Data Entry'!J161</f>
        <v>0</v>
      </c>
      <c r="S107" s="392"/>
      <c r="T107" s="42"/>
    </row>
    <row r="108" spans="1:20" ht="14.4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1">
        <f>'2a.  Simple Form Data Entry'!J162</f>
        <v>0</v>
      </c>
      <c r="S108" s="392"/>
      <c r="T108" s="42"/>
    </row>
    <row r="109" spans="1:20" ht="1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3">
        <f>SUM(R103:S107)</f>
        <v>0</v>
      </c>
      <c r="S109" s="39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15" t="s">
        <v>29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131</v>
      </c>
      <c r="B112" s="423" t="str">
        <f>IF('2a.  Simple Form Data Entry'!G39="Y","See note 5 below.",'2a.  Simple Form Data Entry'!D43)</f>
        <v>An NPV analysis was not performed because this is an extension of an existing lease that supports security and operations of the building lease at this site.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5"/>
    </row>
    <row r="113" spans="1:20" ht="14.4">
      <c r="A113" s="68" t="s">
        <v>111</v>
      </c>
      <c r="B113" s="418" t="s">
        <v>138</v>
      </c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5"/>
    </row>
    <row r="114" spans="1:20" ht="15" customHeight="1">
      <c r="A114" s="69" t="s">
        <v>51</v>
      </c>
      <c r="B114" s="419" t="s">
        <v>114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5"/>
    </row>
    <row r="115" spans="1:20" ht="13.8">
      <c r="A115" s="69" t="s">
        <v>112</v>
      </c>
      <c r="B115" s="42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5"/>
    </row>
    <row r="116" spans="1:20" ht="13.5" customHeight="1">
      <c r="A116" s="67" t="s">
        <v>113</v>
      </c>
      <c r="B116" s="40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5"/>
    </row>
    <row r="117" spans="1:20" ht="16.5" customHeight="1">
      <c r="A117" s="67" t="s">
        <v>116</v>
      </c>
      <c r="B117" s="408" t="s">
        <v>110</v>
      </c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5"/>
    </row>
    <row r="118" spans="1:19" ht="14.25" customHeight="1">
      <c r="A118" s="67"/>
      <c r="B118" s="407" t="str">
        <f>'2a.  Simple Form Data Entry'!C174</f>
        <v>- The first option term of the amendment is for 50 months to run coterminous with the South Park building lease.</v>
      </c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</row>
    <row r="119" spans="1:19" ht="14.4">
      <c r="A119" s="67"/>
      <c r="B119" s="407" t="str">
        <f>'2a.  Simple Form Data Entry'!C175</f>
        <v>- The year one rate per square foot is $4.20 with annual 3% increases.</v>
      </c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</row>
    <row r="120" spans="1:19" ht="12.75" customHeight="1">
      <c r="A120" s="67"/>
      <c r="B120" s="407" t="str">
        <f>'2a.  Simple Form Data Entry'!C176</f>
        <v>- Extension of this lease supports the security and operations of the South Park Warehouse site.</v>
      </c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</row>
    <row r="121" spans="1:19" ht="15" customHeight="1">
      <c r="A121" s="67"/>
      <c r="B121" s="407" t="str">
        <f>'2a.  Simple Form Data Entry'!C177</f>
        <v>- This lease is paid through the FMD Long Term Lease Fund with reimbursement collected from tenant agencies, currently Facilities Management, Public Health, Records &amp; Licensing, and Local Hazardous Waste.</v>
      </c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</row>
    <row r="122" spans="1:20" ht="14.4">
      <c r="A122" s="67"/>
      <c r="B122" s="407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5"/>
    </row>
    <row r="123" spans="1:19" ht="14.4">
      <c r="A123" s="67"/>
      <c r="B123" s="407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</row>
    <row r="124" spans="1:19" ht="13.8">
      <c r="A124" t="str">
        <f>IF('2a.  Simple Form Data Entry'!C180=""," ","6.")</f>
        <v xml:space="preserve"> </v>
      </c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</row>
    <row r="125" spans="1:19" ht="13.8">
      <c r="A125" s="69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</row>
    <row r="126" spans="1:19" ht="13.8">
      <c r="A126" s="69"/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YQKKTEHHRR7V-1353-5666</_dlc_DocId>
    <_dlc_DocIdUrl xmlns="cfc4bdfe-72e7-4bcf-8777-527aa6965755">
      <Url>https://kc1-portal38.sharepoint.com/FMD/Legislation2015/_layouts/15/DocIdRedir.aspx?ID=YQKKTEHHRR7V-1353-5666</Url>
      <Description>YQKKTEHHRR7V-1353-5666</Description>
    </_dlc_DocIdUrl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B37BBFB-0C22-45CB-A51A-C01BAA9E0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b516f40b-13c9-483a-b8d0-25e20c0c5f62"/>
    <ds:schemaRef ds:uri="http://purl.org/dc/elements/1.1/"/>
    <ds:schemaRef ds:uri="http://purl.org/dc/dcmitype/"/>
    <ds:schemaRef ds:uri="cfc4bdfe-72e7-4bcf-8777-527aa6965755"/>
    <ds:schemaRef ds:uri="http://schemas.microsoft.com/office/infopath/2007/PartnerControls"/>
    <ds:schemaRef ds:uri="http://schemas.openxmlformats.org/package/2006/metadata/core-properties"/>
    <ds:schemaRef ds:uri="1ff4bbbe-e948-4d8f-bbf3-024ce416f147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2023-08-04T21:51:54Z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6cb43c77-8cb4-4c4d-ad3a-6dff8789ecb6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