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225" windowWidth="11910" windowHeight="8910" activeTab="0"/>
  </bookViews>
  <sheets>
    <sheet name="2003 Six Yr Plan" sheetId="1" r:id="rId1"/>
    <sheet name="Sheet3" sheetId="2" r:id="rId2"/>
  </sheets>
  <definedNames>
    <definedName name="_xlnm.Print_Area" localSheetId="0">'2003 Six Yr Plan'!$D$1:$M$188</definedName>
    <definedName name="_xlnm.Print_Titles" localSheetId="0">'2003 Six Yr Plan'!$4:$5</definedName>
  </definedNames>
  <calcPr fullCalcOnLoad="1"/>
</workbook>
</file>

<file path=xl/sharedStrings.xml><?xml version="1.0" encoding="utf-8"?>
<sst xmlns="http://schemas.openxmlformats.org/spreadsheetml/2006/main" count="675" uniqueCount="229">
  <si>
    <t>SiteName</t>
  </si>
  <si>
    <t>Uniformat</t>
  </si>
  <si>
    <t>Facility System</t>
  </si>
  <si>
    <t>Debt Sevice</t>
  </si>
  <si>
    <t>Debt Service</t>
  </si>
  <si>
    <t>Transfer to Fund 3490</t>
  </si>
  <si>
    <t>D5030</t>
  </si>
  <si>
    <t>FA Alder Tower</t>
  </si>
  <si>
    <t>Communications and Security</t>
  </si>
  <si>
    <t>D4030</t>
  </si>
  <si>
    <t>Boiler Room Life Safety</t>
  </si>
  <si>
    <t>D1010</t>
  </si>
  <si>
    <t>D3090</t>
  </si>
  <si>
    <t>Elevator door operators Replacement</t>
  </si>
  <si>
    <t>D3030</t>
  </si>
  <si>
    <t>Phase 2 Chiller Replacement</t>
  </si>
  <si>
    <t>Contingency</t>
  </si>
  <si>
    <t>Regional Justice Center (RJC)</t>
  </si>
  <si>
    <t>B2010</t>
  </si>
  <si>
    <t>NE District Court Exterior wall Assmt</t>
  </si>
  <si>
    <t>B2020</t>
  </si>
  <si>
    <t>CH Window Repair Phase I Design</t>
  </si>
  <si>
    <t>A1010</t>
  </si>
  <si>
    <t>SW Precinct water infiltration</t>
  </si>
  <si>
    <t>B3010</t>
  </si>
  <si>
    <t>Roof Coverings</t>
  </si>
  <si>
    <t>B3020</t>
  </si>
  <si>
    <t>Roof Openings</t>
  </si>
  <si>
    <t>Alder Wing Water Ext Wall Sealing</t>
  </si>
  <si>
    <t>Roof Coverings &amp; Drainage</t>
  </si>
  <si>
    <t>Barclay-Dean</t>
  </si>
  <si>
    <t>D2040</t>
  </si>
  <si>
    <t>Rain Water Drainage</t>
  </si>
  <si>
    <t>Maple Valley roof replacement</t>
  </si>
  <si>
    <t>Roof Openings Repairs</t>
  </si>
  <si>
    <t>D5010</t>
  </si>
  <si>
    <t>AB elect panel recircuiting</t>
  </si>
  <si>
    <t>B1020</t>
  </si>
  <si>
    <t>Safety Repair</t>
  </si>
  <si>
    <t>D2020</t>
  </si>
  <si>
    <t>Domestic Water Distribution</t>
  </si>
  <si>
    <t>D5020</t>
  </si>
  <si>
    <t>Lighting and Branch Wiring Testing</t>
  </si>
  <si>
    <t>Lighting and Branch Wiring Construction</t>
  </si>
  <si>
    <t>Electrical Service and Dist Analysis</t>
  </si>
  <si>
    <t>Electrical Service and Dist Const</t>
  </si>
  <si>
    <t>G3020</t>
  </si>
  <si>
    <t>Sanitary Sewer</t>
  </si>
  <si>
    <t>Yesler Building</t>
  </si>
  <si>
    <t>Yesler Electrical floor panel balance</t>
  </si>
  <si>
    <t>D3050</t>
  </si>
  <si>
    <t>Heat pump replacement</t>
  </si>
  <si>
    <t>Heat pump &amp; Air Handler replacement</t>
  </si>
  <si>
    <t>Air Handler Replacement</t>
  </si>
  <si>
    <t>HVAC &amp; Boiler Replacement</t>
  </si>
  <si>
    <t>Steam Heat Exchanger Replacement</t>
  </si>
  <si>
    <t>HVAC component Replacement</t>
  </si>
  <si>
    <t>White Center PH HVAC replacement</t>
  </si>
  <si>
    <t>D3060</t>
  </si>
  <si>
    <t>Work Release HVAC Heat Exchanger</t>
  </si>
  <si>
    <t>Animal Control Shelter-Kennel</t>
  </si>
  <si>
    <t>D3040</t>
  </si>
  <si>
    <t>Fan VFD Replacement</t>
  </si>
  <si>
    <t>Heating System Component Replacement</t>
  </si>
  <si>
    <t>DX Cooling Unit Replacement</t>
  </si>
  <si>
    <t>D3020</t>
  </si>
  <si>
    <t>Heat Generating Systems</t>
  </si>
  <si>
    <t>Terminal and Package Units</t>
  </si>
  <si>
    <t>HVAC system Heating/Cooling Repairs</t>
  </si>
  <si>
    <t>D3070</t>
  </si>
  <si>
    <t>Testing and Balancing</t>
  </si>
  <si>
    <t>G3060</t>
  </si>
  <si>
    <t>Controls and Instrumentation</t>
  </si>
  <si>
    <t>KCCF domestic water tank refurbish</t>
  </si>
  <si>
    <t>Main fan damper and control replacement</t>
  </si>
  <si>
    <t>Chilled water valve replacement</t>
  </si>
  <si>
    <t>G3040</t>
  </si>
  <si>
    <t>Heating Distribution</t>
  </si>
  <si>
    <t>12th Floor Heat Pump Replacement</t>
  </si>
  <si>
    <t>Work Release HVAC Equipment Replacement</t>
  </si>
  <si>
    <t>Garage water heater replacement</t>
  </si>
  <si>
    <t>Distribution Systems</t>
  </si>
  <si>
    <t>G3010</t>
  </si>
  <si>
    <t>Water Supply</t>
  </si>
  <si>
    <t>Heat Wheel Replacement</t>
  </si>
  <si>
    <t>Check &amp; Lug Valve Replacement</t>
  </si>
  <si>
    <t>Outside Air Dampers</t>
  </si>
  <si>
    <t>E1090</t>
  </si>
  <si>
    <t>SW Dist Court Masonry repair</t>
  </si>
  <si>
    <t>G2030</t>
  </si>
  <si>
    <t>Elevators and Lifts</t>
  </si>
  <si>
    <t>C1020</t>
  </si>
  <si>
    <t>G4020</t>
  </si>
  <si>
    <t>Site Lighting</t>
  </si>
  <si>
    <t>D2030</t>
  </si>
  <si>
    <t>Sanitary Waste</t>
  </si>
  <si>
    <t>G2020</t>
  </si>
  <si>
    <t>Parking Lots</t>
  </si>
  <si>
    <t>G3030</t>
  </si>
  <si>
    <t xml:space="preserve">Projected Revenue Stream </t>
  </si>
  <si>
    <t>Project Number</t>
  </si>
  <si>
    <t>Courthouse Window Repair</t>
  </si>
  <si>
    <t>CH Electrical Service and Distribution</t>
  </si>
  <si>
    <t>Courthouse HVAC Heat Exchanger</t>
  </si>
  <si>
    <t>Admin. Bldg. Boiler Room Safety</t>
  </si>
  <si>
    <t>Admin. Bldg. Seismic Upgrade</t>
  </si>
  <si>
    <t>Transfer MMRF to Fund 3490</t>
  </si>
  <si>
    <t>Auburn PH heat Pump &amp; Air Handlers Replacement</t>
  </si>
  <si>
    <t>Burien Precinct #4 Fire Alarm Replacement</t>
  </si>
  <si>
    <t>Precinct #4 Water Infiltration Investigation</t>
  </si>
  <si>
    <t>Admin. Bldg. Fan VFD Replacement</t>
  </si>
  <si>
    <t>YSC Fire Sprinkler System Upgrade</t>
  </si>
  <si>
    <t>DYS Steam Heat Exchanger Replacement</t>
  </si>
  <si>
    <t>YSC Water Infiltration Remediation</t>
  </si>
  <si>
    <t>KCCF Chiller Replacement</t>
  </si>
  <si>
    <t>KCCF Roof Replacement</t>
  </si>
  <si>
    <t>KCCF Lighting &amp; Branch Wiring Testing</t>
  </si>
  <si>
    <t>KCCF Heating System Component Replacement</t>
  </si>
  <si>
    <t>Kenmore Police Precinct #2 Roof Replacement</t>
  </si>
  <si>
    <t>N.E. /Renton DST. Court Water Infiltration Assessm</t>
  </si>
  <si>
    <t>N.E. District Court Roof Replacement</t>
  </si>
  <si>
    <t>NDMSC Siding &amp; Structure Repair</t>
  </si>
  <si>
    <t>NDMSC PH HVAC &amp; Boiler Replacement</t>
  </si>
  <si>
    <t>Archives &amp; Records Roof Replacement</t>
  </si>
  <si>
    <t>Archive &amp; Records Safety Repairs</t>
  </si>
  <si>
    <t>Records &amp; Elections Warehouse Water System Replace</t>
  </si>
  <si>
    <t>Yesler Bldg. Electrical Panels</t>
  </si>
  <si>
    <t>Yesler Bldg. 60 Ton Air Conditioner Replacement</t>
  </si>
  <si>
    <t>Police Precinct #3 Roof Replacement</t>
  </si>
  <si>
    <t>Precinct 3 Heat Pump Replacement</t>
  </si>
  <si>
    <t>Elections Warehouse Roof Replacement</t>
  </si>
  <si>
    <t>KC Parking Garage Roof Replacement</t>
  </si>
  <si>
    <t>Renton PH Septic System Repair</t>
  </si>
  <si>
    <t>Southwest District Court Security</t>
  </si>
  <si>
    <t>White Center PH HVAC Upgrade/Replacement</t>
  </si>
  <si>
    <t>PH &amp; Animal Control Roof Replacements</t>
  </si>
  <si>
    <t>Black River Bldg. Roof Replacement</t>
  </si>
  <si>
    <t>DDES Air Handlers Replacement</t>
  </si>
  <si>
    <t>Admin Bldg</t>
  </si>
  <si>
    <t>Archives &amp; Records</t>
  </si>
  <si>
    <t>Animal Control Shelter - Kennel HVAC</t>
  </si>
  <si>
    <t xml:space="preserve">Black River </t>
  </si>
  <si>
    <t>Black River</t>
  </si>
  <si>
    <t>NE Dist Ct</t>
  </si>
  <si>
    <t>Aukeen Dist Ct</t>
  </si>
  <si>
    <t>Elections Whse</t>
  </si>
  <si>
    <t>Animal Control Shelter</t>
  </si>
  <si>
    <t>KCCF</t>
  </si>
  <si>
    <t>CH</t>
  </si>
  <si>
    <t>Parking Garage</t>
  </si>
  <si>
    <t>NDMSC</t>
  </si>
  <si>
    <t>Flood control</t>
  </si>
  <si>
    <t>Precinct 3</t>
  </si>
  <si>
    <t>Precinct 4</t>
  </si>
  <si>
    <t>Precinct 2</t>
  </si>
  <si>
    <t>Auburn PH</t>
  </si>
  <si>
    <t>Ceiling Finishes</t>
  </si>
  <si>
    <t>Elevator Cab Interiors</t>
  </si>
  <si>
    <t>Hot Water Heaters</t>
  </si>
  <si>
    <t>Exterior Wall Finishes</t>
  </si>
  <si>
    <t>Lighting and Branch Wiring</t>
  </si>
  <si>
    <t>Plumbing Fixtures</t>
  </si>
  <si>
    <t>DC Issaquah</t>
  </si>
  <si>
    <t>PH Eastgate</t>
  </si>
  <si>
    <t>PH Northshore</t>
  </si>
  <si>
    <t>PH Renton</t>
  </si>
  <si>
    <t>PH White Center</t>
  </si>
  <si>
    <t>Description</t>
  </si>
  <si>
    <t>Gen Bldg Emergent Projects</t>
  </si>
  <si>
    <t>CSP Emergent Projects</t>
  </si>
  <si>
    <t>HVAC Upgrade</t>
  </si>
  <si>
    <t>Boiler Burners and Controls</t>
  </si>
  <si>
    <t>Boxes (VAV, mixing)</t>
  </si>
  <si>
    <t>Exterior Walls &amp; Windows</t>
  </si>
  <si>
    <t>Lighting &amp; Branch Wiring</t>
  </si>
  <si>
    <t>Electrical Service &amp; Distribution</t>
  </si>
  <si>
    <t>Kitchen Floor Replacement</t>
  </si>
  <si>
    <t>Fire Alarm</t>
  </si>
  <si>
    <t>Electrical Service and Distribution</t>
  </si>
  <si>
    <t>Elevators and Cab Interior</t>
  </si>
  <si>
    <t>Dist Ct Southwest</t>
  </si>
  <si>
    <t>Distribution System</t>
  </si>
  <si>
    <t>Elevators and Cab Interiors</t>
  </si>
  <si>
    <t>Boxes (Mixing, VAV..)</t>
  </si>
  <si>
    <t>Electrical Service Upgrade</t>
  </si>
  <si>
    <t>YSC Alder</t>
  </si>
  <si>
    <t>HVAC Upgrade Ph II</t>
  </si>
  <si>
    <t>YSC Spruce Wing</t>
  </si>
  <si>
    <t>Controls and Instrumentations</t>
  </si>
  <si>
    <t>Electrical Service Distribution</t>
  </si>
  <si>
    <t>Detention Surveillance</t>
  </si>
  <si>
    <t>Other Equipment (Staging)</t>
  </si>
  <si>
    <t>Other HVAC Equipment</t>
  </si>
  <si>
    <t>Other Electrical Systems (Generator)</t>
  </si>
  <si>
    <t>MARR Lot</t>
  </si>
  <si>
    <t>Roadway, Parking Lot, &amp; Sitework</t>
  </si>
  <si>
    <t>Parking Lots &amp; Roadway</t>
  </si>
  <si>
    <t>Parking Lot &amp; Roadway</t>
  </si>
  <si>
    <t>Parking Lot</t>
  </si>
  <si>
    <t>Domestic Water Re-pipe</t>
  </si>
  <si>
    <t>Fittings (bathroom partitions)</t>
  </si>
  <si>
    <t xml:space="preserve">Barclay Dean </t>
  </si>
  <si>
    <t>Wall and Floor Finishes</t>
  </si>
  <si>
    <t>Finishes &amp; Fittings</t>
  </si>
  <si>
    <t>Exterior Windows &amp; Doors</t>
  </si>
  <si>
    <t>Domestic Water Pipe Replacement</t>
  </si>
  <si>
    <t>34xxxx</t>
  </si>
  <si>
    <t>Domestic Water Piping replacement Phase 3</t>
  </si>
  <si>
    <t>Domestic Water Piping Replacement Phase 2</t>
  </si>
  <si>
    <t>Hydronic recirc R&amp;R</t>
  </si>
  <si>
    <t>Exaust fans replacement</t>
  </si>
  <si>
    <t>Repipe storage tank III</t>
  </si>
  <si>
    <t>Elevator seismic retrofit</t>
  </si>
  <si>
    <t>Elect panel recircuiting</t>
  </si>
  <si>
    <t>Stairwell hardware replacement</t>
  </si>
  <si>
    <t>Window Repair Construction</t>
  </si>
  <si>
    <t>4th/James Sidewalks Repair</t>
  </si>
  <si>
    <t>Siding and structural repair</t>
  </si>
  <si>
    <t>Hydronic air separator</t>
  </si>
  <si>
    <t>Annual Totals</t>
  </si>
  <si>
    <t>Difference</t>
  </si>
  <si>
    <t xml:space="preserve">Fund </t>
  </si>
  <si>
    <t>Totals</t>
  </si>
  <si>
    <t xml:space="preserve"> 2003-2008</t>
  </si>
  <si>
    <t>Major Maintenance Reserve Sub-fund</t>
  </si>
  <si>
    <t xml:space="preserve">3421 Total </t>
  </si>
  <si>
    <t>Ordinance 14517, Section 118 General Capital Improvement Program</t>
  </si>
  <si>
    <t>Revenue</t>
  </si>
  <si>
    <t>Attachment II  (Revised 7/9/03)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</si>
</sst>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_);[Red]\(&quot;$&quot;#,##0.000\)"/>
    <numFmt numFmtId="168" formatCode="&quot;$&quot;#,##0.00;\(&quot;$&quot;#,##0.00\)"/>
    <numFmt numFmtId="169" formatCode="_(* #,##0_);_(* \(#,##0\);_(* &quot;-&quot;??_);_(@_)"/>
    <numFmt numFmtId="170" formatCode="&quot;$&quot;#,##0"/>
    <numFmt numFmtId="171" formatCode="&quot;$&quot;#,##0.0_);[Red]\(&quot;$&quot;#,##0.0\)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6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 horizontal="right" vertical="top" wrapText="1"/>
    </xf>
    <xf numFmtId="37" fontId="0" fillId="0" borderId="0" xfId="0" applyNumberFormat="1" applyFont="1" applyAlignment="1">
      <alignment horizontal="right" vertical="top" wrapText="1"/>
    </xf>
    <xf numFmtId="37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7" fontId="2" fillId="0" borderId="2" xfId="0" applyNumberFormat="1" applyFont="1" applyBorder="1" applyAlignment="1">
      <alignment horizontal="right" vertical="top" wrapText="1"/>
    </xf>
    <xf numFmtId="37" fontId="0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 horizontal="right" vertical="top" wrapText="1"/>
    </xf>
    <xf numFmtId="37" fontId="2" fillId="0" borderId="2" xfId="0" applyNumberFormat="1" applyFont="1" applyBorder="1" applyAlignment="1">
      <alignment vertical="top" wrapText="1"/>
    </xf>
    <xf numFmtId="37" fontId="2" fillId="0" borderId="3" xfId="0" applyNumberFormat="1" applyFont="1" applyBorder="1" applyAlignment="1">
      <alignment horizontal="right" vertical="top" wrapText="1"/>
    </xf>
    <xf numFmtId="37" fontId="2" fillId="0" borderId="4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37" fontId="4" fillId="0" borderId="0" xfId="0" applyNumberFormat="1" applyFont="1" applyFill="1" applyBorder="1" applyAlignment="1">
      <alignment horizontal="center" vertical="top" wrapText="1"/>
    </xf>
    <xf numFmtId="37" fontId="5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37" fontId="1" fillId="0" borderId="3" xfId="0" applyNumberFormat="1" applyFont="1" applyBorder="1" applyAlignment="1">
      <alignment horizontal="right" vertical="top" wrapText="1"/>
    </xf>
    <xf numFmtId="37" fontId="1" fillId="0" borderId="5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tabSelected="1" workbookViewId="0" topLeftCell="D1">
      <selection activeCell="F3" sqref="F3"/>
    </sheetView>
  </sheetViews>
  <sheetFormatPr defaultColWidth="9.140625" defaultRowHeight="13.5" customHeight="1"/>
  <cols>
    <col min="1" max="1" width="17.28125" style="8" hidden="1" customWidth="1"/>
    <col min="2" max="2" width="3.57421875" style="8" hidden="1" customWidth="1"/>
    <col min="3" max="3" width="17.421875" style="8" hidden="1" customWidth="1"/>
    <col min="4" max="4" width="10.57421875" style="8" customWidth="1"/>
    <col min="5" max="5" width="9.57421875" style="15" customWidth="1"/>
    <col min="6" max="6" width="52.8515625" style="8" customWidth="1"/>
    <col min="7" max="7" width="9.7109375" style="29" bestFit="1" customWidth="1"/>
    <col min="8" max="9" width="10.8515625" style="29" customWidth="1"/>
    <col min="10" max="10" width="10.7109375" style="29" customWidth="1"/>
    <col min="11" max="11" width="11.7109375" style="29" customWidth="1"/>
    <col min="12" max="12" width="11.28125" style="19" customWidth="1"/>
    <col min="13" max="13" width="11.7109375" style="19" customWidth="1"/>
    <col min="14" max="14" width="9.140625" style="8" customWidth="1"/>
    <col min="15" max="15" width="11.57421875" style="8" hidden="1" customWidth="1"/>
    <col min="16" max="16" width="10.57421875" style="8" hidden="1" customWidth="1"/>
    <col min="17" max="19" width="11.421875" style="8" hidden="1" customWidth="1"/>
    <col min="20" max="24" width="0" style="8" hidden="1" customWidth="1"/>
    <col min="25" max="16384" width="9.140625" style="8" customWidth="1"/>
  </cols>
  <sheetData>
    <row r="1" spans="4:13" ht="13.5" customHeight="1">
      <c r="D1" s="25" t="s">
        <v>228</v>
      </c>
      <c r="G1" s="28"/>
      <c r="H1" s="28"/>
      <c r="I1" s="28"/>
      <c r="J1" s="28"/>
      <c r="K1" s="28"/>
      <c r="L1" s="28"/>
      <c r="M1" s="28"/>
    </row>
    <row r="2" spans="4:13" ht="13.5" customHeight="1">
      <c r="D2" s="38" t="s">
        <v>226</v>
      </c>
      <c r="E2" s="26"/>
      <c r="G2" s="28"/>
      <c r="H2" s="28"/>
      <c r="I2" s="28"/>
      <c r="J2" s="28"/>
      <c r="K2" s="28"/>
      <c r="L2" s="28"/>
      <c r="M2" s="28"/>
    </row>
    <row r="3" spans="7:13" ht="13.5" customHeight="1">
      <c r="G3" s="28"/>
      <c r="H3" s="28"/>
      <c r="I3" s="28"/>
      <c r="J3" s="28"/>
      <c r="K3" s="28"/>
      <c r="L3" s="28"/>
      <c r="M3" s="36" t="s">
        <v>222</v>
      </c>
    </row>
    <row r="4" spans="1:19" s="3" customFormat="1" ht="13.5" customHeight="1">
      <c r="A4" s="1" t="s">
        <v>0</v>
      </c>
      <c r="B4" s="1" t="s">
        <v>1</v>
      </c>
      <c r="C4" s="1" t="s">
        <v>2</v>
      </c>
      <c r="D4" s="16" t="s">
        <v>221</v>
      </c>
      <c r="E4" s="17" t="s">
        <v>100</v>
      </c>
      <c r="F4" s="16" t="s">
        <v>167</v>
      </c>
      <c r="G4" s="34">
        <v>2003</v>
      </c>
      <c r="H4" s="34">
        <v>2004</v>
      </c>
      <c r="I4" s="34">
        <v>2005</v>
      </c>
      <c r="J4" s="34">
        <v>2006</v>
      </c>
      <c r="K4" s="34">
        <v>2007</v>
      </c>
      <c r="L4" s="34">
        <v>2008</v>
      </c>
      <c r="M4" s="37" t="s">
        <v>223</v>
      </c>
      <c r="O4" s="2">
        <v>2004</v>
      </c>
      <c r="P4" s="2">
        <v>2005</v>
      </c>
      <c r="Q4" s="2">
        <v>2006</v>
      </c>
      <c r="R4" s="2">
        <v>2007</v>
      </c>
      <c r="S4" s="2">
        <v>2008</v>
      </c>
    </row>
    <row r="5" spans="1:19" s="3" customFormat="1" ht="13.5" customHeight="1">
      <c r="A5" s="1"/>
      <c r="B5" s="1"/>
      <c r="C5" s="1"/>
      <c r="D5" s="23">
        <v>3421</v>
      </c>
      <c r="E5" s="17"/>
      <c r="F5" s="18" t="s">
        <v>224</v>
      </c>
      <c r="G5" s="35"/>
      <c r="H5" s="35"/>
      <c r="I5" s="35"/>
      <c r="J5" s="35"/>
      <c r="K5" s="35"/>
      <c r="L5" s="35"/>
      <c r="M5" s="37"/>
      <c r="O5" s="2"/>
      <c r="P5" s="2"/>
      <c r="Q5" s="2"/>
      <c r="R5" s="2"/>
      <c r="S5" s="2"/>
    </row>
    <row r="6" spans="1:24" ht="13.5" customHeight="1">
      <c r="A6" s="4" t="s">
        <v>138</v>
      </c>
      <c r="B6" s="4" t="s">
        <v>9</v>
      </c>
      <c r="C6" s="4" t="s">
        <v>10</v>
      </c>
      <c r="E6" s="5">
        <v>341203</v>
      </c>
      <c r="F6" s="6" t="s">
        <v>104</v>
      </c>
      <c r="G6" s="27">
        <v>87991</v>
      </c>
      <c r="H6" s="27">
        <f>O6*T4</f>
        <v>0</v>
      </c>
      <c r="I6" s="27">
        <f>P6*U4</f>
        <v>0</v>
      </c>
      <c r="J6" s="27">
        <f>Q6*V4</f>
        <v>0</v>
      </c>
      <c r="K6" s="27">
        <f>R6*W4</f>
        <v>0</v>
      </c>
      <c r="L6" s="27">
        <f>S6*X4</f>
        <v>0</v>
      </c>
      <c r="M6" s="20">
        <f aca="true" t="shared" si="0" ref="M6:M37">SUM(G6:L6)</f>
        <v>87991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1.06</v>
      </c>
      <c r="U6" s="8">
        <v>1.09</v>
      </c>
      <c r="V6" s="8">
        <v>1.12</v>
      </c>
      <c r="W6" s="8">
        <v>1.15</v>
      </c>
      <c r="X6" s="8">
        <v>1.18</v>
      </c>
    </row>
    <row r="7" spans="1:24" ht="13.5" customHeight="1">
      <c r="A7" s="4" t="s">
        <v>138</v>
      </c>
      <c r="B7" s="4" t="s">
        <v>11</v>
      </c>
      <c r="C7" s="4" t="s">
        <v>212</v>
      </c>
      <c r="D7" s="4"/>
      <c r="E7" s="5">
        <v>341204</v>
      </c>
      <c r="F7" s="6" t="s">
        <v>105</v>
      </c>
      <c r="G7" s="27">
        <v>476039</v>
      </c>
      <c r="H7" s="27">
        <f aca="true" t="shared" si="1" ref="H7:H28">O7*T6</f>
        <v>0</v>
      </c>
      <c r="I7" s="27">
        <f aca="true" t="shared" si="2" ref="I7:I28">P7*U6</f>
        <v>0</v>
      </c>
      <c r="J7" s="27">
        <f aca="true" t="shared" si="3" ref="J7:J28">Q7*V6</f>
        <v>0</v>
      </c>
      <c r="K7" s="27">
        <f aca="true" t="shared" si="4" ref="K7:K28">R7*W6</f>
        <v>0</v>
      </c>
      <c r="L7" s="27">
        <f aca="true" t="shared" si="5" ref="L7:L28">S7*X6</f>
        <v>0</v>
      </c>
      <c r="M7" s="20">
        <f t="shared" si="0"/>
        <v>476039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1.06</v>
      </c>
      <c r="U7" s="8">
        <v>1.09</v>
      </c>
      <c r="V7" s="8">
        <v>1.12</v>
      </c>
      <c r="W7" s="8">
        <v>1.15</v>
      </c>
      <c r="X7" s="8">
        <v>1.18</v>
      </c>
    </row>
    <row r="8" spans="1:24" ht="13.5" customHeight="1">
      <c r="A8" s="4" t="s">
        <v>138</v>
      </c>
      <c r="B8" s="4" t="s">
        <v>35</v>
      </c>
      <c r="C8" s="4" t="s">
        <v>213</v>
      </c>
      <c r="D8" s="4"/>
      <c r="E8" s="5">
        <v>341205</v>
      </c>
      <c r="F8" s="4" t="s">
        <v>36</v>
      </c>
      <c r="G8" s="27">
        <v>87148</v>
      </c>
      <c r="H8" s="27">
        <f t="shared" si="1"/>
        <v>0</v>
      </c>
      <c r="I8" s="27">
        <f t="shared" si="2"/>
        <v>0</v>
      </c>
      <c r="J8" s="27">
        <f t="shared" si="3"/>
        <v>0</v>
      </c>
      <c r="K8" s="27">
        <f t="shared" si="4"/>
        <v>0</v>
      </c>
      <c r="L8" s="27">
        <f t="shared" si="5"/>
        <v>0</v>
      </c>
      <c r="M8" s="20">
        <f t="shared" si="0"/>
        <v>87148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1.06</v>
      </c>
      <c r="U8" s="8">
        <v>1.09</v>
      </c>
      <c r="V8" s="8">
        <v>1.12</v>
      </c>
      <c r="W8" s="8">
        <v>1.15</v>
      </c>
      <c r="X8" s="8">
        <v>1.18</v>
      </c>
    </row>
    <row r="9" spans="1:24" ht="13.5" customHeight="1">
      <c r="A9" s="4" t="s">
        <v>138</v>
      </c>
      <c r="B9" s="4" t="s">
        <v>61</v>
      </c>
      <c r="C9" s="4" t="s">
        <v>62</v>
      </c>
      <c r="D9" s="4"/>
      <c r="E9" s="5">
        <v>341559</v>
      </c>
      <c r="F9" s="6" t="s">
        <v>110</v>
      </c>
      <c r="G9" s="27">
        <v>153004</v>
      </c>
      <c r="H9" s="27">
        <f t="shared" si="1"/>
        <v>0</v>
      </c>
      <c r="I9" s="27">
        <f t="shared" si="2"/>
        <v>0</v>
      </c>
      <c r="J9" s="27">
        <f t="shared" si="3"/>
        <v>0</v>
      </c>
      <c r="K9" s="27">
        <f t="shared" si="4"/>
        <v>0</v>
      </c>
      <c r="L9" s="27">
        <f t="shared" si="5"/>
        <v>0</v>
      </c>
      <c r="M9" s="20">
        <f t="shared" si="0"/>
        <v>153004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1.06</v>
      </c>
      <c r="U9" s="8">
        <v>1.09</v>
      </c>
      <c r="V9" s="8">
        <v>1.12</v>
      </c>
      <c r="W9" s="8">
        <v>1.15</v>
      </c>
      <c r="X9" s="8">
        <v>1.18</v>
      </c>
    </row>
    <row r="10" spans="1:24" ht="13.5" customHeight="1">
      <c r="A10" s="4" t="s">
        <v>138</v>
      </c>
      <c r="B10" s="4" t="s">
        <v>24</v>
      </c>
      <c r="C10" s="4" t="s">
        <v>25</v>
      </c>
      <c r="D10" s="4"/>
      <c r="E10" s="5" t="s">
        <v>206</v>
      </c>
      <c r="F10" s="8" t="str">
        <f aca="true" t="shared" si="6" ref="F10:F33">CONCATENATE(A10," ",C10)</f>
        <v>Admin Bldg Roof Coverings</v>
      </c>
      <c r="G10" s="27"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 s="27">
        <f t="shared" si="4"/>
        <v>0</v>
      </c>
      <c r="L10" s="27">
        <f t="shared" si="5"/>
        <v>284422.48</v>
      </c>
      <c r="M10" s="20">
        <f t="shared" si="0"/>
        <v>284422.48</v>
      </c>
      <c r="O10" s="7">
        <v>0</v>
      </c>
      <c r="P10" s="7">
        <v>0</v>
      </c>
      <c r="Q10" s="7">
        <v>0</v>
      </c>
      <c r="R10" s="7">
        <v>0</v>
      </c>
      <c r="S10" s="7">
        <v>241036</v>
      </c>
      <c r="T10" s="8">
        <v>1.06</v>
      </c>
      <c r="U10" s="8">
        <v>1.09</v>
      </c>
      <c r="V10" s="8">
        <v>1.12</v>
      </c>
      <c r="W10" s="8">
        <v>1.15</v>
      </c>
      <c r="X10" s="8">
        <v>1.18</v>
      </c>
    </row>
    <row r="11" spans="1:24" ht="13.5" customHeight="1">
      <c r="A11" s="4" t="s">
        <v>138</v>
      </c>
      <c r="B11" s="4" t="s">
        <v>26</v>
      </c>
      <c r="C11" s="4" t="s">
        <v>27</v>
      </c>
      <c r="D11" s="4"/>
      <c r="E11" s="5" t="s">
        <v>206</v>
      </c>
      <c r="F11" s="8" t="str">
        <f t="shared" si="6"/>
        <v>Admin Bldg Roof Openings</v>
      </c>
      <c r="G11" s="27"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 s="27">
        <f t="shared" si="4"/>
        <v>0</v>
      </c>
      <c r="L11" s="27">
        <f t="shared" si="5"/>
        <v>29023.28</v>
      </c>
      <c r="M11" s="20">
        <f t="shared" si="0"/>
        <v>29023.28</v>
      </c>
      <c r="O11" s="7">
        <v>0</v>
      </c>
      <c r="P11" s="7">
        <v>0</v>
      </c>
      <c r="Q11" s="7">
        <v>0</v>
      </c>
      <c r="R11" s="7">
        <v>0</v>
      </c>
      <c r="S11" s="7">
        <v>24596</v>
      </c>
      <c r="T11" s="8">
        <v>1.06</v>
      </c>
      <c r="U11" s="8">
        <v>1.09</v>
      </c>
      <c r="V11" s="8">
        <v>1.12</v>
      </c>
      <c r="W11" s="8">
        <v>1.15</v>
      </c>
      <c r="X11" s="8">
        <v>1.18</v>
      </c>
    </row>
    <row r="12" spans="1:24" ht="13.5" customHeight="1">
      <c r="A12" s="4" t="s">
        <v>138</v>
      </c>
      <c r="B12" s="4" t="s">
        <v>65</v>
      </c>
      <c r="C12" s="4" t="s">
        <v>66</v>
      </c>
      <c r="D12" s="4"/>
      <c r="E12" s="5" t="s">
        <v>206</v>
      </c>
      <c r="F12" s="8" t="str">
        <f t="shared" si="6"/>
        <v>Admin Bldg Heat Generating Systems</v>
      </c>
      <c r="G12" s="27"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 s="27">
        <f t="shared" si="4"/>
        <v>0</v>
      </c>
      <c r="L12" s="27">
        <f t="shared" si="5"/>
        <v>107021.28</v>
      </c>
      <c r="M12" s="20">
        <f t="shared" si="0"/>
        <v>107021.28</v>
      </c>
      <c r="O12" s="7">
        <v>0</v>
      </c>
      <c r="P12" s="7">
        <v>0</v>
      </c>
      <c r="Q12" s="7">
        <v>0</v>
      </c>
      <c r="R12" s="7">
        <v>0</v>
      </c>
      <c r="S12" s="7">
        <v>90696</v>
      </c>
      <c r="T12" s="8">
        <v>1.06</v>
      </c>
      <c r="U12" s="8">
        <v>1.09</v>
      </c>
      <c r="V12" s="8">
        <v>1.12</v>
      </c>
      <c r="W12" s="8">
        <v>1.15</v>
      </c>
      <c r="X12" s="8">
        <v>1.18</v>
      </c>
    </row>
    <row r="13" spans="1:24" ht="13.5" customHeight="1">
      <c r="A13" s="4" t="s">
        <v>138</v>
      </c>
      <c r="B13" s="4" t="s">
        <v>50</v>
      </c>
      <c r="C13" s="4" t="s">
        <v>67</v>
      </c>
      <c r="D13" s="4"/>
      <c r="E13" s="5" t="s">
        <v>206</v>
      </c>
      <c r="F13" s="8" t="str">
        <f t="shared" si="6"/>
        <v>Admin Bldg Terminal and Package Units</v>
      </c>
      <c r="G13" s="27">
        <v>0</v>
      </c>
      <c r="H13" s="27">
        <f t="shared" si="1"/>
        <v>477000</v>
      </c>
      <c r="I13" s="27">
        <f t="shared" si="2"/>
        <v>817500.0000000001</v>
      </c>
      <c r="J13" s="27">
        <f t="shared" si="3"/>
        <v>133206.08000000002</v>
      </c>
      <c r="K13" s="27">
        <f t="shared" si="4"/>
        <v>0</v>
      </c>
      <c r="L13" s="27">
        <f t="shared" si="5"/>
        <v>0</v>
      </c>
      <c r="M13" s="20">
        <f t="shared" si="0"/>
        <v>1427706.08</v>
      </c>
      <c r="O13" s="7">
        <v>450000</v>
      </c>
      <c r="P13" s="7">
        <v>750000</v>
      </c>
      <c r="Q13" s="7">
        <v>118934</v>
      </c>
      <c r="R13" s="7"/>
      <c r="S13" s="7"/>
      <c r="T13" s="8">
        <v>1.06</v>
      </c>
      <c r="U13" s="8">
        <v>1.09</v>
      </c>
      <c r="V13" s="8">
        <v>1.12</v>
      </c>
      <c r="W13" s="8">
        <v>1.15</v>
      </c>
      <c r="X13" s="8">
        <v>1.18</v>
      </c>
    </row>
    <row r="14" spans="1:24" ht="13.5" customHeight="1">
      <c r="A14" s="4" t="s">
        <v>138</v>
      </c>
      <c r="B14" s="4"/>
      <c r="C14" s="4" t="s">
        <v>72</v>
      </c>
      <c r="D14" s="4"/>
      <c r="E14" s="5" t="s">
        <v>206</v>
      </c>
      <c r="F14" s="8" t="str">
        <f t="shared" si="6"/>
        <v>Admin Bldg Controls and Instrumentation</v>
      </c>
      <c r="G14" s="27">
        <v>0</v>
      </c>
      <c r="H14" s="27">
        <f t="shared" si="1"/>
        <v>212000</v>
      </c>
      <c r="I14" s="27">
        <f t="shared" si="2"/>
        <v>34880</v>
      </c>
      <c r="J14" s="27">
        <f t="shared" si="3"/>
        <v>0</v>
      </c>
      <c r="K14" s="27">
        <f t="shared" si="4"/>
        <v>0</v>
      </c>
      <c r="L14" s="27">
        <f t="shared" si="5"/>
        <v>0</v>
      </c>
      <c r="M14" s="20">
        <f t="shared" si="0"/>
        <v>246880</v>
      </c>
      <c r="O14" s="7">
        <v>200000</v>
      </c>
      <c r="P14" s="7">
        <v>32000</v>
      </c>
      <c r="Q14" s="7"/>
      <c r="R14" s="7"/>
      <c r="S14" s="7"/>
      <c r="T14" s="8">
        <v>1.06</v>
      </c>
      <c r="U14" s="8">
        <v>1.09</v>
      </c>
      <c r="V14" s="8">
        <v>1.12</v>
      </c>
      <c r="W14" s="8">
        <v>1.15</v>
      </c>
      <c r="X14" s="8">
        <v>1.18</v>
      </c>
    </row>
    <row r="15" spans="1:24" ht="13.5" customHeight="1">
      <c r="A15" s="4" t="s">
        <v>138</v>
      </c>
      <c r="B15" s="4" t="s">
        <v>39</v>
      </c>
      <c r="C15" s="4" t="s">
        <v>208</v>
      </c>
      <c r="D15" s="4"/>
      <c r="E15" s="5" t="s">
        <v>206</v>
      </c>
      <c r="F15" s="8" t="str">
        <f t="shared" si="6"/>
        <v>Admin Bldg Domestic Water Piping Replacement Phase 2</v>
      </c>
      <c r="G15" s="27">
        <v>0</v>
      </c>
      <c r="H15" s="27">
        <f t="shared" si="1"/>
        <v>0</v>
      </c>
      <c r="I15" s="27">
        <f t="shared" si="2"/>
        <v>277646.98000000004</v>
      </c>
      <c r="J15" s="27">
        <f t="shared" si="3"/>
        <v>0</v>
      </c>
      <c r="K15" s="27">
        <f t="shared" si="4"/>
        <v>0</v>
      </c>
      <c r="L15" s="27">
        <f t="shared" si="5"/>
        <v>0</v>
      </c>
      <c r="M15" s="20">
        <f t="shared" si="0"/>
        <v>277646.98000000004</v>
      </c>
      <c r="O15" s="7">
        <v>0</v>
      </c>
      <c r="P15" s="7">
        <v>254722</v>
      </c>
      <c r="Q15" s="7">
        <v>0</v>
      </c>
      <c r="R15" s="7">
        <v>0</v>
      </c>
      <c r="S15" s="7">
        <v>0</v>
      </c>
      <c r="T15" s="8">
        <v>1.06</v>
      </c>
      <c r="U15" s="8">
        <v>1.09</v>
      </c>
      <c r="V15" s="8">
        <v>1.12</v>
      </c>
      <c r="W15" s="8">
        <v>1.15</v>
      </c>
      <c r="X15" s="8">
        <v>1.18</v>
      </c>
    </row>
    <row r="16" spans="1:24" ht="13.5" customHeight="1">
      <c r="A16" s="4" t="s">
        <v>138</v>
      </c>
      <c r="B16" s="4" t="s">
        <v>39</v>
      </c>
      <c r="C16" s="4" t="s">
        <v>207</v>
      </c>
      <c r="D16" s="4"/>
      <c r="E16" s="5" t="s">
        <v>206</v>
      </c>
      <c r="F16" s="8" t="str">
        <f t="shared" si="6"/>
        <v>Admin Bldg Domestic Water Piping replacement Phase 3</v>
      </c>
      <c r="G16" s="27">
        <v>0</v>
      </c>
      <c r="H16" s="27">
        <f t="shared" si="1"/>
        <v>0</v>
      </c>
      <c r="I16" s="27">
        <f t="shared" si="2"/>
        <v>0</v>
      </c>
      <c r="J16" s="27">
        <f t="shared" si="3"/>
        <v>840000.0000000001</v>
      </c>
      <c r="K16" s="27">
        <f t="shared" si="4"/>
        <v>645580.1</v>
      </c>
      <c r="L16" s="27">
        <f t="shared" si="5"/>
        <v>0</v>
      </c>
      <c r="M16" s="20">
        <f t="shared" si="0"/>
        <v>1485580.1</v>
      </c>
      <c r="O16" s="7">
        <v>0</v>
      </c>
      <c r="P16" s="7"/>
      <c r="Q16" s="7">
        <v>750000</v>
      </c>
      <c r="R16" s="7">
        <v>561374</v>
      </c>
      <c r="S16" s="7"/>
      <c r="T16" s="8">
        <v>1.06</v>
      </c>
      <c r="U16" s="8">
        <v>1.09</v>
      </c>
      <c r="V16" s="8">
        <v>1.12</v>
      </c>
      <c r="W16" s="8">
        <v>1.15</v>
      </c>
      <c r="X16" s="8">
        <v>1.18</v>
      </c>
    </row>
    <row r="17" spans="1:24" ht="13.5" customHeight="1">
      <c r="A17" s="4" t="s">
        <v>138</v>
      </c>
      <c r="B17" s="4" t="s">
        <v>61</v>
      </c>
      <c r="C17" s="4" t="s">
        <v>68</v>
      </c>
      <c r="D17" s="4"/>
      <c r="E17" s="5" t="s">
        <v>206</v>
      </c>
      <c r="F17" s="8" t="str">
        <f t="shared" si="6"/>
        <v>Admin Bldg HVAC system Heating/Cooling Repairs</v>
      </c>
      <c r="G17" s="27">
        <v>0</v>
      </c>
      <c r="H17" s="27">
        <f t="shared" si="1"/>
        <v>0</v>
      </c>
      <c r="I17" s="27">
        <f t="shared" si="2"/>
        <v>197067.64</v>
      </c>
      <c r="J17" s="27">
        <f t="shared" si="3"/>
        <v>0</v>
      </c>
      <c r="K17" s="27">
        <f t="shared" si="4"/>
        <v>0</v>
      </c>
      <c r="L17" s="27">
        <f t="shared" si="5"/>
        <v>0</v>
      </c>
      <c r="M17" s="20">
        <f t="shared" si="0"/>
        <v>197067.64</v>
      </c>
      <c r="O17" s="7">
        <v>0</v>
      </c>
      <c r="P17" s="7">
        <v>180796</v>
      </c>
      <c r="Q17" s="7">
        <v>0</v>
      </c>
      <c r="R17" s="7">
        <v>0</v>
      </c>
      <c r="S17" s="7">
        <v>0</v>
      </c>
      <c r="T17" s="8">
        <v>1.06</v>
      </c>
      <c r="U17" s="8">
        <v>1.09</v>
      </c>
      <c r="V17" s="8">
        <v>1.12</v>
      </c>
      <c r="W17" s="8">
        <v>1.15</v>
      </c>
      <c r="X17" s="8">
        <v>1.18</v>
      </c>
    </row>
    <row r="18" spans="1:24" ht="13.5" customHeight="1">
      <c r="A18" s="4" t="s">
        <v>138</v>
      </c>
      <c r="B18" s="4" t="s">
        <v>61</v>
      </c>
      <c r="C18" s="4" t="s">
        <v>209</v>
      </c>
      <c r="D18" s="4"/>
      <c r="E18" s="5" t="s">
        <v>206</v>
      </c>
      <c r="F18" s="8" t="str">
        <f t="shared" si="6"/>
        <v>Admin Bldg Hydronic recirc R&amp;R</v>
      </c>
      <c r="G18" s="27">
        <v>0</v>
      </c>
      <c r="H18" s="27">
        <f t="shared" si="1"/>
        <v>0</v>
      </c>
      <c r="I18" s="27">
        <f t="shared" si="2"/>
        <v>233218.58000000002</v>
      </c>
      <c r="J18" s="27">
        <f t="shared" si="3"/>
        <v>0</v>
      </c>
      <c r="K18" s="27">
        <f t="shared" si="4"/>
        <v>0</v>
      </c>
      <c r="L18" s="27">
        <f t="shared" si="5"/>
        <v>0</v>
      </c>
      <c r="M18" s="20">
        <f t="shared" si="0"/>
        <v>233218.58000000002</v>
      </c>
      <c r="O18" s="7">
        <v>0</v>
      </c>
      <c r="P18" s="7">
        <v>213962</v>
      </c>
      <c r="Q18" s="7">
        <v>0</v>
      </c>
      <c r="R18" s="7">
        <v>0</v>
      </c>
      <c r="S18" s="7">
        <v>0</v>
      </c>
      <c r="T18" s="8">
        <v>1.06</v>
      </c>
      <c r="U18" s="8">
        <v>1.09</v>
      </c>
      <c r="V18" s="8">
        <v>1.12</v>
      </c>
      <c r="W18" s="8">
        <v>1.15</v>
      </c>
      <c r="X18" s="8">
        <v>1.18</v>
      </c>
    </row>
    <row r="19" spans="1:24" ht="13.5" customHeight="1">
      <c r="A19" s="4" t="s">
        <v>138</v>
      </c>
      <c r="B19" s="4" t="s">
        <v>58</v>
      </c>
      <c r="C19" s="4" t="s">
        <v>172</v>
      </c>
      <c r="D19" s="4"/>
      <c r="E19" s="5" t="s">
        <v>206</v>
      </c>
      <c r="F19" s="8" t="str">
        <f t="shared" si="6"/>
        <v>Admin Bldg Boxes (VAV, mixing)</v>
      </c>
      <c r="G19" s="27">
        <v>0</v>
      </c>
      <c r="H19" s="27">
        <f t="shared" si="1"/>
        <v>0</v>
      </c>
      <c r="I19" s="27">
        <f t="shared" si="2"/>
        <v>771097.6100000001</v>
      </c>
      <c r="J19" s="27">
        <f t="shared" si="3"/>
        <v>0</v>
      </c>
      <c r="K19" s="27">
        <f t="shared" si="4"/>
        <v>0</v>
      </c>
      <c r="L19" s="27">
        <f t="shared" si="5"/>
        <v>0</v>
      </c>
      <c r="M19" s="20">
        <f t="shared" si="0"/>
        <v>771097.6100000001</v>
      </c>
      <c r="O19" s="7">
        <v>0</v>
      </c>
      <c r="P19" s="7">
        <v>707429</v>
      </c>
      <c r="Q19" s="7">
        <v>0</v>
      </c>
      <c r="R19" s="7">
        <v>0</v>
      </c>
      <c r="S19" s="7">
        <v>0</v>
      </c>
      <c r="T19" s="8">
        <v>1.06</v>
      </c>
      <c r="U19" s="8">
        <v>1.09</v>
      </c>
      <c r="V19" s="8">
        <v>1.12</v>
      </c>
      <c r="W19" s="8">
        <v>1.15</v>
      </c>
      <c r="X19" s="8">
        <v>1.18</v>
      </c>
    </row>
    <row r="20" spans="1:24" ht="13.5" customHeight="1">
      <c r="A20" s="4" t="s">
        <v>138</v>
      </c>
      <c r="B20" s="4" t="s">
        <v>69</v>
      </c>
      <c r="C20" s="4" t="s">
        <v>70</v>
      </c>
      <c r="D20" s="4"/>
      <c r="E20" s="5" t="s">
        <v>206</v>
      </c>
      <c r="F20" s="8" t="str">
        <f t="shared" si="6"/>
        <v>Admin Bldg Testing and Balancing</v>
      </c>
      <c r="G20" s="27">
        <v>0</v>
      </c>
      <c r="H20" s="27">
        <f t="shared" si="1"/>
        <v>0</v>
      </c>
      <c r="I20" s="27">
        <f t="shared" si="2"/>
        <v>117289.45000000001</v>
      </c>
      <c r="J20" s="27">
        <f t="shared" si="3"/>
        <v>0</v>
      </c>
      <c r="K20" s="27">
        <f t="shared" si="4"/>
        <v>0</v>
      </c>
      <c r="L20" s="27">
        <f t="shared" si="5"/>
        <v>0</v>
      </c>
      <c r="M20" s="20">
        <f t="shared" si="0"/>
        <v>117289.45000000001</v>
      </c>
      <c r="O20" s="7">
        <v>0</v>
      </c>
      <c r="P20" s="7">
        <v>107605</v>
      </c>
      <c r="Q20" s="7"/>
      <c r="R20" s="7"/>
      <c r="S20" s="7">
        <v>0</v>
      </c>
      <c r="T20" s="8">
        <v>1.06</v>
      </c>
      <c r="U20" s="8">
        <v>1.09</v>
      </c>
      <c r="V20" s="8">
        <v>1.12</v>
      </c>
      <c r="W20" s="8">
        <v>1.15</v>
      </c>
      <c r="X20" s="8">
        <v>1.18</v>
      </c>
    </row>
    <row r="21" spans="1:24" ht="13.5" customHeight="1">
      <c r="A21" s="4" t="s">
        <v>138</v>
      </c>
      <c r="B21" s="4" t="s">
        <v>12</v>
      </c>
      <c r="C21" s="4" t="s">
        <v>210</v>
      </c>
      <c r="D21" s="4"/>
      <c r="E21" s="5" t="s">
        <v>206</v>
      </c>
      <c r="F21" s="8" t="str">
        <f t="shared" si="6"/>
        <v>Admin Bldg Exaust fans replacement</v>
      </c>
      <c r="G21" s="27">
        <v>0</v>
      </c>
      <c r="H21" s="27">
        <f t="shared" si="1"/>
        <v>69707.72</v>
      </c>
      <c r="I21" s="27">
        <f t="shared" si="2"/>
        <v>0</v>
      </c>
      <c r="J21" s="27">
        <f t="shared" si="3"/>
        <v>0</v>
      </c>
      <c r="K21" s="27">
        <f t="shared" si="4"/>
        <v>0</v>
      </c>
      <c r="L21" s="27">
        <f t="shared" si="5"/>
        <v>0</v>
      </c>
      <c r="M21" s="20">
        <f t="shared" si="0"/>
        <v>69707.72</v>
      </c>
      <c r="O21" s="7">
        <v>65762</v>
      </c>
      <c r="P21" s="7"/>
      <c r="Q21" s="7">
        <v>0</v>
      </c>
      <c r="R21" s="7">
        <v>0</v>
      </c>
      <c r="S21" s="7">
        <v>0</v>
      </c>
      <c r="T21" s="8">
        <v>1.06</v>
      </c>
      <c r="U21" s="8">
        <v>1.09</v>
      </c>
      <c r="V21" s="8">
        <v>1.12</v>
      </c>
      <c r="W21" s="8">
        <v>1.15</v>
      </c>
      <c r="X21" s="8">
        <v>1.18</v>
      </c>
    </row>
    <row r="22" spans="1:24" ht="13.5" customHeight="1">
      <c r="A22" s="4" t="s">
        <v>138</v>
      </c>
      <c r="B22" s="4" t="s">
        <v>71</v>
      </c>
      <c r="C22" s="4" t="s">
        <v>211</v>
      </c>
      <c r="D22" s="4"/>
      <c r="E22" s="5" t="s">
        <v>206</v>
      </c>
      <c r="F22" s="8" t="str">
        <f t="shared" si="6"/>
        <v>Admin Bldg Repipe storage tank III</v>
      </c>
      <c r="G22" s="27"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 s="27">
        <f t="shared" si="4"/>
        <v>0</v>
      </c>
      <c r="L22" s="27">
        <f t="shared" si="5"/>
        <v>48507.439999999995</v>
      </c>
      <c r="M22" s="20">
        <f t="shared" si="0"/>
        <v>48507.439999999995</v>
      </c>
      <c r="O22" s="7">
        <v>0</v>
      </c>
      <c r="P22" s="7">
        <v>0</v>
      </c>
      <c r="Q22" s="7">
        <v>0</v>
      </c>
      <c r="R22" s="7">
        <v>0</v>
      </c>
      <c r="S22" s="7">
        <v>41108</v>
      </c>
      <c r="T22" s="8">
        <v>1.06</v>
      </c>
      <c r="U22" s="8">
        <v>1.09</v>
      </c>
      <c r="V22" s="8">
        <v>1.12</v>
      </c>
      <c r="W22" s="8">
        <v>1.15</v>
      </c>
      <c r="X22" s="8">
        <v>1.18</v>
      </c>
    </row>
    <row r="23" spans="1:24" ht="13.5" customHeight="1">
      <c r="A23" s="4" t="s">
        <v>138</v>
      </c>
      <c r="B23" s="4" t="s">
        <v>87</v>
      </c>
      <c r="C23" s="4" t="s">
        <v>191</v>
      </c>
      <c r="D23" s="4"/>
      <c r="E23" s="5" t="s">
        <v>206</v>
      </c>
      <c r="F23" s="8" t="str">
        <f t="shared" si="6"/>
        <v>Admin Bldg Other Equipment (Staging)</v>
      </c>
      <c r="G23" s="27">
        <v>0</v>
      </c>
      <c r="H23" s="27">
        <f t="shared" si="1"/>
        <v>0</v>
      </c>
      <c r="I23" s="27">
        <f t="shared" si="2"/>
        <v>0</v>
      </c>
      <c r="J23" s="27">
        <f t="shared" si="3"/>
        <v>459116.00000000006</v>
      </c>
      <c r="K23" s="27">
        <f t="shared" si="4"/>
        <v>0</v>
      </c>
      <c r="L23" s="27">
        <f t="shared" si="5"/>
        <v>0</v>
      </c>
      <c r="M23" s="20">
        <f t="shared" si="0"/>
        <v>459116.00000000006</v>
      </c>
      <c r="O23" s="7">
        <v>0</v>
      </c>
      <c r="P23" s="7">
        <v>0</v>
      </c>
      <c r="Q23" s="7">
        <v>409925</v>
      </c>
      <c r="R23" s="7">
        <v>0</v>
      </c>
      <c r="S23" s="7">
        <v>0</v>
      </c>
      <c r="T23" s="8">
        <v>1.06</v>
      </c>
      <c r="U23" s="8">
        <v>1.09</v>
      </c>
      <c r="V23" s="8">
        <v>1.12</v>
      </c>
      <c r="W23" s="8">
        <v>1.15</v>
      </c>
      <c r="X23" s="8">
        <v>1.18</v>
      </c>
    </row>
    <row r="24" spans="1:24" ht="13.5" customHeight="1">
      <c r="A24" s="4" t="s">
        <v>138</v>
      </c>
      <c r="B24" s="4" t="s">
        <v>11</v>
      </c>
      <c r="C24" s="4" t="s">
        <v>90</v>
      </c>
      <c r="D24" s="4"/>
      <c r="E24" s="5" t="s">
        <v>206</v>
      </c>
      <c r="F24" s="8" t="str">
        <f t="shared" si="6"/>
        <v>Admin Bldg Elevators and Lifts</v>
      </c>
      <c r="G24" s="27">
        <v>0</v>
      </c>
      <c r="H24" s="27">
        <f t="shared" si="1"/>
        <v>669379.4</v>
      </c>
      <c r="I24" s="27">
        <f t="shared" si="2"/>
        <v>0</v>
      </c>
      <c r="J24" s="27">
        <f t="shared" si="3"/>
        <v>0</v>
      </c>
      <c r="K24" s="27">
        <f t="shared" si="4"/>
        <v>0</v>
      </c>
      <c r="L24" s="27">
        <f t="shared" si="5"/>
        <v>0</v>
      </c>
      <c r="M24" s="20">
        <f t="shared" si="0"/>
        <v>669379.4</v>
      </c>
      <c r="O24" s="7">
        <f>524909+106581</f>
        <v>631490</v>
      </c>
      <c r="P24" s="7">
        <v>0</v>
      </c>
      <c r="Q24" s="7">
        <v>0</v>
      </c>
      <c r="R24" s="7">
        <v>0</v>
      </c>
      <c r="S24" s="7">
        <v>0</v>
      </c>
      <c r="T24" s="8">
        <v>1.06</v>
      </c>
      <c r="U24" s="8">
        <v>1.09</v>
      </c>
      <c r="V24" s="8">
        <v>1.12</v>
      </c>
      <c r="W24" s="8">
        <v>1.15</v>
      </c>
      <c r="X24" s="8">
        <v>1.18</v>
      </c>
    </row>
    <row r="25" spans="1:24" ht="13.5" customHeight="1">
      <c r="A25" s="4" t="s">
        <v>138</v>
      </c>
      <c r="B25" s="4"/>
      <c r="C25" s="4" t="s">
        <v>178</v>
      </c>
      <c r="D25" s="4"/>
      <c r="E25" s="5" t="s">
        <v>206</v>
      </c>
      <c r="F25" s="8" t="str">
        <f t="shared" si="6"/>
        <v>Admin Bldg Electrical Service and Distribution</v>
      </c>
      <c r="G25" s="27">
        <v>0</v>
      </c>
      <c r="H25" s="27">
        <f t="shared" si="1"/>
        <v>0</v>
      </c>
      <c r="I25" s="27">
        <f t="shared" si="2"/>
        <v>0</v>
      </c>
      <c r="J25" s="27">
        <f t="shared" si="3"/>
        <v>0</v>
      </c>
      <c r="K25" s="27">
        <f t="shared" si="4"/>
        <v>231652.55</v>
      </c>
      <c r="L25" s="27">
        <f t="shared" si="5"/>
        <v>0</v>
      </c>
      <c r="M25" s="20">
        <f t="shared" si="0"/>
        <v>231652.55</v>
      </c>
      <c r="O25" s="7">
        <v>0</v>
      </c>
      <c r="P25" s="7">
        <v>0</v>
      </c>
      <c r="Q25" s="7">
        <v>0</v>
      </c>
      <c r="R25" s="7">
        <v>201437</v>
      </c>
      <c r="S25" s="7">
        <v>0</v>
      </c>
      <c r="T25" s="8">
        <v>1.06</v>
      </c>
      <c r="U25" s="8">
        <v>1.09</v>
      </c>
      <c r="V25" s="8">
        <v>1.12</v>
      </c>
      <c r="W25" s="8">
        <v>1.15</v>
      </c>
      <c r="X25" s="8">
        <v>1.18</v>
      </c>
    </row>
    <row r="26" spans="1:24" ht="13.5" customHeight="1">
      <c r="A26" s="4" t="s">
        <v>138</v>
      </c>
      <c r="B26" s="4"/>
      <c r="C26" s="4" t="s">
        <v>193</v>
      </c>
      <c r="D26" s="4"/>
      <c r="E26" s="5" t="s">
        <v>206</v>
      </c>
      <c r="F26" s="8" t="str">
        <f t="shared" si="6"/>
        <v>Admin Bldg Other Electrical Systems (Generator)</v>
      </c>
      <c r="G26" s="27">
        <v>0</v>
      </c>
      <c r="H26" s="27">
        <f t="shared" si="1"/>
        <v>0</v>
      </c>
      <c r="I26" s="27">
        <f t="shared" si="2"/>
        <v>0</v>
      </c>
      <c r="J26" s="27">
        <f t="shared" si="3"/>
        <v>0</v>
      </c>
      <c r="K26" s="27">
        <f t="shared" si="4"/>
        <v>137888.44999999998</v>
      </c>
      <c r="L26" s="27">
        <f t="shared" si="5"/>
        <v>0</v>
      </c>
      <c r="M26" s="20">
        <f t="shared" si="0"/>
        <v>137888.44999999998</v>
      </c>
      <c r="O26" s="7">
        <v>0</v>
      </c>
      <c r="P26" s="7">
        <v>0</v>
      </c>
      <c r="Q26" s="7">
        <v>0</v>
      </c>
      <c r="R26" s="7">
        <v>119903</v>
      </c>
      <c r="S26" s="7">
        <v>0</v>
      </c>
      <c r="T26" s="8">
        <v>1.06</v>
      </c>
      <c r="U26" s="8">
        <v>1.09</v>
      </c>
      <c r="V26" s="8">
        <v>1.12</v>
      </c>
      <c r="W26" s="8">
        <v>1.15</v>
      </c>
      <c r="X26" s="8">
        <v>1.18</v>
      </c>
    </row>
    <row r="27" spans="1:24" ht="13.5" customHeight="1">
      <c r="A27" s="4" t="s">
        <v>138</v>
      </c>
      <c r="B27" s="4"/>
      <c r="C27" s="4" t="s">
        <v>156</v>
      </c>
      <c r="D27" s="4"/>
      <c r="E27" s="5" t="s">
        <v>206</v>
      </c>
      <c r="F27" s="8" t="str">
        <f t="shared" si="6"/>
        <v>Admin Bldg Ceiling Finishes</v>
      </c>
      <c r="G27" s="27">
        <v>0</v>
      </c>
      <c r="H27" s="27">
        <f t="shared" si="1"/>
        <v>0</v>
      </c>
      <c r="I27" s="27">
        <f t="shared" si="2"/>
        <v>0</v>
      </c>
      <c r="J27" s="27">
        <f t="shared" si="3"/>
        <v>0</v>
      </c>
      <c r="K27" s="27">
        <f t="shared" si="4"/>
        <v>0</v>
      </c>
      <c r="L27" s="27">
        <f t="shared" si="5"/>
        <v>358914.69999999995</v>
      </c>
      <c r="M27" s="20">
        <f t="shared" si="0"/>
        <v>358914.69999999995</v>
      </c>
      <c r="O27" s="7">
        <v>0</v>
      </c>
      <c r="P27" s="7">
        <v>0</v>
      </c>
      <c r="Q27" s="7">
        <v>0</v>
      </c>
      <c r="R27" s="7">
        <v>0</v>
      </c>
      <c r="S27" s="7">
        <v>304165</v>
      </c>
      <c r="T27" s="8">
        <v>1.06</v>
      </c>
      <c r="U27" s="8">
        <v>1.09</v>
      </c>
      <c r="V27" s="8">
        <v>1.12</v>
      </c>
      <c r="W27" s="8">
        <v>1.15</v>
      </c>
      <c r="X27" s="8">
        <v>1.18</v>
      </c>
    </row>
    <row r="28" spans="1:24" ht="13.5" customHeight="1">
      <c r="A28" s="4" t="s">
        <v>138</v>
      </c>
      <c r="B28" s="4"/>
      <c r="C28" s="4" t="s">
        <v>192</v>
      </c>
      <c r="D28" s="4"/>
      <c r="E28" s="5" t="s">
        <v>206</v>
      </c>
      <c r="F28" s="8" t="str">
        <f t="shared" si="6"/>
        <v>Admin Bldg Other HVAC Equipment</v>
      </c>
      <c r="G28" s="27">
        <v>0</v>
      </c>
      <c r="H28" s="27">
        <f t="shared" si="1"/>
        <v>0</v>
      </c>
      <c r="I28" s="27">
        <f t="shared" si="2"/>
        <v>0</v>
      </c>
      <c r="J28" s="27">
        <f t="shared" si="3"/>
        <v>0</v>
      </c>
      <c r="K28" s="27">
        <f t="shared" si="4"/>
        <v>306418.64999999997</v>
      </c>
      <c r="L28" s="27">
        <f t="shared" si="5"/>
        <v>0</v>
      </c>
      <c r="M28" s="20">
        <f t="shared" si="0"/>
        <v>306418.64999999997</v>
      </c>
      <c r="O28" s="7">
        <v>0</v>
      </c>
      <c r="P28" s="7">
        <v>0</v>
      </c>
      <c r="Q28" s="7">
        <v>0</v>
      </c>
      <c r="R28" s="7">
        <v>266451</v>
      </c>
      <c r="S28" s="7">
        <v>0</v>
      </c>
      <c r="T28" s="8">
        <v>1.06</v>
      </c>
      <c r="U28" s="8">
        <v>1.09</v>
      </c>
      <c r="V28" s="8">
        <v>1.12</v>
      </c>
      <c r="W28" s="8">
        <v>1.15</v>
      </c>
      <c r="X28" s="8">
        <v>1.18</v>
      </c>
    </row>
    <row r="29" spans="1:24" ht="13.5" customHeight="1">
      <c r="A29" s="4" t="s">
        <v>138</v>
      </c>
      <c r="B29" s="4" t="s">
        <v>91</v>
      </c>
      <c r="C29" s="4" t="s">
        <v>214</v>
      </c>
      <c r="D29" s="4"/>
      <c r="E29" s="5" t="s">
        <v>206</v>
      </c>
      <c r="F29" s="8" t="str">
        <f t="shared" si="6"/>
        <v>Admin Bldg Stairwell hardware replacement</v>
      </c>
      <c r="G29" s="27">
        <v>0</v>
      </c>
      <c r="H29" s="27">
        <f>O29*T27</f>
        <v>0</v>
      </c>
      <c r="I29" s="27">
        <f>P29*U27</f>
        <v>0</v>
      </c>
      <c r="J29" s="27">
        <f>Q29*V27</f>
        <v>101403.68000000001</v>
      </c>
      <c r="K29" s="27">
        <f>R29*W27</f>
        <v>0</v>
      </c>
      <c r="L29" s="27">
        <f>S29*X27</f>
        <v>0</v>
      </c>
      <c r="M29" s="20">
        <f t="shared" si="0"/>
        <v>101403.68000000001</v>
      </c>
      <c r="O29" s="7">
        <v>0</v>
      </c>
      <c r="P29" s="7">
        <v>0</v>
      </c>
      <c r="Q29" s="7">
        <v>90539</v>
      </c>
      <c r="R29" s="7">
        <v>0</v>
      </c>
      <c r="S29" s="7">
        <v>0</v>
      </c>
      <c r="T29" s="8">
        <v>1.06</v>
      </c>
      <c r="U29" s="8">
        <v>1.09</v>
      </c>
      <c r="V29" s="8">
        <v>1.12</v>
      </c>
      <c r="W29" s="8">
        <v>1.15</v>
      </c>
      <c r="X29" s="8">
        <v>1.18</v>
      </c>
    </row>
    <row r="30" spans="1:24" ht="13.5" customHeight="1">
      <c r="A30" s="4" t="s">
        <v>146</v>
      </c>
      <c r="B30" s="4" t="s">
        <v>87</v>
      </c>
      <c r="C30" s="4" t="s">
        <v>67</v>
      </c>
      <c r="D30" s="4"/>
      <c r="E30" s="5" t="s">
        <v>206</v>
      </c>
      <c r="F30" s="8" t="str">
        <f t="shared" si="6"/>
        <v>Animal Control Shelter Terminal and Package Units</v>
      </c>
      <c r="G30" s="27">
        <v>0</v>
      </c>
      <c r="H30" s="27">
        <f aca="true" t="shared" si="7" ref="H30:H55">O30*T29</f>
        <v>147351.66</v>
      </c>
      <c r="I30" s="27">
        <f aca="true" t="shared" si="8" ref="I30:I55">P30*U29</f>
        <v>0</v>
      </c>
      <c r="J30" s="27">
        <f aca="true" t="shared" si="9" ref="J30:J55">Q30*V29</f>
        <v>0</v>
      </c>
      <c r="K30" s="27">
        <f aca="true" t="shared" si="10" ref="K30:K55">R30*W29</f>
        <v>0</v>
      </c>
      <c r="L30" s="27">
        <f aca="true" t="shared" si="11" ref="L30:L55">S30*X29</f>
        <v>0</v>
      </c>
      <c r="M30" s="20">
        <f t="shared" si="0"/>
        <v>147351.66</v>
      </c>
      <c r="O30" s="7">
        <v>139011</v>
      </c>
      <c r="P30" s="7">
        <v>0</v>
      </c>
      <c r="Q30" s="7">
        <v>0</v>
      </c>
      <c r="R30" s="7">
        <v>0</v>
      </c>
      <c r="S30" s="7">
        <v>0</v>
      </c>
      <c r="T30" s="8">
        <v>1.06</v>
      </c>
      <c r="U30" s="8">
        <v>1.09</v>
      </c>
      <c r="V30" s="8">
        <v>1.12</v>
      </c>
      <c r="W30" s="8">
        <v>1.15</v>
      </c>
      <c r="X30" s="8">
        <v>1.18</v>
      </c>
    </row>
    <row r="31" spans="1:24" ht="13.5" customHeight="1">
      <c r="A31" s="4" t="s">
        <v>146</v>
      </c>
      <c r="B31" s="4"/>
      <c r="C31" s="4" t="s">
        <v>72</v>
      </c>
      <c r="D31" s="4"/>
      <c r="E31" s="5" t="s">
        <v>206</v>
      </c>
      <c r="F31" s="8" t="str">
        <f t="shared" si="6"/>
        <v>Animal Control Shelter Controls and Instrumentation</v>
      </c>
      <c r="G31" s="27">
        <v>0</v>
      </c>
      <c r="H31" s="27">
        <f t="shared" si="7"/>
        <v>7223.900000000001</v>
      </c>
      <c r="I31" s="27">
        <f t="shared" si="8"/>
        <v>0</v>
      </c>
      <c r="J31" s="27">
        <f t="shared" si="9"/>
        <v>0</v>
      </c>
      <c r="K31" s="27">
        <f t="shared" si="10"/>
        <v>0</v>
      </c>
      <c r="L31" s="27">
        <f t="shared" si="11"/>
        <v>0</v>
      </c>
      <c r="M31" s="20">
        <f t="shared" si="0"/>
        <v>7223.900000000001</v>
      </c>
      <c r="O31" s="7">
        <v>6815</v>
      </c>
      <c r="P31" s="7">
        <v>0</v>
      </c>
      <c r="Q31" s="7">
        <v>0</v>
      </c>
      <c r="R31" s="7">
        <v>0</v>
      </c>
      <c r="S31" s="7">
        <v>0</v>
      </c>
      <c r="T31" s="8">
        <v>1.06</v>
      </c>
      <c r="U31" s="8">
        <v>1.09</v>
      </c>
      <c r="V31" s="8">
        <v>1.12</v>
      </c>
      <c r="W31" s="8">
        <v>1.15</v>
      </c>
      <c r="X31" s="8">
        <v>1.18</v>
      </c>
    </row>
    <row r="32" spans="1:24" ht="13.5" customHeight="1">
      <c r="A32" s="4" t="s">
        <v>146</v>
      </c>
      <c r="B32" s="4"/>
      <c r="C32" s="4" t="s">
        <v>93</v>
      </c>
      <c r="D32" s="4"/>
      <c r="E32" s="5" t="s">
        <v>206</v>
      </c>
      <c r="F32" s="8" t="str">
        <f t="shared" si="6"/>
        <v>Animal Control Shelter Site Lighting</v>
      </c>
      <c r="G32" s="27">
        <v>0</v>
      </c>
      <c r="H32" s="27">
        <f t="shared" si="7"/>
        <v>5385.860000000001</v>
      </c>
      <c r="I32" s="27">
        <f t="shared" si="8"/>
        <v>0</v>
      </c>
      <c r="J32" s="27">
        <f t="shared" si="9"/>
        <v>0</v>
      </c>
      <c r="K32" s="27">
        <f t="shared" si="10"/>
        <v>0</v>
      </c>
      <c r="L32" s="27">
        <f t="shared" si="11"/>
        <v>0</v>
      </c>
      <c r="M32" s="20">
        <f t="shared" si="0"/>
        <v>5385.860000000001</v>
      </c>
      <c r="O32" s="7">
        <v>5081</v>
      </c>
      <c r="P32" s="7">
        <v>0</v>
      </c>
      <c r="Q32" s="7">
        <v>0</v>
      </c>
      <c r="R32" s="7">
        <v>0</v>
      </c>
      <c r="S32" s="7">
        <v>0</v>
      </c>
      <c r="T32" s="8">
        <v>1.06</v>
      </c>
      <c r="U32" s="8">
        <v>1.09</v>
      </c>
      <c r="V32" s="8">
        <v>1.12</v>
      </c>
      <c r="W32" s="8">
        <v>1.15</v>
      </c>
      <c r="X32" s="8">
        <v>1.18</v>
      </c>
    </row>
    <row r="33" spans="1:24" ht="13.5" customHeight="1">
      <c r="A33" s="4" t="s">
        <v>146</v>
      </c>
      <c r="B33" s="4" t="s">
        <v>92</v>
      </c>
      <c r="C33" s="4" t="s">
        <v>70</v>
      </c>
      <c r="D33" s="4"/>
      <c r="E33" s="5" t="s">
        <v>206</v>
      </c>
      <c r="F33" s="8" t="str">
        <f t="shared" si="6"/>
        <v>Animal Control Shelter Testing and Balancing</v>
      </c>
      <c r="G33" s="27">
        <v>0</v>
      </c>
      <c r="H33" s="27">
        <f t="shared" si="7"/>
        <v>3564.78</v>
      </c>
      <c r="I33" s="27">
        <f t="shared" si="8"/>
        <v>0</v>
      </c>
      <c r="J33" s="27">
        <f t="shared" si="9"/>
        <v>0</v>
      </c>
      <c r="K33" s="27">
        <f t="shared" si="10"/>
        <v>0</v>
      </c>
      <c r="L33" s="27">
        <f t="shared" si="11"/>
        <v>0</v>
      </c>
      <c r="M33" s="20">
        <f t="shared" si="0"/>
        <v>3564.78</v>
      </c>
      <c r="O33" s="7">
        <v>3363</v>
      </c>
      <c r="P33" s="7">
        <v>0</v>
      </c>
      <c r="Q33" s="7">
        <v>0</v>
      </c>
      <c r="R33" s="7">
        <v>0</v>
      </c>
      <c r="S33" s="7">
        <v>0</v>
      </c>
      <c r="T33" s="8">
        <v>1.06</v>
      </c>
      <c r="U33" s="8">
        <v>1.09</v>
      </c>
      <c r="V33" s="8">
        <v>1.12</v>
      </c>
      <c r="W33" s="8">
        <v>1.15</v>
      </c>
      <c r="X33" s="8">
        <v>1.18</v>
      </c>
    </row>
    <row r="34" spans="1:24" ht="13.5" customHeight="1">
      <c r="A34" s="4" t="s">
        <v>60</v>
      </c>
      <c r="B34" s="4" t="s">
        <v>61</v>
      </c>
      <c r="C34" s="4" t="s">
        <v>53</v>
      </c>
      <c r="D34" s="4"/>
      <c r="E34" s="5">
        <v>343557</v>
      </c>
      <c r="F34" s="6" t="s">
        <v>140</v>
      </c>
      <c r="G34" s="27">
        <v>111830</v>
      </c>
      <c r="H34" s="27">
        <f t="shared" si="7"/>
        <v>0</v>
      </c>
      <c r="I34" s="27">
        <f t="shared" si="8"/>
        <v>0</v>
      </c>
      <c r="J34" s="27">
        <f t="shared" si="9"/>
        <v>0</v>
      </c>
      <c r="K34" s="27">
        <f t="shared" si="10"/>
        <v>0</v>
      </c>
      <c r="L34" s="27">
        <f t="shared" si="11"/>
        <v>0</v>
      </c>
      <c r="M34" s="20">
        <f t="shared" si="0"/>
        <v>111830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8">
        <v>1.06</v>
      </c>
      <c r="U34" s="8">
        <v>1.09</v>
      </c>
      <c r="V34" s="8">
        <v>1.12</v>
      </c>
      <c r="W34" s="8">
        <v>1.15</v>
      </c>
      <c r="X34" s="8">
        <v>1.18</v>
      </c>
    </row>
    <row r="35" spans="1:24" ht="13.5" customHeight="1">
      <c r="A35" s="4" t="s">
        <v>139</v>
      </c>
      <c r="B35" s="4" t="s">
        <v>24</v>
      </c>
      <c r="C35" s="4" t="s">
        <v>29</v>
      </c>
      <c r="D35" s="4"/>
      <c r="E35" s="5">
        <v>342501</v>
      </c>
      <c r="F35" s="6" t="s">
        <v>123</v>
      </c>
      <c r="G35" s="27">
        <v>159436</v>
      </c>
      <c r="H35" s="27">
        <f t="shared" si="7"/>
        <v>0</v>
      </c>
      <c r="I35" s="27">
        <f t="shared" si="8"/>
        <v>0</v>
      </c>
      <c r="J35" s="27">
        <f t="shared" si="9"/>
        <v>0</v>
      </c>
      <c r="K35" s="27">
        <f t="shared" si="10"/>
        <v>0</v>
      </c>
      <c r="L35" s="27">
        <f t="shared" si="11"/>
        <v>0</v>
      </c>
      <c r="M35" s="20">
        <f t="shared" si="0"/>
        <v>159436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8">
        <v>1.06</v>
      </c>
      <c r="U35" s="8">
        <v>1.09</v>
      </c>
      <c r="V35" s="8">
        <v>1.12</v>
      </c>
      <c r="W35" s="8">
        <v>1.15</v>
      </c>
      <c r="X35" s="8">
        <v>1.18</v>
      </c>
    </row>
    <row r="36" spans="1:24" ht="13.5" customHeight="1">
      <c r="A36" s="4" t="s">
        <v>139</v>
      </c>
      <c r="B36" s="4" t="s">
        <v>37</v>
      </c>
      <c r="C36" s="4" t="s">
        <v>38</v>
      </c>
      <c r="D36" s="4"/>
      <c r="E36" s="5">
        <v>342502</v>
      </c>
      <c r="F36" s="6" t="s">
        <v>124</v>
      </c>
      <c r="G36" s="27">
        <v>153878</v>
      </c>
      <c r="H36" s="27">
        <f t="shared" si="7"/>
        <v>0</v>
      </c>
      <c r="I36" s="27">
        <f t="shared" si="8"/>
        <v>0</v>
      </c>
      <c r="J36" s="27">
        <f t="shared" si="9"/>
        <v>0</v>
      </c>
      <c r="K36" s="27">
        <f t="shared" si="10"/>
        <v>0</v>
      </c>
      <c r="L36" s="27">
        <f t="shared" si="11"/>
        <v>0</v>
      </c>
      <c r="M36" s="20">
        <f t="shared" si="0"/>
        <v>153878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8">
        <v>1.06</v>
      </c>
      <c r="U36" s="8">
        <v>1.09</v>
      </c>
      <c r="V36" s="8">
        <v>1.12</v>
      </c>
      <c r="W36" s="8">
        <v>1.15</v>
      </c>
      <c r="X36" s="8">
        <v>1.18</v>
      </c>
    </row>
    <row r="37" spans="1:24" ht="13.5" customHeight="1">
      <c r="A37" s="4" t="s">
        <v>155</v>
      </c>
      <c r="B37" s="4" t="s">
        <v>50</v>
      </c>
      <c r="C37" s="4" t="s">
        <v>52</v>
      </c>
      <c r="D37" s="4"/>
      <c r="E37" s="5">
        <v>341550</v>
      </c>
      <c r="F37" s="6" t="s">
        <v>107</v>
      </c>
      <c r="G37" s="27">
        <v>172926</v>
      </c>
      <c r="H37" s="27">
        <f t="shared" si="7"/>
        <v>0</v>
      </c>
      <c r="I37" s="27">
        <f t="shared" si="8"/>
        <v>0</v>
      </c>
      <c r="J37" s="27">
        <f t="shared" si="9"/>
        <v>0</v>
      </c>
      <c r="K37" s="27">
        <f t="shared" si="10"/>
        <v>0</v>
      </c>
      <c r="L37" s="27">
        <f t="shared" si="11"/>
        <v>0</v>
      </c>
      <c r="M37" s="20">
        <f t="shared" si="0"/>
        <v>172926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8">
        <v>1.06</v>
      </c>
      <c r="U37" s="8">
        <v>1.09</v>
      </c>
      <c r="V37" s="8">
        <v>1.12</v>
      </c>
      <c r="W37" s="8">
        <v>1.15</v>
      </c>
      <c r="X37" s="8">
        <v>1.18</v>
      </c>
    </row>
    <row r="38" spans="1:24" ht="13.5" customHeight="1">
      <c r="A38" s="4" t="s">
        <v>155</v>
      </c>
      <c r="B38" s="4" t="s">
        <v>31</v>
      </c>
      <c r="C38" s="4" t="s">
        <v>32</v>
      </c>
      <c r="D38" s="4"/>
      <c r="E38" s="5" t="s">
        <v>206</v>
      </c>
      <c r="F38" s="8" t="str">
        <f aca="true" t="shared" si="12" ref="F38:F55">CONCATENATE(A38," ",C38)</f>
        <v>Auburn PH Rain Water Drainage</v>
      </c>
      <c r="G38" s="27">
        <v>0</v>
      </c>
      <c r="H38" s="27">
        <f t="shared" si="7"/>
        <v>0</v>
      </c>
      <c r="I38" s="27">
        <f t="shared" si="8"/>
        <v>3183.8900000000003</v>
      </c>
      <c r="J38" s="27">
        <f t="shared" si="9"/>
        <v>0</v>
      </c>
      <c r="K38" s="27">
        <f t="shared" si="10"/>
        <v>0</v>
      </c>
      <c r="L38" s="27">
        <f t="shared" si="11"/>
        <v>0</v>
      </c>
      <c r="M38" s="20">
        <f aca="true" t="shared" si="13" ref="M38:M69">SUM(G38:L38)</f>
        <v>3183.8900000000003</v>
      </c>
      <c r="O38" s="7">
        <v>0</v>
      </c>
      <c r="P38" s="7">
        <v>2921</v>
      </c>
      <c r="Q38" s="7">
        <v>0</v>
      </c>
      <c r="R38" s="7">
        <v>0</v>
      </c>
      <c r="S38" s="7">
        <v>0</v>
      </c>
      <c r="T38" s="8">
        <v>1.06</v>
      </c>
      <c r="U38" s="8">
        <v>1.09</v>
      </c>
      <c r="V38" s="8">
        <v>1.12</v>
      </c>
      <c r="W38" s="8">
        <v>1.15</v>
      </c>
      <c r="X38" s="8">
        <v>1.18</v>
      </c>
    </row>
    <row r="39" spans="1:24" ht="13.5" customHeight="1">
      <c r="A39" s="4" t="s">
        <v>155</v>
      </c>
      <c r="B39" s="4" t="s">
        <v>82</v>
      </c>
      <c r="C39" s="4" t="s">
        <v>83</v>
      </c>
      <c r="D39" s="4"/>
      <c r="E39" s="5" t="s">
        <v>206</v>
      </c>
      <c r="F39" s="8" t="str">
        <f t="shared" si="12"/>
        <v>Auburn PH Water Supply</v>
      </c>
      <c r="G39" s="27">
        <v>0</v>
      </c>
      <c r="H39" s="27">
        <f t="shared" si="7"/>
        <v>0</v>
      </c>
      <c r="I39" s="27">
        <f t="shared" si="8"/>
        <v>0</v>
      </c>
      <c r="J39" s="27">
        <f t="shared" si="9"/>
        <v>0</v>
      </c>
      <c r="K39" s="27">
        <f t="shared" si="10"/>
        <v>3033.7</v>
      </c>
      <c r="L39" s="27">
        <f t="shared" si="11"/>
        <v>0</v>
      </c>
      <c r="M39" s="20">
        <f t="shared" si="13"/>
        <v>3033.7</v>
      </c>
      <c r="O39" s="7">
        <v>0</v>
      </c>
      <c r="P39" s="7">
        <v>0</v>
      </c>
      <c r="Q39" s="7">
        <v>0</v>
      </c>
      <c r="R39" s="7">
        <v>2638</v>
      </c>
      <c r="S39" s="7">
        <v>0</v>
      </c>
      <c r="T39" s="8">
        <v>1.06</v>
      </c>
      <c r="U39" s="8">
        <v>1.09</v>
      </c>
      <c r="V39" s="8">
        <v>1.12</v>
      </c>
      <c r="W39" s="8">
        <v>1.15</v>
      </c>
      <c r="X39" s="8">
        <v>1.18</v>
      </c>
    </row>
    <row r="40" spans="1:24" ht="13.5" customHeight="1">
      <c r="A40" s="4" t="s">
        <v>155</v>
      </c>
      <c r="B40" s="4" t="s">
        <v>46</v>
      </c>
      <c r="C40" s="4" t="s">
        <v>47</v>
      </c>
      <c r="D40" s="4"/>
      <c r="E40" s="5" t="s">
        <v>206</v>
      </c>
      <c r="F40" s="8" t="str">
        <f t="shared" si="12"/>
        <v>Auburn PH Sanitary Sewer</v>
      </c>
      <c r="G40" s="27">
        <v>0</v>
      </c>
      <c r="H40" s="27">
        <f t="shared" si="7"/>
        <v>2446.48</v>
      </c>
      <c r="I40" s="27">
        <f t="shared" si="8"/>
        <v>0</v>
      </c>
      <c r="J40" s="27">
        <f t="shared" si="9"/>
        <v>0</v>
      </c>
      <c r="K40" s="27">
        <f t="shared" si="10"/>
        <v>0</v>
      </c>
      <c r="L40" s="27">
        <f t="shared" si="11"/>
        <v>0</v>
      </c>
      <c r="M40" s="20">
        <f t="shared" si="13"/>
        <v>2446.48</v>
      </c>
      <c r="O40" s="7">
        <v>2308</v>
      </c>
      <c r="P40" s="7">
        <v>0</v>
      </c>
      <c r="Q40" s="7">
        <v>0</v>
      </c>
      <c r="R40" s="7">
        <v>0</v>
      </c>
      <c r="S40" s="7">
        <v>0</v>
      </c>
      <c r="T40" s="8">
        <v>1.06</v>
      </c>
      <c r="U40" s="8">
        <v>1.09</v>
      </c>
      <c r="V40" s="8">
        <v>1.12</v>
      </c>
      <c r="W40" s="8">
        <v>1.15</v>
      </c>
      <c r="X40" s="8">
        <v>1.18</v>
      </c>
    </row>
    <row r="41" spans="1:24" ht="13.5" customHeight="1">
      <c r="A41" s="4" t="s">
        <v>155</v>
      </c>
      <c r="B41" s="4" t="s">
        <v>6</v>
      </c>
      <c r="C41" s="4" t="s">
        <v>8</v>
      </c>
      <c r="D41" s="4"/>
      <c r="E41" s="5" t="s">
        <v>206</v>
      </c>
      <c r="F41" s="8" t="str">
        <f t="shared" si="12"/>
        <v>Auburn PH Communications and Security</v>
      </c>
      <c r="G41" s="27">
        <v>0</v>
      </c>
      <c r="H41" s="27">
        <f t="shared" si="7"/>
        <v>53667.8</v>
      </c>
      <c r="I41" s="27">
        <f t="shared" si="8"/>
        <v>0</v>
      </c>
      <c r="J41" s="27">
        <f t="shared" si="9"/>
        <v>0</v>
      </c>
      <c r="K41" s="27">
        <f t="shared" si="10"/>
        <v>0</v>
      </c>
      <c r="L41" s="27">
        <f t="shared" si="11"/>
        <v>0</v>
      </c>
      <c r="M41" s="20">
        <f t="shared" si="13"/>
        <v>53667.8</v>
      </c>
      <c r="O41" s="7">
        <v>50630</v>
      </c>
      <c r="P41" s="7">
        <v>0</v>
      </c>
      <c r="Q41" s="7">
        <v>0</v>
      </c>
      <c r="R41" s="7">
        <v>0</v>
      </c>
      <c r="S41" s="7">
        <v>0</v>
      </c>
      <c r="T41" s="8">
        <v>1.06</v>
      </c>
      <c r="U41" s="8">
        <v>1.09</v>
      </c>
      <c r="V41" s="8">
        <v>1.12</v>
      </c>
      <c r="W41" s="8">
        <v>1.15</v>
      </c>
      <c r="X41" s="8">
        <v>1.18</v>
      </c>
    </row>
    <row r="42" spans="1:24" ht="13.5" customHeight="1">
      <c r="A42" s="4" t="s">
        <v>155</v>
      </c>
      <c r="B42" s="4" t="s">
        <v>92</v>
      </c>
      <c r="C42" s="4" t="s">
        <v>173</v>
      </c>
      <c r="D42" s="4"/>
      <c r="E42" s="5" t="s">
        <v>206</v>
      </c>
      <c r="F42" s="8" t="str">
        <f t="shared" si="12"/>
        <v>Auburn PH Exterior Walls &amp; Windows</v>
      </c>
      <c r="G42" s="27">
        <v>0</v>
      </c>
      <c r="H42" s="27">
        <f t="shared" si="7"/>
        <v>0</v>
      </c>
      <c r="I42" s="27">
        <f t="shared" si="8"/>
        <v>0</v>
      </c>
      <c r="J42" s="27">
        <f t="shared" si="9"/>
        <v>0</v>
      </c>
      <c r="K42" s="27">
        <f t="shared" si="10"/>
        <v>33838.75</v>
      </c>
      <c r="L42" s="27">
        <f t="shared" si="11"/>
        <v>0</v>
      </c>
      <c r="M42" s="20">
        <f t="shared" si="13"/>
        <v>33838.75</v>
      </c>
      <c r="O42" s="7">
        <v>0</v>
      </c>
      <c r="P42" s="7">
        <v>0</v>
      </c>
      <c r="Q42" s="7">
        <v>0</v>
      </c>
      <c r="R42" s="7">
        <v>29425</v>
      </c>
      <c r="S42" s="7">
        <v>0</v>
      </c>
      <c r="T42" s="8">
        <v>1.06</v>
      </c>
      <c r="U42" s="8">
        <v>1.09</v>
      </c>
      <c r="V42" s="8">
        <v>1.12</v>
      </c>
      <c r="W42" s="8">
        <v>1.15</v>
      </c>
      <c r="X42" s="8">
        <v>1.18</v>
      </c>
    </row>
    <row r="43" spans="1:24" ht="13.5" customHeight="1">
      <c r="A43" s="4" t="s">
        <v>144</v>
      </c>
      <c r="B43" s="4" t="s">
        <v>58</v>
      </c>
      <c r="C43" s="4" t="s">
        <v>72</v>
      </c>
      <c r="D43" s="4"/>
      <c r="E43" s="5" t="s">
        <v>206</v>
      </c>
      <c r="F43" s="8" t="str">
        <f t="shared" si="12"/>
        <v>Aukeen Dist Ct Controls and Instrumentation</v>
      </c>
      <c r="G43" s="27">
        <v>0</v>
      </c>
      <c r="H43" s="27">
        <f t="shared" si="7"/>
        <v>0</v>
      </c>
      <c r="I43" s="27">
        <f t="shared" si="8"/>
        <v>12022.7</v>
      </c>
      <c r="J43" s="27">
        <f t="shared" si="9"/>
        <v>0</v>
      </c>
      <c r="K43" s="27">
        <f t="shared" si="10"/>
        <v>0</v>
      </c>
      <c r="L43" s="27">
        <f t="shared" si="11"/>
        <v>0</v>
      </c>
      <c r="M43" s="20">
        <f t="shared" si="13"/>
        <v>12022.7</v>
      </c>
      <c r="O43" s="7">
        <v>0</v>
      </c>
      <c r="P43" s="7">
        <v>11030</v>
      </c>
      <c r="Q43" s="7">
        <v>0</v>
      </c>
      <c r="R43" s="7">
        <v>0</v>
      </c>
      <c r="S43" s="7">
        <v>0</v>
      </c>
      <c r="T43" s="8">
        <v>1.06</v>
      </c>
      <c r="U43" s="8">
        <v>1.09</v>
      </c>
      <c r="V43" s="8">
        <v>1.12</v>
      </c>
      <c r="W43" s="8">
        <v>1.15</v>
      </c>
      <c r="X43" s="8">
        <v>1.18</v>
      </c>
    </row>
    <row r="44" spans="1:24" ht="13.5" customHeight="1">
      <c r="A44" s="4" t="s">
        <v>144</v>
      </c>
      <c r="B44" s="4" t="s">
        <v>50</v>
      </c>
      <c r="C44" s="4" t="s">
        <v>67</v>
      </c>
      <c r="D44" s="4"/>
      <c r="E44" s="5" t="s">
        <v>206</v>
      </c>
      <c r="F44" s="8" t="str">
        <f t="shared" si="12"/>
        <v>Aukeen Dist Ct Terminal and Package Units</v>
      </c>
      <c r="G44" s="27">
        <v>0</v>
      </c>
      <c r="H44" s="27">
        <f t="shared" si="7"/>
        <v>0</v>
      </c>
      <c r="I44" s="27">
        <f t="shared" si="8"/>
        <v>247179.30000000002</v>
      </c>
      <c r="J44" s="27">
        <f t="shared" si="9"/>
        <v>0</v>
      </c>
      <c r="K44" s="27">
        <f t="shared" si="10"/>
        <v>0</v>
      </c>
      <c r="L44" s="27">
        <f t="shared" si="11"/>
        <v>0</v>
      </c>
      <c r="M44" s="20">
        <f t="shared" si="13"/>
        <v>247179.30000000002</v>
      </c>
      <c r="O44" s="7">
        <v>0</v>
      </c>
      <c r="P44" s="7">
        <v>226770</v>
      </c>
      <c r="Q44" s="7">
        <v>0</v>
      </c>
      <c r="R44" s="7">
        <v>0</v>
      </c>
      <c r="S44" s="7">
        <v>0</v>
      </c>
      <c r="T44" s="8">
        <v>1.06</v>
      </c>
      <c r="U44" s="8">
        <v>1.09</v>
      </c>
      <c r="V44" s="8">
        <v>1.12</v>
      </c>
      <c r="W44" s="8">
        <v>1.15</v>
      </c>
      <c r="X44" s="8">
        <v>1.18</v>
      </c>
    </row>
    <row r="45" spans="1:24" ht="13.5" customHeight="1">
      <c r="A45" s="4" t="s">
        <v>144</v>
      </c>
      <c r="B45" s="4" t="s">
        <v>69</v>
      </c>
      <c r="C45" s="4" t="s">
        <v>70</v>
      </c>
      <c r="D45" s="4"/>
      <c r="E45" s="5" t="s">
        <v>206</v>
      </c>
      <c r="F45" s="8" t="str">
        <f t="shared" si="12"/>
        <v>Aukeen Dist Ct Testing and Balancing</v>
      </c>
      <c r="G45" s="27">
        <v>0</v>
      </c>
      <c r="H45" s="27">
        <f t="shared" si="7"/>
        <v>0</v>
      </c>
      <c r="I45" s="27">
        <f t="shared" si="8"/>
        <v>6098.55</v>
      </c>
      <c r="J45" s="27">
        <f t="shared" si="9"/>
        <v>0</v>
      </c>
      <c r="K45" s="27">
        <f t="shared" si="10"/>
        <v>0</v>
      </c>
      <c r="L45" s="27">
        <f t="shared" si="11"/>
        <v>0</v>
      </c>
      <c r="M45" s="20">
        <f t="shared" si="13"/>
        <v>6098.55</v>
      </c>
      <c r="O45" s="7">
        <v>0</v>
      </c>
      <c r="P45" s="7">
        <v>5595</v>
      </c>
      <c r="Q45" s="7">
        <v>0</v>
      </c>
      <c r="R45" s="7">
        <v>0</v>
      </c>
      <c r="S45" s="7">
        <v>0</v>
      </c>
      <c r="T45" s="8">
        <v>1.06</v>
      </c>
      <c r="U45" s="8">
        <v>1.09</v>
      </c>
      <c r="V45" s="8">
        <v>1.12</v>
      </c>
      <c r="W45" s="8">
        <v>1.15</v>
      </c>
      <c r="X45" s="8">
        <v>1.18</v>
      </c>
    </row>
    <row r="46" spans="1:24" ht="13.5" customHeight="1">
      <c r="A46" s="4" t="s">
        <v>144</v>
      </c>
      <c r="B46" s="4" t="s">
        <v>92</v>
      </c>
      <c r="C46" s="4" t="s">
        <v>93</v>
      </c>
      <c r="D46" s="4"/>
      <c r="E46" s="5" t="s">
        <v>206</v>
      </c>
      <c r="F46" s="8" t="str">
        <f t="shared" si="12"/>
        <v>Aukeen Dist Ct Site Lighting</v>
      </c>
      <c r="G46" s="27">
        <v>0</v>
      </c>
      <c r="H46" s="27">
        <f t="shared" si="7"/>
        <v>0</v>
      </c>
      <c r="I46" s="27">
        <f t="shared" si="8"/>
        <v>0</v>
      </c>
      <c r="J46" s="27">
        <f t="shared" si="9"/>
        <v>0</v>
      </c>
      <c r="K46" s="27">
        <f t="shared" si="10"/>
        <v>9798</v>
      </c>
      <c r="L46" s="27">
        <f t="shared" si="11"/>
        <v>0</v>
      </c>
      <c r="M46" s="20">
        <f t="shared" si="13"/>
        <v>9798</v>
      </c>
      <c r="O46" s="7">
        <v>0</v>
      </c>
      <c r="P46" s="7">
        <v>0</v>
      </c>
      <c r="Q46" s="7">
        <v>0</v>
      </c>
      <c r="R46" s="7">
        <v>8520</v>
      </c>
      <c r="S46" s="7">
        <v>0</v>
      </c>
      <c r="T46" s="8">
        <v>1.06</v>
      </c>
      <c r="U46" s="8">
        <v>1.09</v>
      </c>
      <c r="V46" s="8">
        <v>1.12</v>
      </c>
      <c r="W46" s="8">
        <v>1.15</v>
      </c>
      <c r="X46" s="8">
        <v>1.18</v>
      </c>
    </row>
    <row r="47" spans="1:24" ht="13.5" customHeight="1">
      <c r="A47" s="4" t="s">
        <v>201</v>
      </c>
      <c r="B47" s="4" t="s">
        <v>50</v>
      </c>
      <c r="C47" s="4" t="s">
        <v>170</v>
      </c>
      <c r="D47" s="4"/>
      <c r="E47" s="5" t="s">
        <v>206</v>
      </c>
      <c r="F47" s="8" t="str">
        <f t="shared" si="12"/>
        <v>Barclay Dean  HVAC Upgrade</v>
      </c>
      <c r="G47" s="27">
        <v>0</v>
      </c>
      <c r="H47" s="27">
        <f t="shared" si="7"/>
        <v>0</v>
      </c>
      <c r="I47" s="27">
        <f t="shared" si="8"/>
        <v>0</v>
      </c>
      <c r="J47" s="27">
        <f t="shared" si="9"/>
        <v>0</v>
      </c>
      <c r="K47" s="27">
        <f t="shared" si="10"/>
        <v>113409.54999999999</v>
      </c>
      <c r="L47" s="27">
        <f t="shared" si="11"/>
        <v>0</v>
      </c>
      <c r="M47" s="20">
        <f t="shared" si="13"/>
        <v>113409.54999999999</v>
      </c>
      <c r="O47" s="7">
        <v>0</v>
      </c>
      <c r="P47" s="7">
        <v>0</v>
      </c>
      <c r="Q47" s="7">
        <v>0</v>
      </c>
      <c r="R47" s="7">
        <v>98617</v>
      </c>
      <c r="S47" s="7">
        <v>0</v>
      </c>
      <c r="T47" s="8">
        <v>1.06</v>
      </c>
      <c r="U47" s="8">
        <v>1.09</v>
      </c>
      <c r="V47" s="8">
        <v>1.12</v>
      </c>
      <c r="W47" s="8">
        <v>1.15</v>
      </c>
      <c r="X47" s="8">
        <v>1.18</v>
      </c>
    </row>
    <row r="48" spans="1:24" ht="13.5" customHeight="1">
      <c r="A48" s="4" t="s">
        <v>30</v>
      </c>
      <c r="B48" s="4" t="s">
        <v>94</v>
      </c>
      <c r="C48" s="4" t="s">
        <v>95</v>
      </c>
      <c r="D48" s="4"/>
      <c r="E48" s="5" t="s">
        <v>206</v>
      </c>
      <c r="F48" s="8" t="str">
        <f t="shared" si="12"/>
        <v>Barclay-Dean Sanitary Waste</v>
      </c>
      <c r="G48" s="27">
        <v>0</v>
      </c>
      <c r="H48" s="27">
        <f t="shared" si="7"/>
        <v>0</v>
      </c>
      <c r="I48" s="27">
        <f t="shared" si="8"/>
        <v>0</v>
      </c>
      <c r="J48" s="27">
        <f t="shared" si="9"/>
        <v>0</v>
      </c>
      <c r="K48" s="27">
        <f t="shared" si="10"/>
        <v>13131.849999999999</v>
      </c>
      <c r="L48" s="27">
        <f t="shared" si="11"/>
        <v>0</v>
      </c>
      <c r="M48" s="20">
        <f t="shared" si="13"/>
        <v>13131.849999999999</v>
      </c>
      <c r="O48" s="7">
        <v>0</v>
      </c>
      <c r="P48" s="7">
        <v>0</v>
      </c>
      <c r="Q48" s="7">
        <v>0</v>
      </c>
      <c r="R48" s="7">
        <v>11419</v>
      </c>
      <c r="S48" s="7">
        <v>0</v>
      </c>
      <c r="T48" s="8">
        <v>1.06</v>
      </c>
      <c r="U48" s="8">
        <v>1.09</v>
      </c>
      <c r="V48" s="8">
        <v>1.12</v>
      </c>
      <c r="W48" s="8">
        <v>1.15</v>
      </c>
      <c r="X48" s="8">
        <v>1.18</v>
      </c>
    </row>
    <row r="49" spans="1:24" ht="13.5" customHeight="1">
      <c r="A49" s="4" t="s">
        <v>142</v>
      </c>
      <c r="B49" s="4" t="s">
        <v>11</v>
      </c>
      <c r="C49" s="4" t="s">
        <v>90</v>
      </c>
      <c r="D49" s="4"/>
      <c r="E49" s="5" t="s">
        <v>206</v>
      </c>
      <c r="F49" s="8" t="str">
        <f t="shared" si="12"/>
        <v>Black River Elevators and Lifts</v>
      </c>
      <c r="G49" s="27">
        <v>0</v>
      </c>
      <c r="H49" s="27">
        <f t="shared" si="7"/>
        <v>0</v>
      </c>
      <c r="I49" s="27">
        <f t="shared" si="8"/>
        <v>197845.90000000002</v>
      </c>
      <c r="J49" s="27">
        <f t="shared" si="9"/>
        <v>0</v>
      </c>
      <c r="K49" s="27">
        <f t="shared" si="10"/>
        <v>0</v>
      </c>
      <c r="L49" s="27">
        <f t="shared" si="11"/>
        <v>0</v>
      </c>
      <c r="M49" s="20">
        <f t="shared" si="13"/>
        <v>197845.90000000002</v>
      </c>
      <c r="O49" s="7">
        <v>0</v>
      </c>
      <c r="P49" s="7">
        <v>181510</v>
      </c>
      <c r="Q49" s="9">
        <v>0</v>
      </c>
      <c r="R49" s="9">
        <v>0</v>
      </c>
      <c r="S49" s="7">
        <v>0</v>
      </c>
      <c r="T49" s="8">
        <v>1.06</v>
      </c>
      <c r="U49" s="8">
        <v>1.09</v>
      </c>
      <c r="V49" s="8">
        <v>1.12</v>
      </c>
      <c r="W49" s="8">
        <v>1.15</v>
      </c>
      <c r="X49" s="8">
        <v>1.18</v>
      </c>
    </row>
    <row r="50" spans="1:24" ht="13.5" customHeight="1">
      <c r="A50" s="4" t="s">
        <v>142</v>
      </c>
      <c r="B50" s="4"/>
      <c r="C50" s="4" t="s">
        <v>172</v>
      </c>
      <c r="D50" s="4"/>
      <c r="E50" s="5" t="s">
        <v>206</v>
      </c>
      <c r="F50" s="8" t="str">
        <f t="shared" si="12"/>
        <v>Black River Boxes (VAV, mixing)</v>
      </c>
      <c r="G50" s="27">
        <v>0</v>
      </c>
      <c r="H50" s="27">
        <f t="shared" si="7"/>
        <v>0</v>
      </c>
      <c r="I50" s="27">
        <f t="shared" si="8"/>
        <v>238251.11000000002</v>
      </c>
      <c r="J50" s="27">
        <f t="shared" si="9"/>
        <v>0</v>
      </c>
      <c r="K50" s="27">
        <f t="shared" si="10"/>
        <v>0</v>
      </c>
      <c r="L50" s="27">
        <f t="shared" si="11"/>
        <v>0</v>
      </c>
      <c r="M50" s="20">
        <f t="shared" si="13"/>
        <v>238251.11000000002</v>
      </c>
      <c r="O50" s="7">
        <v>0</v>
      </c>
      <c r="P50" s="7">
        <v>218579</v>
      </c>
      <c r="Q50" s="9">
        <v>0</v>
      </c>
      <c r="R50" s="9">
        <v>0</v>
      </c>
      <c r="S50" s="7">
        <v>0</v>
      </c>
      <c r="T50" s="8">
        <v>1.06</v>
      </c>
      <c r="U50" s="8">
        <v>1.09</v>
      </c>
      <c r="V50" s="8">
        <v>1.12</v>
      </c>
      <c r="W50" s="8">
        <v>1.15</v>
      </c>
      <c r="X50" s="8">
        <v>1.18</v>
      </c>
    </row>
    <row r="51" spans="1:24" ht="13.5" customHeight="1">
      <c r="A51" s="4" t="s">
        <v>142</v>
      </c>
      <c r="B51" s="4"/>
      <c r="C51" s="4" t="s">
        <v>70</v>
      </c>
      <c r="D51" s="4"/>
      <c r="E51" s="5" t="s">
        <v>206</v>
      </c>
      <c r="F51" s="8" t="str">
        <f t="shared" si="12"/>
        <v>Black River Testing and Balancing</v>
      </c>
      <c r="G51" s="27">
        <v>0</v>
      </c>
      <c r="H51" s="27">
        <f t="shared" si="7"/>
        <v>0</v>
      </c>
      <c r="I51" s="27">
        <f t="shared" si="8"/>
        <v>24650.350000000002</v>
      </c>
      <c r="J51" s="27">
        <f t="shared" si="9"/>
        <v>0</v>
      </c>
      <c r="K51" s="27">
        <f t="shared" si="10"/>
        <v>0</v>
      </c>
      <c r="L51" s="27">
        <f t="shared" si="11"/>
        <v>0</v>
      </c>
      <c r="M51" s="20">
        <f t="shared" si="13"/>
        <v>24650.350000000002</v>
      </c>
      <c r="O51" s="7">
        <v>0</v>
      </c>
      <c r="P51" s="7">
        <v>22615</v>
      </c>
      <c r="Q51" s="9">
        <v>0</v>
      </c>
      <c r="R51" s="9">
        <v>0</v>
      </c>
      <c r="S51" s="7">
        <v>0</v>
      </c>
      <c r="T51" s="8">
        <v>1.06</v>
      </c>
      <c r="U51" s="8">
        <v>1.09</v>
      </c>
      <c r="V51" s="8">
        <v>1.12</v>
      </c>
      <c r="W51" s="8">
        <v>1.15</v>
      </c>
      <c r="X51" s="8">
        <v>1.18</v>
      </c>
    </row>
    <row r="52" spans="1:24" ht="13.5" customHeight="1">
      <c r="A52" s="4" t="s">
        <v>142</v>
      </c>
      <c r="B52" s="4"/>
      <c r="C52" s="4" t="s">
        <v>158</v>
      </c>
      <c r="D52" s="4"/>
      <c r="E52" s="5" t="s">
        <v>206</v>
      </c>
      <c r="F52" s="8" t="str">
        <f t="shared" si="12"/>
        <v>Black River Hot Water Heaters</v>
      </c>
      <c r="G52" s="27">
        <v>0</v>
      </c>
      <c r="H52" s="27">
        <f t="shared" si="7"/>
        <v>0</v>
      </c>
      <c r="I52" s="27">
        <f t="shared" si="8"/>
        <v>0</v>
      </c>
      <c r="J52" s="27">
        <f t="shared" si="9"/>
        <v>0</v>
      </c>
      <c r="K52" s="27">
        <f t="shared" si="10"/>
        <v>11609.25</v>
      </c>
      <c r="L52" s="27">
        <f t="shared" si="11"/>
        <v>0</v>
      </c>
      <c r="M52" s="20">
        <f t="shared" si="13"/>
        <v>11609.25</v>
      </c>
      <c r="O52" s="7">
        <v>0</v>
      </c>
      <c r="P52" s="7">
        <v>0</v>
      </c>
      <c r="Q52" s="9">
        <v>0</v>
      </c>
      <c r="R52" s="9">
        <v>10095</v>
      </c>
      <c r="S52" s="7">
        <v>0</v>
      </c>
      <c r="T52" s="8">
        <v>1.06</v>
      </c>
      <c r="U52" s="8">
        <v>1.09</v>
      </c>
      <c r="V52" s="8">
        <v>1.12</v>
      </c>
      <c r="W52" s="8">
        <v>1.15</v>
      </c>
      <c r="X52" s="8">
        <v>1.18</v>
      </c>
    </row>
    <row r="53" spans="1:24" ht="13.5" customHeight="1">
      <c r="A53" s="4" t="s">
        <v>142</v>
      </c>
      <c r="B53" s="4"/>
      <c r="C53" s="4" t="s">
        <v>189</v>
      </c>
      <c r="D53" s="4"/>
      <c r="E53" s="5" t="s">
        <v>206</v>
      </c>
      <c r="F53" s="8" t="str">
        <f t="shared" si="12"/>
        <v>Black River Electrical Service Distribution</v>
      </c>
      <c r="G53" s="27">
        <v>0</v>
      </c>
      <c r="H53" s="27">
        <f t="shared" si="7"/>
        <v>0</v>
      </c>
      <c r="I53" s="27">
        <f t="shared" si="8"/>
        <v>0</v>
      </c>
      <c r="J53" s="27">
        <f t="shared" si="9"/>
        <v>0</v>
      </c>
      <c r="K53" s="27">
        <f t="shared" si="10"/>
        <v>198250.8</v>
      </c>
      <c r="L53" s="27">
        <f t="shared" si="11"/>
        <v>0</v>
      </c>
      <c r="M53" s="20">
        <f t="shared" si="13"/>
        <v>198250.8</v>
      </c>
      <c r="O53" s="7">
        <v>0</v>
      </c>
      <c r="P53" s="7">
        <v>0</v>
      </c>
      <c r="Q53" s="9">
        <v>0</v>
      </c>
      <c r="R53" s="9">
        <v>172392</v>
      </c>
      <c r="S53" s="7">
        <v>0</v>
      </c>
      <c r="T53" s="8">
        <v>1.06</v>
      </c>
      <c r="U53" s="8">
        <v>1.09</v>
      </c>
      <c r="V53" s="8">
        <v>1.12</v>
      </c>
      <c r="W53" s="8">
        <v>1.15</v>
      </c>
      <c r="X53" s="8">
        <v>1.18</v>
      </c>
    </row>
    <row r="54" spans="1:24" ht="13.5" customHeight="1">
      <c r="A54" s="4" t="s">
        <v>142</v>
      </c>
      <c r="B54" s="4"/>
      <c r="C54" s="4" t="s">
        <v>97</v>
      </c>
      <c r="D54" s="4"/>
      <c r="E54" s="5" t="s">
        <v>206</v>
      </c>
      <c r="F54" s="8" t="str">
        <f t="shared" si="12"/>
        <v>Black River Parking Lots</v>
      </c>
      <c r="G54" s="27">
        <v>0</v>
      </c>
      <c r="H54" s="27">
        <f t="shared" si="7"/>
        <v>0</v>
      </c>
      <c r="I54" s="27">
        <f t="shared" si="8"/>
        <v>0</v>
      </c>
      <c r="J54" s="27">
        <f t="shared" si="9"/>
        <v>0</v>
      </c>
      <c r="K54" s="27">
        <f t="shared" si="10"/>
        <v>0</v>
      </c>
      <c r="L54" s="27">
        <f t="shared" si="11"/>
        <v>501810.33999999997</v>
      </c>
      <c r="M54" s="20">
        <f t="shared" si="13"/>
        <v>501810.33999999997</v>
      </c>
      <c r="O54" s="7">
        <v>0</v>
      </c>
      <c r="P54" s="7">
        <v>0</v>
      </c>
      <c r="Q54" s="9">
        <v>0</v>
      </c>
      <c r="R54" s="9">
        <v>0</v>
      </c>
      <c r="S54" s="7">
        <v>425263</v>
      </c>
      <c r="T54" s="8">
        <v>1.06</v>
      </c>
      <c r="U54" s="8">
        <v>1.09</v>
      </c>
      <c r="V54" s="8">
        <v>1.12</v>
      </c>
      <c r="W54" s="8">
        <v>1.15</v>
      </c>
      <c r="X54" s="8">
        <v>1.18</v>
      </c>
    </row>
    <row r="55" spans="1:24" ht="13.5" customHeight="1">
      <c r="A55" s="4" t="s">
        <v>142</v>
      </c>
      <c r="B55" s="4"/>
      <c r="C55" s="4" t="s">
        <v>203</v>
      </c>
      <c r="D55" s="4"/>
      <c r="E55" s="5" t="s">
        <v>206</v>
      </c>
      <c r="F55" s="8" t="str">
        <f t="shared" si="12"/>
        <v>Black River Finishes &amp; Fittings</v>
      </c>
      <c r="G55" s="27">
        <v>0</v>
      </c>
      <c r="H55" s="27">
        <f t="shared" si="7"/>
        <v>0</v>
      </c>
      <c r="I55" s="27">
        <f t="shared" si="8"/>
        <v>0</v>
      </c>
      <c r="J55" s="27">
        <f t="shared" si="9"/>
        <v>0</v>
      </c>
      <c r="K55" s="27">
        <f t="shared" si="10"/>
        <v>0</v>
      </c>
      <c r="L55" s="27">
        <f t="shared" si="11"/>
        <v>295476.72</v>
      </c>
      <c r="M55" s="20">
        <f t="shared" si="13"/>
        <v>295476.72</v>
      </c>
      <c r="O55" s="7">
        <v>0</v>
      </c>
      <c r="P55" s="7">
        <v>0</v>
      </c>
      <c r="Q55" s="9">
        <v>0</v>
      </c>
      <c r="R55" s="9">
        <v>0</v>
      </c>
      <c r="S55" s="7">
        <f>190720+48770+10914</f>
        <v>250404</v>
      </c>
      <c r="T55" s="8">
        <v>1.06</v>
      </c>
      <c r="U55" s="8">
        <v>1.09</v>
      </c>
      <c r="V55" s="8">
        <v>1.12</v>
      </c>
      <c r="W55" s="8">
        <v>1.15</v>
      </c>
      <c r="X55" s="8">
        <v>1.18</v>
      </c>
    </row>
    <row r="56" spans="1:24" ht="13.5" customHeight="1">
      <c r="A56" s="4" t="s">
        <v>141</v>
      </c>
      <c r="B56" s="4" t="s">
        <v>24</v>
      </c>
      <c r="C56" s="4" t="s">
        <v>25</v>
      </c>
      <c r="D56" s="4"/>
      <c r="E56" s="5">
        <v>343701</v>
      </c>
      <c r="F56" s="6" t="s">
        <v>136</v>
      </c>
      <c r="G56" s="27">
        <v>263497</v>
      </c>
      <c r="H56" s="27">
        <f>O56*T54</f>
        <v>0</v>
      </c>
      <c r="I56" s="27">
        <f>P56*U54</f>
        <v>0</v>
      </c>
      <c r="J56" s="27">
        <f>Q56*V54</f>
        <v>0</v>
      </c>
      <c r="K56" s="27">
        <f>R56*W54</f>
        <v>0</v>
      </c>
      <c r="L56" s="27">
        <f>S56*X54</f>
        <v>0</v>
      </c>
      <c r="M56" s="20">
        <f t="shared" si="13"/>
        <v>263497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8">
        <v>1.06</v>
      </c>
      <c r="U56" s="8">
        <v>1.09</v>
      </c>
      <c r="V56" s="8">
        <v>1.12</v>
      </c>
      <c r="W56" s="8">
        <v>1.15</v>
      </c>
      <c r="X56" s="8">
        <v>1.18</v>
      </c>
    </row>
    <row r="57" spans="1:24" ht="13.5" customHeight="1">
      <c r="A57" s="4" t="s">
        <v>141</v>
      </c>
      <c r="B57" s="4" t="s">
        <v>50</v>
      </c>
      <c r="C57" s="4" t="s">
        <v>53</v>
      </c>
      <c r="D57" s="4"/>
      <c r="E57" s="5">
        <v>343702</v>
      </c>
      <c r="F57" s="6" t="s">
        <v>137</v>
      </c>
      <c r="G57" s="27">
        <v>641578</v>
      </c>
      <c r="H57" s="27">
        <f aca="true" t="shared" si="14" ref="H57:L61">O57*T56</f>
        <v>0</v>
      </c>
      <c r="I57" s="27">
        <f t="shared" si="14"/>
        <v>0</v>
      </c>
      <c r="J57" s="27">
        <f t="shared" si="14"/>
        <v>0</v>
      </c>
      <c r="K57" s="27">
        <f t="shared" si="14"/>
        <v>0</v>
      </c>
      <c r="L57" s="27">
        <f t="shared" si="14"/>
        <v>0</v>
      </c>
      <c r="M57" s="20">
        <f t="shared" si="13"/>
        <v>641578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8">
        <v>1.06</v>
      </c>
      <c r="U57" s="8">
        <v>1.09</v>
      </c>
      <c r="V57" s="8">
        <v>1.12</v>
      </c>
      <c r="W57" s="8">
        <v>1.15</v>
      </c>
      <c r="X57" s="8">
        <v>1.18</v>
      </c>
    </row>
    <row r="58" spans="1:24" ht="13.5" customHeight="1">
      <c r="A58" s="4" t="s">
        <v>148</v>
      </c>
      <c r="B58" s="4" t="s">
        <v>20</v>
      </c>
      <c r="C58" s="4" t="s">
        <v>21</v>
      </c>
      <c r="D58" s="4"/>
      <c r="E58" s="5">
        <v>341005</v>
      </c>
      <c r="F58" s="6" t="s">
        <v>101</v>
      </c>
      <c r="G58" s="29">
        <v>0</v>
      </c>
      <c r="H58" s="27">
        <f t="shared" si="14"/>
        <v>189874.62</v>
      </c>
      <c r="I58" s="27">
        <f t="shared" si="14"/>
        <v>0</v>
      </c>
      <c r="J58" s="27">
        <f t="shared" si="14"/>
        <v>0</v>
      </c>
      <c r="K58" s="27">
        <f t="shared" si="14"/>
        <v>0</v>
      </c>
      <c r="L58" s="27">
        <f t="shared" si="14"/>
        <v>0</v>
      </c>
      <c r="M58" s="20">
        <f t="shared" si="13"/>
        <v>189874.62</v>
      </c>
      <c r="O58" s="7">
        <v>179127</v>
      </c>
      <c r="P58" s="7">
        <v>0</v>
      </c>
      <c r="Q58" s="7">
        <v>0</v>
      </c>
      <c r="R58" s="7">
        <v>0</v>
      </c>
      <c r="S58" s="7">
        <v>0</v>
      </c>
      <c r="T58" s="8">
        <v>1.06</v>
      </c>
      <c r="U58" s="8">
        <v>1.09</v>
      </c>
      <c r="V58" s="8">
        <v>1.12</v>
      </c>
      <c r="W58" s="8">
        <v>1.15</v>
      </c>
      <c r="X58" s="8">
        <v>1.18</v>
      </c>
    </row>
    <row r="59" spans="1:24" ht="13.5" customHeight="1">
      <c r="A59" s="4" t="s">
        <v>148</v>
      </c>
      <c r="B59" s="4" t="s">
        <v>35</v>
      </c>
      <c r="C59" s="4" t="s">
        <v>44</v>
      </c>
      <c r="D59" s="4"/>
      <c r="E59" s="5">
        <v>341006</v>
      </c>
      <c r="F59" s="6" t="s">
        <v>102</v>
      </c>
      <c r="G59" s="29">
        <v>0</v>
      </c>
      <c r="H59" s="27">
        <f t="shared" si="14"/>
        <v>134669.82</v>
      </c>
      <c r="I59" s="27">
        <f t="shared" si="14"/>
        <v>0</v>
      </c>
      <c r="J59" s="27">
        <f t="shared" si="14"/>
        <v>0</v>
      </c>
      <c r="K59" s="27">
        <f t="shared" si="14"/>
        <v>0</v>
      </c>
      <c r="L59" s="27">
        <f t="shared" si="14"/>
        <v>0</v>
      </c>
      <c r="M59" s="20">
        <f t="shared" si="13"/>
        <v>134669.82</v>
      </c>
      <c r="O59" s="7">
        <v>127047</v>
      </c>
      <c r="P59" s="7">
        <v>0</v>
      </c>
      <c r="Q59" s="7">
        <v>0</v>
      </c>
      <c r="R59" s="7">
        <v>0</v>
      </c>
      <c r="S59" s="7">
        <v>0</v>
      </c>
      <c r="T59" s="8">
        <v>1.06</v>
      </c>
      <c r="U59" s="8">
        <v>1.09</v>
      </c>
      <c r="V59" s="8">
        <v>1.12</v>
      </c>
      <c r="W59" s="8">
        <v>1.15</v>
      </c>
      <c r="X59" s="8">
        <v>1.18</v>
      </c>
    </row>
    <row r="60" spans="1:24" ht="13.5" customHeight="1">
      <c r="A60" s="4" t="s">
        <v>148</v>
      </c>
      <c r="B60" s="4" t="s">
        <v>58</v>
      </c>
      <c r="C60" s="4" t="s">
        <v>59</v>
      </c>
      <c r="D60" s="4"/>
      <c r="E60" s="5">
        <v>341007</v>
      </c>
      <c r="F60" s="6" t="s">
        <v>103</v>
      </c>
      <c r="G60" s="27">
        <v>25000</v>
      </c>
      <c r="H60" s="27">
        <f t="shared" si="14"/>
        <v>0</v>
      </c>
      <c r="I60" s="27">
        <f t="shared" si="14"/>
        <v>0</v>
      </c>
      <c r="J60" s="27">
        <f t="shared" si="14"/>
        <v>0</v>
      </c>
      <c r="K60" s="27">
        <f t="shared" si="14"/>
        <v>0</v>
      </c>
      <c r="L60" s="27">
        <f t="shared" si="14"/>
        <v>0</v>
      </c>
      <c r="M60" s="20">
        <f t="shared" si="13"/>
        <v>25000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8">
        <v>1.06</v>
      </c>
      <c r="U60" s="8">
        <v>1.09</v>
      </c>
      <c r="V60" s="8">
        <v>1.12</v>
      </c>
      <c r="W60" s="8">
        <v>1.15</v>
      </c>
      <c r="X60" s="8">
        <v>1.18</v>
      </c>
    </row>
    <row r="61" spans="1:24" ht="13.5" customHeight="1">
      <c r="A61" s="4" t="s">
        <v>148</v>
      </c>
      <c r="B61" s="4"/>
      <c r="C61" s="4" t="s">
        <v>79</v>
      </c>
      <c r="D61" s="4"/>
      <c r="E61" s="5" t="s">
        <v>206</v>
      </c>
      <c r="F61" s="8" t="str">
        <f aca="true" t="shared" si="15" ref="F61:F78">CONCATENATE(A61," ",C61)</f>
        <v>CH Work Release HVAC Equipment Replacement</v>
      </c>
      <c r="G61" s="27">
        <v>0</v>
      </c>
      <c r="H61" s="27">
        <f t="shared" si="14"/>
        <v>0</v>
      </c>
      <c r="I61" s="27">
        <f t="shared" si="14"/>
        <v>0</v>
      </c>
      <c r="J61" s="27">
        <f t="shared" si="14"/>
        <v>355387.2</v>
      </c>
      <c r="K61" s="27">
        <f t="shared" si="14"/>
        <v>0</v>
      </c>
      <c r="L61" s="27">
        <f t="shared" si="14"/>
        <v>0</v>
      </c>
      <c r="M61" s="20">
        <f t="shared" si="13"/>
        <v>355387.2</v>
      </c>
      <c r="O61" s="7">
        <v>0</v>
      </c>
      <c r="P61" s="7">
        <v>0</v>
      </c>
      <c r="Q61" s="7">
        <v>317310</v>
      </c>
      <c r="R61" s="7">
        <v>0</v>
      </c>
      <c r="S61" s="7">
        <v>0</v>
      </c>
      <c r="T61" s="8">
        <v>1.06</v>
      </c>
      <c r="U61" s="8">
        <v>1.09</v>
      </c>
      <c r="V61" s="8">
        <v>1.12</v>
      </c>
      <c r="W61" s="8">
        <v>1.15</v>
      </c>
      <c r="X61" s="8">
        <v>1.18</v>
      </c>
    </row>
    <row r="62" spans="1:24" ht="13.5" customHeight="1">
      <c r="A62" s="4" t="s">
        <v>148</v>
      </c>
      <c r="B62" s="4" t="s">
        <v>11</v>
      </c>
      <c r="C62" s="4" t="s">
        <v>13</v>
      </c>
      <c r="D62" s="4"/>
      <c r="E62" s="5" t="s">
        <v>206</v>
      </c>
      <c r="F62" s="8" t="str">
        <f t="shared" si="15"/>
        <v>CH Elevator door operators Replacement</v>
      </c>
      <c r="G62" s="27">
        <v>0</v>
      </c>
      <c r="H62" s="27">
        <f aca="true" t="shared" si="16" ref="H62:L65">O62*T60</f>
        <v>0</v>
      </c>
      <c r="I62" s="27">
        <f t="shared" si="16"/>
        <v>0</v>
      </c>
      <c r="J62" s="27">
        <f t="shared" si="16"/>
        <v>495091.52</v>
      </c>
      <c r="K62" s="27">
        <f t="shared" si="16"/>
        <v>0</v>
      </c>
      <c r="L62" s="27">
        <f t="shared" si="16"/>
        <v>0</v>
      </c>
      <c r="M62" s="20">
        <f t="shared" si="13"/>
        <v>495091.52</v>
      </c>
      <c r="O62" s="7">
        <v>0</v>
      </c>
      <c r="P62" s="7">
        <v>0</v>
      </c>
      <c r="Q62" s="7">
        <v>442046</v>
      </c>
      <c r="R62" s="7">
        <v>0</v>
      </c>
      <c r="S62" s="7">
        <v>0</v>
      </c>
      <c r="T62" s="8">
        <v>1.06</v>
      </c>
      <c r="U62" s="8">
        <v>1.09</v>
      </c>
      <c r="V62" s="8">
        <v>1.12</v>
      </c>
      <c r="W62" s="8">
        <v>1.15</v>
      </c>
      <c r="X62" s="8">
        <v>1.18</v>
      </c>
    </row>
    <row r="63" spans="1:24" ht="13.5" customHeight="1">
      <c r="A63" s="4" t="s">
        <v>148</v>
      </c>
      <c r="B63" s="4"/>
      <c r="C63" s="4" t="s">
        <v>32</v>
      </c>
      <c r="D63" s="4"/>
      <c r="E63" s="5" t="s">
        <v>206</v>
      </c>
      <c r="F63" s="8" t="str">
        <f t="shared" si="15"/>
        <v>CH Rain Water Drainage</v>
      </c>
      <c r="G63" s="27"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140866.03999999998</v>
      </c>
      <c r="M63" s="20">
        <f t="shared" si="13"/>
        <v>140866.03999999998</v>
      </c>
      <c r="O63" s="7">
        <v>0</v>
      </c>
      <c r="P63" s="7">
        <v>0</v>
      </c>
      <c r="Q63" s="7">
        <v>0</v>
      </c>
      <c r="R63" s="7">
        <v>0</v>
      </c>
      <c r="S63" s="7">
        <v>119378</v>
      </c>
      <c r="T63" s="8">
        <v>1.06</v>
      </c>
      <c r="U63" s="8">
        <v>1.09</v>
      </c>
      <c r="V63" s="8">
        <v>1.12</v>
      </c>
      <c r="W63" s="8">
        <v>1.15</v>
      </c>
      <c r="X63" s="8">
        <v>1.18</v>
      </c>
    </row>
    <row r="64" spans="1:24" ht="13.5" customHeight="1">
      <c r="A64" s="4" t="s">
        <v>148</v>
      </c>
      <c r="B64" s="4"/>
      <c r="C64" s="4" t="s">
        <v>199</v>
      </c>
      <c r="D64" s="4"/>
      <c r="E64" s="5" t="s">
        <v>206</v>
      </c>
      <c r="F64" s="8" t="str">
        <f t="shared" si="15"/>
        <v>CH Domestic Water Re-pipe</v>
      </c>
      <c r="G64" s="27">
        <v>0</v>
      </c>
      <c r="H64" s="27">
        <f t="shared" si="16"/>
        <v>0</v>
      </c>
      <c r="I64" s="27">
        <f t="shared" si="16"/>
        <v>0</v>
      </c>
      <c r="J64" s="27">
        <f t="shared" si="16"/>
        <v>0</v>
      </c>
      <c r="K64" s="27">
        <f t="shared" si="16"/>
        <v>0</v>
      </c>
      <c r="L64" s="27">
        <f t="shared" si="16"/>
        <v>911050.86</v>
      </c>
      <c r="M64" s="20">
        <f t="shared" si="13"/>
        <v>911050.86</v>
      </c>
      <c r="O64" s="7">
        <v>0</v>
      </c>
      <c r="P64" s="7">
        <v>0</v>
      </c>
      <c r="Q64" s="7">
        <v>0</v>
      </c>
      <c r="R64" s="7">
        <v>0</v>
      </c>
      <c r="S64" s="7">
        <v>772077</v>
      </c>
      <c r="T64" s="8">
        <v>1.06</v>
      </c>
      <c r="U64" s="8">
        <v>1.09</v>
      </c>
      <c r="V64" s="8">
        <v>1.12</v>
      </c>
      <c r="W64" s="8">
        <v>1.15</v>
      </c>
      <c r="X64" s="8">
        <v>1.18</v>
      </c>
    </row>
    <row r="65" spans="1:24" ht="13.5" customHeight="1">
      <c r="A65" s="4" t="s">
        <v>148</v>
      </c>
      <c r="B65" s="4"/>
      <c r="C65" s="4" t="s">
        <v>193</v>
      </c>
      <c r="D65" s="4"/>
      <c r="E65" s="5" t="s">
        <v>206</v>
      </c>
      <c r="F65" s="8" t="str">
        <f t="shared" si="15"/>
        <v>CH Other Electrical Systems (Generator)</v>
      </c>
      <c r="G65" s="27">
        <v>0</v>
      </c>
      <c r="H65" s="27">
        <f t="shared" si="16"/>
        <v>0</v>
      </c>
      <c r="I65" s="27">
        <f t="shared" si="16"/>
        <v>0</v>
      </c>
      <c r="J65" s="27">
        <f t="shared" si="16"/>
        <v>0</v>
      </c>
      <c r="K65" s="27">
        <f t="shared" si="16"/>
        <v>0</v>
      </c>
      <c r="L65" s="27">
        <f t="shared" si="16"/>
        <v>595160.14</v>
      </c>
      <c r="M65" s="20">
        <f t="shared" si="13"/>
        <v>595160.14</v>
      </c>
      <c r="O65" s="7">
        <v>0</v>
      </c>
      <c r="P65" s="7">
        <v>0</v>
      </c>
      <c r="Q65" s="7">
        <v>0</v>
      </c>
      <c r="R65" s="7">
        <v>0</v>
      </c>
      <c r="S65" s="7">
        <v>504373</v>
      </c>
      <c r="T65" s="8">
        <v>1.06</v>
      </c>
      <c r="U65" s="8">
        <v>1.09</v>
      </c>
      <c r="V65" s="8">
        <v>1.12</v>
      </c>
      <c r="W65" s="8">
        <v>1.15</v>
      </c>
      <c r="X65" s="8">
        <v>1.18</v>
      </c>
    </row>
    <row r="66" spans="1:24" ht="13.5" customHeight="1">
      <c r="A66" s="4" t="s">
        <v>148</v>
      </c>
      <c r="B66" s="4" t="s">
        <v>20</v>
      </c>
      <c r="C66" s="4" t="s">
        <v>215</v>
      </c>
      <c r="D66" s="4"/>
      <c r="E66" s="5" t="s">
        <v>206</v>
      </c>
      <c r="F66" s="8" t="str">
        <f t="shared" si="15"/>
        <v>CH Window Repair Construction</v>
      </c>
      <c r="G66" s="30">
        <v>0</v>
      </c>
      <c r="H66" s="27">
        <f>O66*T62</f>
        <v>0</v>
      </c>
      <c r="I66" s="27">
        <f>P66*U62</f>
        <v>1842100.0000000002</v>
      </c>
      <c r="J66" s="27">
        <f>Q66*V62</f>
        <v>868309.1200000001</v>
      </c>
      <c r="K66" s="27">
        <f>R66*W62</f>
        <v>0</v>
      </c>
      <c r="L66" s="27">
        <f>S66*X62</f>
        <v>0</v>
      </c>
      <c r="M66" s="20">
        <f t="shared" si="13"/>
        <v>2710409.12</v>
      </c>
      <c r="O66" s="7">
        <v>0</v>
      </c>
      <c r="P66" s="7">
        <v>1690000</v>
      </c>
      <c r="Q66" s="7">
        <v>775276</v>
      </c>
      <c r="R66" s="10"/>
      <c r="S66" s="10"/>
      <c r="T66" s="8">
        <v>1.06</v>
      </c>
      <c r="U66" s="8">
        <v>1.09</v>
      </c>
      <c r="V66" s="8">
        <v>1.12</v>
      </c>
      <c r="W66" s="8">
        <v>1.15</v>
      </c>
      <c r="X66" s="8">
        <v>1.18</v>
      </c>
    </row>
    <row r="67" spans="1:24" ht="13.5" customHeight="1">
      <c r="A67" s="4" t="s">
        <v>148</v>
      </c>
      <c r="B67" s="4" t="s">
        <v>35</v>
      </c>
      <c r="C67" s="4" t="s">
        <v>45</v>
      </c>
      <c r="D67" s="4"/>
      <c r="E67" s="5" t="s">
        <v>206</v>
      </c>
      <c r="F67" s="8" t="str">
        <f t="shared" si="15"/>
        <v>CH Electrical Service and Dist Const</v>
      </c>
      <c r="G67" s="30">
        <v>0</v>
      </c>
      <c r="H67" s="27">
        <f aca="true" t="shared" si="17" ref="H67:H78">O67*T66</f>
        <v>132500</v>
      </c>
      <c r="I67" s="27">
        <f aca="true" t="shared" si="18" ref="I67:I78">P67*U66</f>
        <v>396600.86000000004</v>
      </c>
      <c r="J67" s="27">
        <f aca="true" t="shared" si="19" ref="J67:J78">Q67*V66</f>
        <v>0</v>
      </c>
      <c r="K67" s="27">
        <f aca="true" t="shared" si="20" ref="K67:K78">R67*W66</f>
        <v>0</v>
      </c>
      <c r="L67" s="27">
        <f aca="true" t="shared" si="21" ref="L67:L78">S67*X66</f>
        <v>0</v>
      </c>
      <c r="M67" s="20">
        <f t="shared" si="13"/>
        <v>529100.8600000001</v>
      </c>
      <c r="O67" s="10">
        <v>125000</v>
      </c>
      <c r="P67" s="7">
        <f>488854-125000</f>
        <v>363854</v>
      </c>
      <c r="Q67" s="7">
        <v>0</v>
      </c>
      <c r="R67" s="10"/>
      <c r="S67" s="10"/>
      <c r="T67" s="8">
        <v>1.06</v>
      </c>
      <c r="U67" s="8">
        <v>1.09</v>
      </c>
      <c r="V67" s="8">
        <v>1.12</v>
      </c>
      <c r="W67" s="8">
        <v>1.15</v>
      </c>
      <c r="X67" s="8">
        <v>1.18</v>
      </c>
    </row>
    <row r="68" spans="1:24" ht="13.5" customHeight="1">
      <c r="A68" s="4" t="s">
        <v>148</v>
      </c>
      <c r="B68" s="4"/>
      <c r="C68" s="4" t="s">
        <v>158</v>
      </c>
      <c r="D68" s="4"/>
      <c r="E68" s="5" t="s">
        <v>206</v>
      </c>
      <c r="F68" s="8" t="str">
        <f t="shared" si="15"/>
        <v>CH Hot Water Heaters</v>
      </c>
      <c r="G68" s="30">
        <v>0</v>
      </c>
      <c r="H68" s="27">
        <f t="shared" si="17"/>
        <v>0</v>
      </c>
      <c r="I68" s="27">
        <f t="shared" si="18"/>
        <v>0</v>
      </c>
      <c r="J68" s="27">
        <f t="shared" si="19"/>
        <v>171586.24000000002</v>
      </c>
      <c r="K68" s="27">
        <f t="shared" si="20"/>
        <v>0</v>
      </c>
      <c r="L68" s="27">
        <f t="shared" si="21"/>
        <v>0</v>
      </c>
      <c r="M68" s="20">
        <f t="shared" si="13"/>
        <v>171586.24000000002</v>
      </c>
      <c r="O68" s="10"/>
      <c r="P68" s="7"/>
      <c r="Q68" s="7">
        <v>153202</v>
      </c>
      <c r="R68" s="10"/>
      <c r="S68" s="10"/>
      <c r="T68" s="8">
        <v>1.06</v>
      </c>
      <c r="U68" s="8">
        <v>1.09</v>
      </c>
      <c r="V68" s="8">
        <v>1.12</v>
      </c>
      <c r="W68" s="8">
        <v>1.15</v>
      </c>
      <c r="X68" s="8">
        <v>1.18</v>
      </c>
    </row>
    <row r="69" spans="1:24" ht="13.5" customHeight="1">
      <c r="A69" s="4" t="s">
        <v>148</v>
      </c>
      <c r="B69" s="4" t="s">
        <v>76</v>
      </c>
      <c r="C69" s="4" t="s">
        <v>77</v>
      </c>
      <c r="D69" s="4"/>
      <c r="E69" s="5" t="s">
        <v>206</v>
      </c>
      <c r="F69" s="8" t="str">
        <f t="shared" si="15"/>
        <v>CH Heating Distribution</v>
      </c>
      <c r="G69" s="27">
        <v>0</v>
      </c>
      <c r="H69" s="27">
        <f t="shared" si="17"/>
        <v>0</v>
      </c>
      <c r="I69" s="27">
        <f t="shared" si="18"/>
        <v>0</v>
      </c>
      <c r="J69" s="27">
        <f t="shared" si="19"/>
        <v>23016.000000000004</v>
      </c>
      <c r="K69" s="27">
        <f t="shared" si="20"/>
        <v>0</v>
      </c>
      <c r="L69" s="27">
        <f t="shared" si="21"/>
        <v>0</v>
      </c>
      <c r="M69" s="20">
        <f t="shared" si="13"/>
        <v>23016.000000000004</v>
      </c>
      <c r="O69" s="7">
        <v>0</v>
      </c>
      <c r="P69" s="7">
        <v>0</v>
      </c>
      <c r="Q69" s="7">
        <v>20550</v>
      </c>
      <c r="R69" s="7">
        <v>0</v>
      </c>
      <c r="S69" s="7">
        <v>0</v>
      </c>
      <c r="T69" s="8">
        <v>1.06</v>
      </c>
      <c r="U69" s="8">
        <v>1.09</v>
      </c>
      <c r="V69" s="8">
        <v>1.12</v>
      </c>
      <c r="W69" s="8">
        <v>1.15</v>
      </c>
      <c r="X69" s="8">
        <v>1.18</v>
      </c>
    </row>
    <row r="70" spans="1:24" ht="13.5" customHeight="1">
      <c r="A70" s="4" t="s">
        <v>148</v>
      </c>
      <c r="B70" s="4"/>
      <c r="C70" s="4" t="s">
        <v>200</v>
      </c>
      <c r="D70" s="4"/>
      <c r="E70" s="5" t="s">
        <v>206</v>
      </c>
      <c r="F70" s="8" t="str">
        <f t="shared" si="15"/>
        <v>CH Fittings (bathroom partitions)</v>
      </c>
      <c r="G70" s="27">
        <v>0</v>
      </c>
      <c r="H70" s="27">
        <f t="shared" si="17"/>
        <v>0</v>
      </c>
      <c r="I70" s="27">
        <f t="shared" si="18"/>
        <v>0</v>
      </c>
      <c r="J70" s="27">
        <f t="shared" si="19"/>
        <v>0</v>
      </c>
      <c r="K70" s="27">
        <f t="shared" si="20"/>
        <v>354653.1</v>
      </c>
      <c r="L70" s="27">
        <f t="shared" si="21"/>
        <v>0</v>
      </c>
      <c r="M70" s="20">
        <f>SUM(G70:L70)</f>
        <v>354653.1</v>
      </c>
      <c r="O70" s="7">
        <v>0</v>
      </c>
      <c r="P70" s="7">
        <v>0</v>
      </c>
      <c r="Q70" s="7">
        <v>0</v>
      </c>
      <c r="R70" s="7">
        <v>308394</v>
      </c>
      <c r="S70" s="7">
        <v>0</v>
      </c>
      <c r="T70" s="8">
        <v>1.06</v>
      </c>
      <c r="U70" s="8">
        <v>1.09</v>
      </c>
      <c r="V70" s="8">
        <v>1.12</v>
      </c>
      <c r="W70" s="8">
        <v>1.15</v>
      </c>
      <c r="X70" s="8">
        <v>1.18</v>
      </c>
    </row>
    <row r="71" spans="1:24" ht="13.5" customHeight="1">
      <c r="A71" s="4" t="s">
        <v>148</v>
      </c>
      <c r="B71" s="4"/>
      <c r="C71" s="4" t="s">
        <v>161</v>
      </c>
      <c r="D71" s="4"/>
      <c r="E71" s="5" t="s">
        <v>206</v>
      </c>
      <c r="F71" s="8" t="str">
        <f t="shared" si="15"/>
        <v>CH Plumbing Fixtures</v>
      </c>
      <c r="G71" s="27">
        <v>0</v>
      </c>
      <c r="H71" s="27">
        <f t="shared" si="17"/>
        <v>0</v>
      </c>
      <c r="I71" s="27">
        <f t="shared" si="18"/>
        <v>0</v>
      </c>
      <c r="J71" s="27">
        <f t="shared" si="19"/>
        <v>0</v>
      </c>
      <c r="K71" s="27">
        <f t="shared" si="20"/>
        <v>263987.1</v>
      </c>
      <c r="L71" s="27">
        <f t="shared" si="21"/>
        <v>0</v>
      </c>
      <c r="M71" s="20">
        <f aca="true" t="shared" si="22" ref="M71:M134">SUM(G71:L71)</f>
        <v>263987.1</v>
      </c>
      <c r="O71" s="7">
        <v>0</v>
      </c>
      <c r="P71" s="7">
        <v>0</v>
      </c>
      <c r="Q71" s="7">
        <v>0</v>
      </c>
      <c r="R71" s="7">
        <v>229554</v>
      </c>
      <c r="S71" s="7">
        <v>0</v>
      </c>
      <c r="T71" s="8">
        <v>1.06</v>
      </c>
      <c r="U71" s="8">
        <v>1.09</v>
      </c>
      <c r="V71" s="8">
        <v>1.12</v>
      </c>
      <c r="W71" s="8">
        <v>1.15</v>
      </c>
      <c r="X71" s="8">
        <v>1.18</v>
      </c>
    </row>
    <row r="72" spans="1:24" ht="13.5" customHeight="1">
      <c r="A72" s="4" t="s">
        <v>148</v>
      </c>
      <c r="B72" s="4"/>
      <c r="C72" s="4" t="s">
        <v>202</v>
      </c>
      <c r="D72" s="4"/>
      <c r="E72" s="5" t="s">
        <v>206</v>
      </c>
      <c r="F72" s="8" t="str">
        <f t="shared" si="15"/>
        <v>CH Wall and Floor Finishes</v>
      </c>
      <c r="G72" s="27">
        <v>0</v>
      </c>
      <c r="H72" s="27">
        <f t="shared" si="17"/>
        <v>0</v>
      </c>
      <c r="I72" s="27">
        <f t="shared" si="18"/>
        <v>0</v>
      </c>
      <c r="J72" s="27">
        <f t="shared" si="19"/>
        <v>0</v>
      </c>
      <c r="K72" s="27">
        <f t="shared" si="20"/>
        <v>0</v>
      </c>
      <c r="L72" s="27">
        <f t="shared" si="21"/>
        <v>1919010.4</v>
      </c>
      <c r="M72" s="20">
        <f t="shared" si="22"/>
        <v>1919010.4</v>
      </c>
      <c r="O72" s="7">
        <v>0</v>
      </c>
      <c r="P72" s="7">
        <v>0</v>
      </c>
      <c r="Q72" s="7">
        <v>0</v>
      </c>
      <c r="R72" s="7">
        <v>0</v>
      </c>
      <c r="S72" s="7">
        <v>1626280</v>
      </c>
      <c r="T72" s="8">
        <v>1.06</v>
      </c>
      <c r="U72" s="8">
        <v>1.09</v>
      </c>
      <c r="V72" s="8">
        <v>1.12</v>
      </c>
      <c r="W72" s="8">
        <v>1.15</v>
      </c>
      <c r="X72" s="8">
        <v>1.18</v>
      </c>
    </row>
    <row r="73" spans="1:24" ht="13.5" customHeight="1">
      <c r="A73" s="4" t="s">
        <v>148</v>
      </c>
      <c r="B73" s="4"/>
      <c r="C73" s="4" t="s">
        <v>159</v>
      </c>
      <c r="D73" s="4"/>
      <c r="E73" s="5" t="s">
        <v>206</v>
      </c>
      <c r="F73" s="8" t="str">
        <f t="shared" si="15"/>
        <v>CH Exterior Wall Finishes</v>
      </c>
      <c r="G73" s="27">
        <v>0</v>
      </c>
      <c r="H73" s="27">
        <f t="shared" si="17"/>
        <v>0</v>
      </c>
      <c r="I73" s="27">
        <f t="shared" si="18"/>
        <v>0</v>
      </c>
      <c r="J73" s="27">
        <f t="shared" si="19"/>
        <v>0</v>
      </c>
      <c r="K73" s="27">
        <f t="shared" si="20"/>
        <v>0</v>
      </c>
      <c r="L73" s="27">
        <f t="shared" si="21"/>
        <v>517683.69999999995</v>
      </c>
      <c r="M73" s="20">
        <f t="shared" si="22"/>
        <v>517683.69999999995</v>
      </c>
      <c r="O73" s="7">
        <v>0</v>
      </c>
      <c r="P73" s="7">
        <v>0</v>
      </c>
      <c r="Q73" s="7">
        <v>0</v>
      </c>
      <c r="R73" s="7">
        <v>0</v>
      </c>
      <c r="S73" s="7">
        <v>438715</v>
      </c>
      <c r="T73" s="8">
        <v>1.06</v>
      </c>
      <c r="U73" s="8">
        <v>1.09</v>
      </c>
      <c r="V73" s="8">
        <v>1.12</v>
      </c>
      <c r="W73" s="8">
        <v>1.15</v>
      </c>
      <c r="X73" s="8">
        <v>1.18</v>
      </c>
    </row>
    <row r="74" spans="1:24" ht="13.5" customHeight="1">
      <c r="A74" s="4" t="s">
        <v>148</v>
      </c>
      <c r="B74" s="4"/>
      <c r="C74" s="4" t="s">
        <v>40</v>
      </c>
      <c r="D74" s="4"/>
      <c r="E74" s="5" t="s">
        <v>206</v>
      </c>
      <c r="F74" s="8" t="str">
        <f t="shared" si="15"/>
        <v>CH Domestic Water Distribution</v>
      </c>
      <c r="G74" s="27">
        <v>0</v>
      </c>
      <c r="H74" s="27">
        <f t="shared" si="17"/>
        <v>0</v>
      </c>
      <c r="I74" s="27">
        <f t="shared" si="18"/>
        <v>0</v>
      </c>
      <c r="J74" s="27">
        <f t="shared" si="19"/>
        <v>392000.00000000006</v>
      </c>
      <c r="K74" s="27">
        <f t="shared" si="20"/>
        <v>485388.55</v>
      </c>
      <c r="L74" s="27">
        <f t="shared" si="21"/>
        <v>0</v>
      </c>
      <c r="M74" s="20">
        <f t="shared" si="22"/>
        <v>877388.55</v>
      </c>
      <c r="O74" s="7">
        <v>0</v>
      </c>
      <c r="P74" s="7">
        <v>0</v>
      </c>
      <c r="Q74" s="7">
        <v>350000</v>
      </c>
      <c r="R74" s="7">
        <v>422077</v>
      </c>
      <c r="S74" s="7">
        <v>0</v>
      </c>
      <c r="T74" s="8">
        <v>1.06</v>
      </c>
      <c r="U74" s="8">
        <v>1.09</v>
      </c>
      <c r="V74" s="8">
        <v>1.12</v>
      </c>
      <c r="W74" s="8">
        <v>1.15</v>
      </c>
      <c r="X74" s="8">
        <v>1.18</v>
      </c>
    </row>
    <row r="75" spans="1:24" ht="13.5" customHeight="1">
      <c r="A75" s="4" t="s">
        <v>148</v>
      </c>
      <c r="B75" s="4" t="s">
        <v>50</v>
      </c>
      <c r="C75" s="4" t="s">
        <v>78</v>
      </c>
      <c r="D75" s="4"/>
      <c r="E75" s="5" t="s">
        <v>206</v>
      </c>
      <c r="F75" s="8" t="str">
        <f t="shared" si="15"/>
        <v>CH 12th Floor Heat Pump Replacement</v>
      </c>
      <c r="G75" s="27">
        <v>0</v>
      </c>
      <c r="H75" s="27">
        <f t="shared" si="17"/>
        <v>52088.4</v>
      </c>
      <c r="I75" s="27">
        <f t="shared" si="18"/>
        <v>0</v>
      </c>
      <c r="J75" s="27">
        <f t="shared" si="19"/>
        <v>0</v>
      </c>
      <c r="K75" s="27">
        <f t="shared" si="20"/>
        <v>0</v>
      </c>
      <c r="L75" s="27">
        <f t="shared" si="21"/>
        <v>0</v>
      </c>
      <c r="M75" s="20">
        <f t="shared" si="22"/>
        <v>52088.4</v>
      </c>
      <c r="O75" s="7">
        <v>49140</v>
      </c>
      <c r="P75" s="7">
        <v>0</v>
      </c>
      <c r="Q75" s="7">
        <v>0</v>
      </c>
      <c r="R75" s="7">
        <v>0</v>
      </c>
      <c r="S75" s="7">
        <v>0</v>
      </c>
      <c r="T75" s="8">
        <v>1.06</v>
      </c>
      <c r="U75" s="8">
        <v>1.09</v>
      </c>
      <c r="V75" s="8">
        <v>1.12</v>
      </c>
      <c r="W75" s="8">
        <v>1.15</v>
      </c>
      <c r="X75" s="8">
        <v>1.18</v>
      </c>
    </row>
    <row r="76" spans="1:24" ht="13.5" customHeight="1">
      <c r="A76" s="4" t="s">
        <v>148</v>
      </c>
      <c r="B76" s="4" t="s">
        <v>58</v>
      </c>
      <c r="C76" s="4" t="s">
        <v>79</v>
      </c>
      <c r="D76" s="4"/>
      <c r="E76" s="5" t="s">
        <v>206</v>
      </c>
      <c r="F76" s="8" t="str">
        <f t="shared" si="15"/>
        <v>CH Work Release HVAC Equipment Replacement</v>
      </c>
      <c r="G76" s="27">
        <v>0</v>
      </c>
      <c r="H76" s="27">
        <f t="shared" si="17"/>
        <v>336348.60000000003</v>
      </c>
      <c r="I76" s="27">
        <f t="shared" si="18"/>
        <v>0</v>
      </c>
      <c r="J76" s="27">
        <f t="shared" si="19"/>
        <v>0</v>
      </c>
      <c r="K76" s="27">
        <f t="shared" si="20"/>
        <v>0</v>
      </c>
      <c r="L76" s="27">
        <f t="shared" si="21"/>
        <v>0</v>
      </c>
      <c r="M76" s="20">
        <f t="shared" si="22"/>
        <v>336348.60000000003</v>
      </c>
      <c r="O76" s="7">
        <v>317310</v>
      </c>
      <c r="P76" s="7">
        <v>0</v>
      </c>
      <c r="Q76" s="7">
        <v>0</v>
      </c>
      <c r="R76" s="7">
        <v>0</v>
      </c>
      <c r="S76" s="7">
        <v>0</v>
      </c>
      <c r="T76" s="8">
        <v>1.06</v>
      </c>
      <c r="U76" s="8">
        <v>1.09</v>
      </c>
      <c r="V76" s="8">
        <v>1.12</v>
      </c>
      <c r="W76" s="8">
        <v>1.15</v>
      </c>
      <c r="X76" s="8">
        <v>1.18</v>
      </c>
    </row>
    <row r="77" spans="1:24" ht="13.5" customHeight="1">
      <c r="A77" s="4" t="s">
        <v>148</v>
      </c>
      <c r="B77" s="4"/>
      <c r="C77" s="4" t="s">
        <v>174</v>
      </c>
      <c r="D77" s="4"/>
      <c r="E77" s="5" t="s">
        <v>206</v>
      </c>
      <c r="F77" s="8" t="str">
        <f t="shared" si="15"/>
        <v>CH Lighting &amp; Branch Wiring</v>
      </c>
      <c r="G77" s="27">
        <v>0</v>
      </c>
      <c r="H77" s="27">
        <f t="shared" si="17"/>
        <v>0</v>
      </c>
      <c r="I77" s="27">
        <f t="shared" si="18"/>
        <v>0</v>
      </c>
      <c r="J77" s="27">
        <f t="shared" si="19"/>
        <v>0</v>
      </c>
      <c r="K77" s="27">
        <f t="shared" si="20"/>
        <v>1900368.0999999999</v>
      </c>
      <c r="L77" s="27">
        <f t="shared" si="21"/>
        <v>0</v>
      </c>
      <c r="M77" s="20">
        <f t="shared" si="22"/>
        <v>1900368.0999999999</v>
      </c>
      <c r="O77" s="7"/>
      <c r="P77" s="7">
        <v>0</v>
      </c>
      <c r="Q77" s="7">
        <v>0</v>
      </c>
      <c r="R77" s="7">
        <v>1652494</v>
      </c>
      <c r="S77" s="7">
        <v>0</v>
      </c>
      <c r="T77" s="8">
        <v>1.06</v>
      </c>
      <c r="U77" s="8">
        <v>1.09</v>
      </c>
      <c r="V77" s="8">
        <v>1.12</v>
      </c>
      <c r="W77" s="8">
        <v>1.15</v>
      </c>
      <c r="X77" s="8">
        <v>1.18</v>
      </c>
    </row>
    <row r="78" spans="1:24" ht="13.5" customHeight="1">
      <c r="A78" s="4" t="s">
        <v>148</v>
      </c>
      <c r="B78" s="4" t="s">
        <v>89</v>
      </c>
      <c r="C78" s="4" t="s">
        <v>216</v>
      </c>
      <c r="D78" s="4"/>
      <c r="E78" s="5" t="s">
        <v>206</v>
      </c>
      <c r="F78" s="8" t="str">
        <f t="shared" si="15"/>
        <v>CH 4th/James Sidewalks Repair</v>
      </c>
      <c r="G78" s="27">
        <v>0</v>
      </c>
      <c r="H78" s="27">
        <f t="shared" si="17"/>
        <v>0</v>
      </c>
      <c r="I78" s="27">
        <f t="shared" si="18"/>
        <v>0</v>
      </c>
      <c r="J78" s="27">
        <f t="shared" si="19"/>
        <v>549083.3600000001</v>
      </c>
      <c r="K78" s="27">
        <f t="shared" si="20"/>
        <v>0</v>
      </c>
      <c r="L78" s="27">
        <f t="shared" si="21"/>
        <v>0</v>
      </c>
      <c r="M78" s="20">
        <f t="shared" si="22"/>
        <v>549083.3600000001</v>
      </c>
      <c r="O78" s="7">
        <v>0</v>
      </c>
      <c r="P78" s="7">
        <v>0</v>
      </c>
      <c r="Q78" s="7">
        <v>490253</v>
      </c>
      <c r="R78" s="7">
        <v>0</v>
      </c>
      <c r="S78" s="7">
        <v>0</v>
      </c>
      <c r="T78" s="8">
        <v>1.06</v>
      </c>
      <c r="U78" s="8">
        <v>1.09</v>
      </c>
      <c r="V78" s="8">
        <v>1.12</v>
      </c>
      <c r="W78" s="8">
        <v>1.15</v>
      </c>
      <c r="X78" s="8">
        <v>1.18</v>
      </c>
    </row>
    <row r="79" spans="1:24" ht="13.5" customHeight="1">
      <c r="A79" s="4" t="s">
        <v>148</v>
      </c>
      <c r="B79" s="10"/>
      <c r="C79" s="4"/>
      <c r="D79" s="4"/>
      <c r="E79" s="5">
        <v>341008</v>
      </c>
      <c r="F79" s="4" t="s">
        <v>169</v>
      </c>
      <c r="G79" s="27">
        <v>500000</v>
      </c>
      <c r="H79" s="27">
        <v>500000</v>
      </c>
      <c r="I79" s="27">
        <f>P79*U78</f>
        <v>0</v>
      </c>
      <c r="J79" s="27">
        <f>Q79*V78</f>
        <v>0</v>
      </c>
      <c r="K79" s="27">
        <f>R79*W78</f>
        <v>0</v>
      </c>
      <c r="L79" s="27">
        <f>S79*X78</f>
        <v>0</v>
      </c>
      <c r="M79" s="20">
        <f t="shared" si="22"/>
        <v>1000000</v>
      </c>
      <c r="O79" s="7">
        <v>500000</v>
      </c>
      <c r="P79" s="7">
        <v>0</v>
      </c>
      <c r="Q79" s="7"/>
      <c r="R79" s="7">
        <v>0</v>
      </c>
      <c r="S79" s="7">
        <v>0</v>
      </c>
      <c r="T79" s="8">
        <v>1.06</v>
      </c>
      <c r="U79" s="8">
        <v>1.09</v>
      </c>
      <c r="V79" s="8">
        <v>1.12</v>
      </c>
      <c r="W79" s="8">
        <v>1.15</v>
      </c>
      <c r="X79" s="8">
        <v>1.18</v>
      </c>
    </row>
    <row r="80" spans="1:24" ht="13.5" customHeight="1">
      <c r="A80" s="4" t="s">
        <v>3</v>
      </c>
      <c r="B80" s="6"/>
      <c r="C80" s="4" t="s">
        <v>4</v>
      </c>
      <c r="D80" s="4"/>
      <c r="E80" s="5">
        <v>302214</v>
      </c>
      <c r="F80" s="6" t="s">
        <v>4</v>
      </c>
      <c r="G80" s="27">
        <v>747143</v>
      </c>
      <c r="H80" s="27">
        <v>747143</v>
      </c>
      <c r="I80" s="27">
        <v>747143</v>
      </c>
      <c r="J80" s="27">
        <v>747143</v>
      </c>
      <c r="K80" s="27">
        <v>747143</v>
      </c>
      <c r="L80" s="27">
        <v>747143</v>
      </c>
      <c r="M80" s="20">
        <f t="shared" si="22"/>
        <v>4482858</v>
      </c>
      <c r="O80" s="7">
        <v>747143</v>
      </c>
      <c r="P80" s="7">
        <v>747143</v>
      </c>
      <c r="Q80" s="7">
        <v>747143</v>
      </c>
      <c r="R80" s="7">
        <v>747143</v>
      </c>
      <c r="S80" s="7">
        <v>747143</v>
      </c>
      <c r="T80" s="8">
        <v>1.06</v>
      </c>
      <c r="U80" s="8">
        <v>1.09</v>
      </c>
      <c r="V80" s="8">
        <v>1.12</v>
      </c>
      <c r="W80" s="8">
        <v>1.15</v>
      </c>
      <c r="X80" s="8">
        <v>1.18</v>
      </c>
    </row>
    <row r="81" spans="1:24" ht="13.5" customHeight="1">
      <c r="A81" s="4" t="s">
        <v>163</v>
      </c>
      <c r="B81" s="6"/>
      <c r="C81" s="4" t="s">
        <v>159</v>
      </c>
      <c r="D81" s="4"/>
      <c r="E81" s="5" t="s">
        <v>206</v>
      </c>
      <c r="F81" s="8" t="str">
        <f aca="true" t="shared" si="23" ref="F81:F91">CONCATENATE(A81," ",C81)</f>
        <v>PH Eastgate Exterior Wall Finishes</v>
      </c>
      <c r="G81" s="27">
        <v>0</v>
      </c>
      <c r="H81" s="27">
        <f aca="true" t="shared" si="24" ref="H81:L88">O81*T80</f>
        <v>0</v>
      </c>
      <c r="I81" s="27">
        <f t="shared" si="24"/>
        <v>0</v>
      </c>
      <c r="J81" s="27">
        <f t="shared" si="24"/>
        <v>0</v>
      </c>
      <c r="K81" s="27">
        <f t="shared" si="24"/>
        <v>31258.149999999998</v>
      </c>
      <c r="L81" s="27">
        <f t="shared" si="24"/>
        <v>0</v>
      </c>
      <c r="M81" s="20">
        <f t="shared" si="22"/>
        <v>31258.149999999998</v>
      </c>
      <c r="O81" s="7">
        <v>0</v>
      </c>
      <c r="P81" s="7">
        <v>0</v>
      </c>
      <c r="Q81" s="7">
        <v>0</v>
      </c>
      <c r="R81" s="7">
        <v>27181</v>
      </c>
      <c r="S81" s="7">
        <v>0</v>
      </c>
      <c r="T81" s="8">
        <v>1.06</v>
      </c>
      <c r="U81" s="8">
        <v>1.09</v>
      </c>
      <c r="V81" s="8">
        <v>1.12</v>
      </c>
      <c r="W81" s="8">
        <v>1.15</v>
      </c>
      <c r="X81" s="8">
        <v>1.18</v>
      </c>
    </row>
    <row r="82" spans="1:24" ht="13.5" customHeight="1">
      <c r="A82" s="4" t="s">
        <v>163</v>
      </c>
      <c r="B82" s="6"/>
      <c r="C82" s="4" t="s">
        <v>158</v>
      </c>
      <c r="D82" s="4"/>
      <c r="E82" s="5" t="s">
        <v>206</v>
      </c>
      <c r="F82" s="8" t="str">
        <f t="shared" si="23"/>
        <v>PH Eastgate Hot Water Heaters</v>
      </c>
      <c r="G82" s="27">
        <v>0</v>
      </c>
      <c r="H82" s="27">
        <f t="shared" si="24"/>
        <v>0</v>
      </c>
      <c r="I82" s="27">
        <f t="shared" si="24"/>
        <v>0</v>
      </c>
      <c r="J82" s="27">
        <f t="shared" si="24"/>
        <v>0</v>
      </c>
      <c r="K82" s="27">
        <f t="shared" si="24"/>
        <v>32134.449999999997</v>
      </c>
      <c r="L82" s="27">
        <f t="shared" si="24"/>
        <v>0</v>
      </c>
      <c r="M82" s="20">
        <f t="shared" si="22"/>
        <v>32134.449999999997</v>
      </c>
      <c r="O82" s="7">
        <v>0</v>
      </c>
      <c r="P82" s="7">
        <v>0</v>
      </c>
      <c r="Q82" s="7">
        <v>0</v>
      </c>
      <c r="R82" s="7">
        <v>27943</v>
      </c>
      <c r="S82" s="7">
        <v>0</v>
      </c>
      <c r="T82" s="8">
        <v>1.06</v>
      </c>
      <c r="U82" s="8">
        <v>1.09</v>
      </c>
      <c r="V82" s="8">
        <v>1.12</v>
      </c>
      <c r="W82" s="8">
        <v>1.15</v>
      </c>
      <c r="X82" s="8">
        <v>1.18</v>
      </c>
    </row>
    <row r="83" spans="1:24" ht="13.5" customHeight="1">
      <c r="A83" s="4" t="s">
        <v>163</v>
      </c>
      <c r="B83" s="6"/>
      <c r="C83" s="4" t="s">
        <v>70</v>
      </c>
      <c r="D83" s="4"/>
      <c r="E83" s="5" t="s">
        <v>206</v>
      </c>
      <c r="F83" s="8" t="str">
        <f t="shared" si="23"/>
        <v>PH Eastgate Testing and Balancing</v>
      </c>
      <c r="G83" s="27">
        <v>0</v>
      </c>
      <c r="H83" s="27">
        <f t="shared" si="24"/>
        <v>0</v>
      </c>
      <c r="I83" s="27">
        <f t="shared" si="24"/>
        <v>0</v>
      </c>
      <c r="J83" s="27">
        <f t="shared" si="24"/>
        <v>8179.360000000001</v>
      </c>
      <c r="K83" s="27">
        <f t="shared" si="24"/>
        <v>0</v>
      </c>
      <c r="L83" s="27">
        <f t="shared" si="24"/>
        <v>0</v>
      </c>
      <c r="M83" s="20">
        <f t="shared" si="22"/>
        <v>8179.360000000001</v>
      </c>
      <c r="O83" s="7">
        <v>0</v>
      </c>
      <c r="P83" s="7">
        <v>0</v>
      </c>
      <c r="Q83" s="7">
        <v>7303</v>
      </c>
      <c r="R83" s="7">
        <v>0</v>
      </c>
      <c r="S83" s="7">
        <v>0</v>
      </c>
      <c r="T83" s="8">
        <v>1.06</v>
      </c>
      <c r="U83" s="8">
        <v>1.09</v>
      </c>
      <c r="V83" s="8">
        <v>1.12</v>
      </c>
      <c r="W83" s="8">
        <v>1.15</v>
      </c>
      <c r="X83" s="8">
        <v>1.18</v>
      </c>
    </row>
    <row r="84" spans="1:24" ht="13.5" customHeight="1">
      <c r="A84" s="4" t="s">
        <v>163</v>
      </c>
      <c r="B84" s="6"/>
      <c r="C84" s="4" t="s">
        <v>72</v>
      </c>
      <c r="D84" s="4"/>
      <c r="E84" s="5" t="s">
        <v>206</v>
      </c>
      <c r="F84" s="8" t="str">
        <f t="shared" si="23"/>
        <v>PH Eastgate Controls and Instrumentation</v>
      </c>
      <c r="G84" s="27">
        <v>0</v>
      </c>
      <c r="H84" s="27">
        <f t="shared" si="24"/>
        <v>0</v>
      </c>
      <c r="I84" s="27">
        <f t="shared" si="24"/>
        <v>0</v>
      </c>
      <c r="J84" s="27">
        <f t="shared" si="24"/>
        <v>16217.600000000002</v>
      </c>
      <c r="K84" s="27">
        <f t="shared" si="24"/>
        <v>0</v>
      </c>
      <c r="L84" s="27">
        <f t="shared" si="24"/>
        <v>0</v>
      </c>
      <c r="M84" s="20">
        <f t="shared" si="22"/>
        <v>16217.600000000002</v>
      </c>
      <c r="O84" s="7">
        <v>0</v>
      </c>
      <c r="P84" s="7">
        <v>0</v>
      </c>
      <c r="Q84" s="7">
        <v>14480</v>
      </c>
      <c r="R84" s="7">
        <v>0</v>
      </c>
      <c r="S84" s="7">
        <v>0</v>
      </c>
      <c r="T84" s="8">
        <v>1.06</v>
      </c>
      <c r="U84" s="8">
        <v>1.09</v>
      </c>
      <c r="V84" s="8">
        <v>1.12</v>
      </c>
      <c r="W84" s="8">
        <v>1.15</v>
      </c>
      <c r="X84" s="8">
        <v>1.18</v>
      </c>
    </row>
    <row r="85" spans="1:24" ht="13.5" customHeight="1">
      <c r="A85" s="4" t="s">
        <v>163</v>
      </c>
      <c r="B85" s="4" t="s">
        <v>26</v>
      </c>
      <c r="C85" s="4" t="s">
        <v>172</v>
      </c>
      <c r="D85" s="4"/>
      <c r="E85" s="5" t="s">
        <v>206</v>
      </c>
      <c r="F85" s="8" t="str">
        <f t="shared" si="23"/>
        <v>PH Eastgate Boxes (VAV, mixing)</v>
      </c>
      <c r="G85" s="27">
        <v>0</v>
      </c>
      <c r="H85" s="27">
        <f t="shared" si="24"/>
        <v>0</v>
      </c>
      <c r="I85" s="27">
        <f t="shared" si="24"/>
        <v>0</v>
      </c>
      <c r="J85" s="27">
        <f t="shared" si="24"/>
        <v>79058.56000000001</v>
      </c>
      <c r="K85" s="27">
        <f t="shared" si="24"/>
        <v>0</v>
      </c>
      <c r="L85" s="27">
        <f t="shared" si="24"/>
        <v>0</v>
      </c>
      <c r="M85" s="20">
        <f t="shared" si="22"/>
        <v>79058.56000000001</v>
      </c>
      <c r="O85" s="7">
        <v>0</v>
      </c>
      <c r="P85" s="7">
        <v>0</v>
      </c>
      <c r="Q85" s="7">
        <v>70588</v>
      </c>
      <c r="R85" s="7">
        <v>0</v>
      </c>
      <c r="S85" s="7">
        <v>0</v>
      </c>
      <c r="T85" s="8">
        <v>1.06</v>
      </c>
      <c r="U85" s="8">
        <v>1.09</v>
      </c>
      <c r="V85" s="8">
        <v>1.12</v>
      </c>
      <c r="W85" s="8">
        <v>1.15</v>
      </c>
      <c r="X85" s="8">
        <v>1.18</v>
      </c>
    </row>
    <row r="86" spans="1:24" ht="13.5" customHeight="1">
      <c r="A86" s="4" t="s">
        <v>145</v>
      </c>
      <c r="B86" s="4"/>
      <c r="C86" s="4" t="s">
        <v>175</v>
      </c>
      <c r="D86" s="4"/>
      <c r="E86" s="5" t="s">
        <v>206</v>
      </c>
      <c r="F86" s="8" t="str">
        <f t="shared" si="23"/>
        <v>Elections Whse Electrical Service &amp; Distribution</v>
      </c>
      <c r="G86" s="27">
        <v>0</v>
      </c>
      <c r="H86" s="27">
        <f t="shared" si="24"/>
        <v>0</v>
      </c>
      <c r="I86" s="27">
        <f t="shared" si="24"/>
        <v>0</v>
      </c>
      <c r="J86" s="27">
        <f t="shared" si="24"/>
        <v>12552.960000000001</v>
      </c>
      <c r="K86" s="27">
        <f t="shared" si="24"/>
        <v>0</v>
      </c>
      <c r="L86" s="27">
        <f t="shared" si="24"/>
        <v>0</v>
      </c>
      <c r="M86" s="20">
        <f t="shared" si="22"/>
        <v>12552.960000000001</v>
      </c>
      <c r="O86" s="7">
        <v>0</v>
      </c>
      <c r="P86" s="7">
        <v>0</v>
      </c>
      <c r="Q86" s="7">
        <v>11208</v>
      </c>
      <c r="R86" s="7">
        <v>0</v>
      </c>
      <c r="S86" s="7">
        <v>0</v>
      </c>
      <c r="T86" s="8">
        <v>1.06</v>
      </c>
      <c r="U86" s="8">
        <v>1.09</v>
      </c>
      <c r="V86" s="8">
        <v>1.12</v>
      </c>
      <c r="W86" s="8">
        <v>1.15</v>
      </c>
      <c r="X86" s="8">
        <v>1.18</v>
      </c>
    </row>
    <row r="87" spans="1:24" ht="13.5" customHeight="1">
      <c r="A87" s="4" t="s">
        <v>145</v>
      </c>
      <c r="B87" s="4"/>
      <c r="C87" s="4" t="s">
        <v>204</v>
      </c>
      <c r="D87" s="4"/>
      <c r="E87" s="5" t="s">
        <v>206</v>
      </c>
      <c r="F87" s="8" t="str">
        <f t="shared" si="23"/>
        <v>Elections Whse Exterior Windows &amp; Doors</v>
      </c>
      <c r="G87" s="27">
        <v>0</v>
      </c>
      <c r="H87" s="27">
        <f t="shared" si="24"/>
        <v>0</v>
      </c>
      <c r="I87" s="27">
        <f t="shared" si="24"/>
        <v>0</v>
      </c>
      <c r="J87" s="27">
        <f t="shared" si="24"/>
        <v>0</v>
      </c>
      <c r="K87" s="27">
        <f t="shared" si="24"/>
        <v>0</v>
      </c>
      <c r="L87" s="27">
        <f t="shared" si="24"/>
        <v>71197.66</v>
      </c>
      <c r="M87" s="20">
        <f t="shared" si="22"/>
        <v>71197.66</v>
      </c>
      <c r="O87" s="7">
        <v>0</v>
      </c>
      <c r="P87" s="7">
        <v>0</v>
      </c>
      <c r="Q87" s="7">
        <v>0</v>
      </c>
      <c r="R87" s="7">
        <v>0</v>
      </c>
      <c r="S87" s="7">
        <v>60337</v>
      </c>
      <c r="T87" s="8">
        <v>1.06</v>
      </c>
      <c r="U87" s="8">
        <v>1.09</v>
      </c>
      <c r="V87" s="8">
        <v>1.12</v>
      </c>
      <c r="W87" s="8">
        <v>1.15</v>
      </c>
      <c r="X87" s="8">
        <v>1.18</v>
      </c>
    </row>
    <row r="88" spans="1:24" ht="13.5" customHeight="1">
      <c r="A88" s="4" t="s">
        <v>145</v>
      </c>
      <c r="B88" s="4"/>
      <c r="C88" s="4" t="s">
        <v>203</v>
      </c>
      <c r="D88" s="4"/>
      <c r="E88" s="5" t="s">
        <v>206</v>
      </c>
      <c r="F88" s="8" t="str">
        <f t="shared" si="23"/>
        <v>Elections Whse Finishes &amp; Fittings</v>
      </c>
      <c r="G88" s="27">
        <v>0</v>
      </c>
      <c r="H88" s="27">
        <f t="shared" si="24"/>
        <v>0</v>
      </c>
      <c r="I88" s="27">
        <f t="shared" si="24"/>
        <v>0</v>
      </c>
      <c r="J88" s="27">
        <f t="shared" si="24"/>
        <v>0</v>
      </c>
      <c r="K88" s="27">
        <f t="shared" si="24"/>
        <v>0</v>
      </c>
      <c r="L88" s="27">
        <f t="shared" si="24"/>
        <v>75680.48</v>
      </c>
      <c r="M88" s="20">
        <f t="shared" si="22"/>
        <v>75680.48</v>
      </c>
      <c r="O88" s="7">
        <v>0</v>
      </c>
      <c r="P88" s="7">
        <v>0</v>
      </c>
      <c r="Q88" s="7">
        <v>0</v>
      </c>
      <c r="R88" s="7">
        <v>0</v>
      </c>
      <c r="S88" s="7">
        <v>64136</v>
      </c>
      <c r="T88" s="8">
        <v>1.06</v>
      </c>
      <c r="U88" s="8">
        <v>1.09</v>
      </c>
      <c r="V88" s="8">
        <v>1.12</v>
      </c>
      <c r="W88" s="8">
        <v>1.15</v>
      </c>
      <c r="X88" s="8">
        <v>1.18</v>
      </c>
    </row>
    <row r="89" spans="1:24" ht="13.5" customHeight="1">
      <c r="A89" s="4" t="s">
        <v>145</v>
      </c>
      <c r="B89" s="4"/>
      <c r="C89" s="4" t="s">
        <v>160</v>
      </c>
      <c r="D89" s="4"/>
      <c r="E89" s="5" t="s">
        <v>206</v>
      </c>
      <c r="F89" s="8" t="str">
        <f t="shared" si="23"/>
        <v>Elections Whse Lighting and Branch Wiring</v>
      </c>
      <c r="G89" s="27">
        <v>0</v>
      </c>
      <c r="H89" s="27">
        <f>O89*T87</f>
        <v>0</v>
      </c>
      <c r="I89" s="27">
        <f>P89*U87</f>
        <v>0</v>
      </c>
      <c r="J89" s="27">
        <f>Q89*V87</f>
        <v>56913.920000000006</v>
      </c>
      <c r="K89" s="27">
        <f>R89*W87</f>
        <v>0</v>
      </c>
      <c r="L89" s="27">
        <f>S89*X87</f>
        <v>0</v>
      </c>
      <c r="M89" s="20">
        <f t="shared" si="22"/>
        <v>56913.920000000006</v>
      </c>
      <c r="O89" s="7">
        <v>0</v>
      </c>
      <c r="P89" s="7">
        <v>0</v>
      </c>
      <c r="Q89" s="7">
        <v>50816</v>
      </c>
      <c r="R89" s="7">
        <v>0</v>
      </c>
      <c r="S89" s="7">
        <v>0</v>
      </c>
      <c r="T89" s="8">
        <v>1.06</v>
      </c>
      <c r="U89" s="8">
        <v>1.09</v>
      </c>
      <c r="V89" s="8">
        <v>1.12</v>
      </c>
      <c r="W89" s="8">
        <v>1.15</v>
      </c>
      <c r="X89" s="8">
        <v>1.18</v>
      </c>
    </row>
    <row r="90" spans="1:24" ht="13.5" customHeight="1">
      <c r="A90" s="4" t="s">
        <v>145</v>
      </c>
      <c r="B90" s="4" t="s">
        <v>39</v>
      </c>
      <c r="C90" s="4" t="s">
        <v>40</v>
      </c>
      <c r="D90" s="4"/>
      <c r="E90" s="5">
        <v>342503</v>
      </c>
      <c r="F90" s="6" t="s">
        <v>125</v>
      </c>
      <c r="G90" s="27">
        <v>28260</v>
      </c>
      <c r="H90" s="27">
        <f aca="true" t="shared" si="25" ref="H90:L92">O90*T89</f>
        <v>0</v>
      </c>
      <c r="I90" s="27">
        <f t="shared" si="25"/>
        <v>0</v>
      </c>
      <c r="J90" s="27">
        <f t="shared" si="25"/>
        <v>0</v>
      </c>
      <c r="K90" s="27">
        <f t="shared" si="25"/>
        <v>0</v>
      </c>
      <c r="L90" s="27">
        <f t="shared" si="25"/>
        <v>0</v>
      </c>
      <c r="M90" s="20">
        <f t="shared" si="22"/>
        <v>28260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8">
        <v>1.06</v>
      </c>
      <c r="U90" s="8">
        <v>1.09</v>
      </c>
      <c r="V90" s="8">
        <v>1.12</v>
      </c>
      <c r="W90" s="8">
        <v>1.15</v>
      </c>
      <c r="X90" s="8">
        <v>1.18</v>
      </c>
    </row>
    <row r="91" spans="1:24" ht="13.5" customHeight="1">
      <c r="A91" s="4" t="s">
        <v>145</v>
      </c>
      <c r="B91" s="4"/>
      <c r="C91" s="4" t="s">
        <v>192</v>
      </c>
      <c r="D91" s="4"/>
      <c r="E91" s="5" t="s">
        <v>206</v>
      </c>
      <c r="F91" s="8" t="str">
        <f t="shared" si="23"/>
        <v>Elections Whse Other HVAC Equipment</v>
      </c>
      <c r="G91" s="27">
        <v>0</v>
      </c>
      <c r="H91" s="27">
        <f t="shared" si="25"/>
        <v>0</v>
      </c>
      <c r="I91" s="27">
        <f t="shared" si="25"/>
        <v>0</v>
      </c>
      <c r="J91" s="27">
        <f t="shared" si="25"/>
        <v>0</v>
      </c>
      <c r="K91" s="27">
        <f t="shared" si="25"/>
        <v>0</v>
      </c>
      <c r="L91" s="27">
        <f t="shared" si="25"/>
        <v>70529.78</v>
      </c>
      <c r="M91" s="20">
        <f t="shared" si="22"/>
        <v>70529.78</v>
      </c>
      <c r="O91" s="7">
        <v>0</v>
      </c>
      <c r="P91" s="7">
        <v>0</v>
      </c>
      <c r="Q91" s="7">
        <v>0</v>
      </c>
      <c r="R91" s="7">
        <v>0</v>
      </c>
      <c r="S91" s="7">
        <v>59771</v>
      </c>
      <c r="T91" s="8">
        <v>1.06</v>
      </c>
      <c r="U91" s="8">
        <v>1.09</v>
      </c>
      <c r="V91" s="8">
        <v>1.12</v>
      </c>
      <c r="W91" s="8">
        <v>1.15</v>
      </c>
      <c r="X91" s="8">
        <v>1.18</v>
      </c>
    </row>
    <row r="92" spans="1:24" ht="13.5" customHeight="1">
      <c r="A92" s="4" t="s">
        <v>145</v>
      </c>
      <c r="B92" s="4" t="s">
        <v>24</v>
      </c>
      <c r="C92" s="4" t="s">
        <v>29</v>
      </c>
      <c r="D92" s="4"/>
      <c r="E92" s="5">
        <v>343558</v>
      </c>
      <c r="F92" s="6" t="s">
        <v>130</v>
      </c>
      <c r="G92" s="27">
        <v>402888</v>
      </c>
      <c r="H92" s="27">
        <f t="shared" si="25"/>
        <v>0</v>
      </c>
      <c r="I92" s="27">
        <f t="shared" si="25"/>
        <v>0</v>
      </c>
      <c r="J92" s="27">
        <f t="shared" si="25"/>
        <v>0</v>
      </c>
      <c r="K92" s="27">
        <f t="shared" si="25"/>
        <v>0</v>
      </c>
      <c r="L92" s="27">
        <f t="shared" si="25"/>
        <v>0</v>
      </c>
      <c r="M92" s="20">
        <f t="shared" si="22"/>
        <v>402888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8">
        <v>1.06</v>
      </c>
      <c r="U92" s="8">
        <v>1.09</v>
      </c>
      <c r="V92" s="8">
        <v>1.12</v>
      </c>
      <c r="W92" s="8">
        <v>1.15</v>
      </c>
      <c r="X92" s="8">
        <v>1.18</v>
      </c>
    </row>
    <row r="93" spans="1:24" ht="13.5" customHeight="1">
      <c r="A93" s="4" t="s">
        <v>168</v>
      </c>
      <c r="B93" s="6"/>
      <c r="C93" s="4" t="s">
        <v>16</v>
      </c>
      <c r="D93" s="4"/>
      <c r="E93" s="5">
        <v>341299</v>
      </c>
      <c r="F93" s="4" t="s">
        <v>168</v>
      </c>
      <c r="G93" s="27">
        <v>139086</v>
      </c>
      <c r="H93" s="27">
        <v>500000</v>
      </c>
      <c r="I93" s="27">
        <v>500000</v>
      </c>
      <c r="J93" s="27">
        <v>500000</v>
      </c>
      <c r="K93" s="27">
        <v>500000</v>
      </c>
      <c r="L93" s="27">
        <v>500000</v>
      </c>
      <c r="M93" s="20">
        <f t="shared" si="22"/>
        <v>2639086</v>
      </c>
      <c r="O93" s="7">
        <v>500000</v>
      </c>
      <c r="P93" s="7">
        <v>500000</v>
      </c>
      <c r="Q93" s="7">
        <v>500000</v>
      </c>
      <c r="R93" s="7">
        <v>500000</v>
      </c>
      <c r="S93" s="7">
        <v>500000</v>
      </c>
      <c r="T93" s="8">
        <v>1.06</v>
      </c>
      <c r="U93" s="8">
        <v>1.09</v>
      </c>
      <c r="V93" s="8">
        <v>1.12</v>
      </c>
      <c r="W93" s="8">
        <v>1.15</v>
      </c>
      <c r="X93" s="8">
        <v>1.18</v>
      </c>
    </row>
    <row r="94" spans="1:24" ht="13.5" customHeight="1">
      <c r="A94" s="4" t="s">
        <v>147</v>
      </c>
      <c r="B94" s="4" t="s">
        <v>14</v>
      </c>
      <c r="C94" s="4" t="s">
        <v>15</v>
      </c>
      <c r="D94" s="4"/>
      <c r="E94" s="5">
        <v>342010</v>
      </c>
      <c r="F94" s="6" t="s">
        <v>114</v>
      </c>
      <c r="G94" s="27">
        <v>988173</v>
      </c>
      <c r="H94" s="27">
        <f aca="true" t="shared" si="26" ref="H94:L97">O94*T93</f>
        <v>0</v>
      </c>
      <c r="I94" s="27">
        <f t="shared" si="26"/>
        <v>0</v>
      </c>
      <c r="J94" s="27">
        <f t="shared" si="26"/>
        <v>0</v>
      </c>
      <c r="K94" s="27">
        <f t="shared" si="26"/>
        <v>0</v>
      </c>
      <c r="L94" s="27">
        <f t="shared" si="26"/>
        <v>0</v>
      </c>
      <c r="M94" s="20">
        <f t="shared" si="22"/>
        <v>988173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8">
        <v>1.06</v>
      </c>
      <c r="U94" s="8">
        <v>1.09</v>
      </c>
      <c r="V94" s="8">
        <v>1.12</v>
      </c>
      <c r="W94" s="8">
        <v>1.15</v>
      </c>
      <c r="X94" s="8">
        <v>1.18</v>
      </c>
    </row>
    <row r="95" spans="1:24" ht="13.5" customHeight="1">
      <c r="A95" s="4" t="s">
        <v>147</v>
      </c>
      <c r="B95" s="4" t="s">
        <v>24</v>
      </c>
      <c r="C95" s="4" t="s">
        <v>25</v>
      </c>
      <c r="D95" s="4"/>
      <c r="E95" s="5">
        <v>342012</v>
      </c>
      <c r="F95" s="6" t="s">
        <v>115</v>
      </c>
      <c r="G95" s="27">
        <v>349205</v>
      </c>
      <c r="H95" s="27">
        <f t="shared" si="26"/>
        <v>0</v>
      </c>
      <c r="I95" s="27">
        <f t="shared" si="26"/>
        <v>0</v>
      </c>
      <c r="J95" s="27">
        <f t="shared" si="26"/>
        <v>0</v>
      </c>
      <c r="K95" s="27">
        <f t="shared" si="26"/>
        <v>0</v>
      </c>
      <c r="L95" s="27">
        <f t="shared" si="26"/>
        <v>0</v>
      </c>
      <c r="M95" s="20">
        <f t="shared" si="22"/>
        <v>349205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8">
        <v>1.06</v>
      </c>
      <c r="U95" s="8">
        <v>1.09</v>
      </c>
      <c r="V95" s="8">
        <v>1.12</v>
      </c>
      <c r="W95" s="8">
        <v>1.15</v>
      </c>
      <c r="X95" s="8">
        <v>1.18</v>
      </c>
    </row>
    <row r="96" spans="1:24" ht="13.5" customHeight="1">
      <c r="A96" s="4" t="s">
        <v>147</v>
      </c>
      <c r="B96" s="4" t="s">
        <v>41</v>
      </c>
      <c r="C96" s="4" t="s">
        <v>42</v>
      </c>
      <c r="D96" s="4"/>
      <c r="E96" s="5">
        <v>342013</v>
      </c>
      <c r="F96" s="6" t="s">
        <v>116</v>
      </c>
      <c r="G96" s="27">
        <v>115196</v>
      </c>
      <c r="H96" s="27">
        <f t="shared" si="26"/>
        <v>0</v>
      </c>
      <c r="I96" s="27">
        <f t="shared" si="26"/>
        <v>0</v>
      </c>
      <c r="J96" s="27">
        <f t="shared" si="26"/>
        <v>0</v>
      </c>
      <c r="K96" s="27">
        <f t="shared" si="26"/>
        <v>0</v>
      </c>
      <c r="L96" s="27">
        <f t="shared" si="26"/>
        <v>0</v>
      </c>
      <c r="M96" s="20">
        <f t="shared" si="22"/>
        <v>115196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8">
        <v>1.06</v>
      </c>
      <c r="U96" s="8">
        <v>1.09</v>
      </c>
      <c r="V96" s="8">
        <v>1.12</v>
      </c>
      <c r="W96" s="8">
        <v>1.15</v>
      </c>
      <c r="X96" s="8">
        <v>1.18</v>
      </c>
    </row>
    <row r="97" spans="1:24" ht="13.5" customHeight="1">
      <c r="A97" s="4" t="s">
        <v>147</v>
      </c>
      <c r="B97" s="4" t="s">
        <v>39</v>
      </c>
      <c r="C97" s="4" t="s">
        <v>63</v>
      </c>
      <c r="D97" s="4"/>
      <c r="E97" s="5">
        <v>342014</v>
      </c>
      <c r="F97" s="6" t="s">
        <v>117</v>
      </c>
      <c r="G97" s="27">
        <v>345766</v>
      </c>
      <c r="H97" s="27">
        <f t="shared" si="26"/>
        <v>0</v>
      </c>
      <c r="I97" s="27">
        <f t="shared" si="26"/>
        <v>0</v>
      </c>
      <c r="J97" s="27">
        <f t="shared" si="26"/>
        <v>0</v>
      </c>
      <c r="K97" s="27">
        <f t="shared" si="26"/>
        <v>0</v>
      </c>
      <c r="L97" s="27">
        <f t="shared" si="26"/>
        <v>0</v>
      </c>
      <c r="M97" s="20">
        <f t="shared" si="22"/>
        <v>345766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8">
        <v>1.06</v>
      </c>
      <c r="U97" s="8">
        <v>1.09</v>
      </c>
      <c r="V97" s="8">
        <v>1.12</v>
      </c>
      <c r="W97" s="8">
        <v>1.15</v>
      </c>
      <c r="X97" s="8">
        <v>1.18</v>
      </c>
    </row>
    <row r="98" spans="1:24" ht="13.5" customHeight="1">
      <c r="A98" s="4" t="s">
        <v>147</v>
      </c>
      <c r="B98" s="4" t="s">
        <v>41</v>
      </c>
      <c r="C98" s="4" t="s">
        <v>43</v>
      </c>
      <c r="D98" s="4"/>
      <c r="E98" s="5" t="s">
        <v>206</v>
      </c>
      <c r="F98" s="8" t="str">
        <f aca="true" t="shared" si="27" ref="F98:F111">CONCATENATE(A98," ",C98)</f>
        <v>KCCF Lighting and Branch Wiring Construction</v>
      </c>
      <c r="G98" s="30">
        <v>0</v>
      </c>
      <c r="H98" s="27">
        <f aca="true" t="shared" si="28" ref="H98:H107">O98*T97</f>
        <v>0</v>
      </c>
      <c r="I98" s="27">
        <f>Q98*U97</f>
        <v>346458.68000000005</v>
      </c>
      <c r="J98" s="27">
        <f>R98*V97</f>
        <v>448000.00000000006</v>
      </c>
      <c r="K98" s="27">
        <f aca="true" t="shared" si="29" ref="K98:K107">R98*W97</f>
        <v>459999.99999999994</v>
      </c>
      <c r="L98" s="27">
        <f aca="true" t="shared" si="30" ref="L98:L107">S98*X97</f>
        <v>0</v>
      </c>
      <c r="M98" s="20">
        <f t="shared" si="22"/>
        <v>1254458.6800000002</v>
      </c>
      <c r="O98" s="7">
        <v>0</v>
      </c>
      <c r="P98" s="8">
        <v>0</v>
      </c>
      <c r="Q98" s="7">
        <f>717852-400000</f>
        <v>317852</v>
      </c>
      <c r="R98" s="7">
        <v>400000</v>
      </c>
      <c r="T98" s="8">
        <v>1.06</v>
      </c>
      <c r="U98" s="8">
        <v>1.09</v>
      </c>
      <c r="V98" s="8">
        <v>1.12</v>
      </c>
      <c r="W98" s="8">
        <v>1.15</v>
      </c>
      <c r="X98" s="8">
        <v>1.18</v>
      </c>
    </row>
    <row r="99" spans="1:24" ht="13.5" customHeight="1">
      <c r="A99" s="4" t="s">
        <v>147</v>
      </c>
      <c r="B99" s="4" t="s">
        <v>50</v>
      </c>
      <c r="C99" s="4" t="s">
        <v>67</v>
      </c>
      <c r="D99" s="4"/>
      <c r="E99" s="5" t="s">
        <v>206</v>
      </c>
      <c r="F99" s="8" t="str">
        <f t="shared" si="27"/>
        <v>KCCF Terminal and Package Units</v>
      </c>
      <c r="G99" s="27">
        <v>0</v>
      </c>
      <c r="H99" s="27">
        <f t="shared" si="28"/>
        <v>0</v>
      </c>
      <c r="I99" s="27">
        <f aca="true" t="shared" si="31" ref="I99:I107">P99*U98</f>
        <v>436000.00000000006</v>
      </c>
      <c r="J99" s="27">
        <f aca="true" t="shared" si="32" ref="J99:J107">Q99*V98</f>
        <v>1693575.5200000003</v>
      </c>
      <c r="K99" s="27">
        <f t="shared" si="29"/>
        <v>69000</v>
      </c>
      <c r="L99" s="27">
        <f t="shared" si="30"/>
        <v>0</v>
      </c>
      <c r="M99" s="20">
        <f t="shared" si="22"/>
        <v>2198575.5200000005</v>
      </c>
      <c r="O99" s="7">
        <v>0</v>
      </c>
      <c r="P99" s="7">
        <v>400000</v>
      </c>
      <c r="Q99" s="7">
        <f>1572121-60000</f>
        <v>1512121</v>
      </c>
      <c r="R99" s="7">
        <v>60000</v>
      </c>
      <c r="S99" s="7">
        <v>0</v>
      </c>
      <c r="T99" s="8">
        <v>1.06</v>
      </c>
      <c r="U99" s="8">
        <v>1.09</v>
      </c>
      <c r="V99" s="8">
        <v>1.12</v>
      </c>
      <c r="W99" s="8">
        <v>1.15</v>
      </c>
      <c r="X99" s="8">
        <v>1.18</v>
      </c>
    </row>
    <row r="100" spans="1:24" ht="13.5" customHeight="1">
      <c r="A100" s="4" t="s">
        <v>147</v>
      </c>
      <c r="B100" s="4" t="s">
        <v>39</v>
      </c>
      <c r="C100" s="4" t="s">
        <v>73</v>
      </c>
      <c r="D100" s="4"/>
      <c r="E100" s="5" t="s">
        <v>206</v>
      </c>
      <c r="F100" s="8" t="str">
        <f t="shared" si="27"/>
        <v>KCCF KCCF domestic water tank refurbish</v>
      </c>
      <c r="G100" s="27">
        <v>0</v>
      </c>
      <c r="H100" s="27">
        <f t="shared" si="28"/>
        <v>81154.66</v>
      </c>
      <c r="I100" s="27">
        <f t="shared" si="31"/>
        <v>0</v>
      </c>
      <c r="J100" s="27">
        <f t="shared" si="32"/>
        <v>0</v>
      </c>
      <c r="K100" s="27">
        <f t="shared" si="29"/>
        <v>0</v>
      </c>
      <c r="L100" s="27">
        <f t="shared" si="30"/>
        <v>0</v>
      </c>
      <c r="M100" s="20">
        <f t="shared" si="22"/>
        <v>81154.66</v>
      </c>
      <c r="O100" s="7">
        <v>76561</v>
      </c>
      <c r="P100" s="7">
        <v>0</v>
      </c>
      <c r="Q100" s="7">
        <v>0</v>
      </c>
      <c r="R100" s="7">
        <v>0</v>
      </c>
      <c r="S100" s="7">
        <v>0</v>
      </c>
      <c r="T100" s="8">
        <v>1.06</v>
      </c>
      <c r="U100" s="8">
        <v>1.09</v>
      </c>
      <c r="V100" s="8">
        <v>1.12</v>
      </c>
      <c r="W100" s="8">
        <v>1.15</v>
      </c>
      <c r="X100" s="8">
        <v>1.18</v>
      </c>
    </row>
    <row r="101" spans="1:24" ht="13.5" customHeight="1">
      <c r="A101" s="4" t="s">
        <v>147</v>
      </c>
      <c r="B101" s="4"/>
      <c r="C101" s="4" t="s">
        <v>72</v>
      </c>
      <c r="D101" s="4"/>
      <c r="E101" s="5" t="s">
        <v>206</v>
      </c>
      <c r="F101" s="8" t="str">
        <f t="shared" si="27"/>
        <v>KCCF Controls and Instrumentation</v>
      </c>
      <c r="G101" s="27">
        <v>0</v>
      </c>
      <c r="H101" s="27">
        <f t="shared" si="28"/>
        <v>0</v>
      </c>
      <c r="I101" s="27">
        <f t="shared" si="31"/>
        <v>383623.32</v>
      </c>
      <c r="J101" s="27">
        <f t="shared" si="32"/>
        <v>0</v>
      </c>
      <c r="K101" s="27">
        <f t="shared" si="29"/>
        <v>0</v>
      </c>
      <c r="L101" s="27">
        <f t="shared" si="30"/>
        <v>0</v>
      </c>
      <c r="M101" s="20">
        <f t="shared" si="22"/>
        <v>383623.32</v>
      </c>
      <c r="O101" s="7">
        <v>0</v>
      </c>
      <c r="P101" s="7">
        <v>351948</v>
      </c>
      <c r="Q101" s="7">
        <v>0</v>
      </c>
      <c r="R101" s="7">
        <v>0</v>
      </c>
      <c r="S101" s="7">
        <v>0</v>
      </c>
      <c r="T101" s="8">
        <v>1.06</v>
      </c>
      <c r="U101" s="8">
        <v>1.09</v>
      </c>
      <c r="V101" s="8">
        <v>1.12</v>
      </c>
      <c r="W101" s="8">
        <v>1.15</v>
      </c>
      <c r="X101" s="8">
        <v>1.18</v>
      </c>
    </row>
    <row r="102" spans="1:24" ht="13.5" customHeight="1">
      <c r="A102" s="4" t="s">
        <v>147</v>
      </c>
      <c r="B102" s="4"/>
      <c r="C102" s="4" t="s">
        <v>70</v>
      </c>
      <c r="D102" s="4"/>
      <c r="E102" s="5" t="s">
        <v>206</v>
      </c>
      <c r="F102" s="8" t="str">
        <f t="shared" si="27"/>
        <v>KCCF Testing and Balancing</v>
      </c>
      <c r="G102" s="27">
        <v>0</v>
      </c>
      <c r="H102" s="27">
        <f t="shared" si="28"/>
        <v>0</v>
      </c>
      <c r="I102" s="27">
        <f t="shared" si="31"/>
        <v>181890.48</v>
      </c>
      <c r="J102" s="27">
        <f t="shared" si="32"/>
        <v>0</v>
      </c>
      <c r="K102" s="27">
        <f t="shared" si="29"/>
        <v>0</v>
      </c>
      <c r="L102" s="27">
        <f t="shared" si="30"/>
        <v>0</v>
      </c>
      <c r="M102" s="20">
        <f t="shared" si="22"/>
        <v>181890.48</v>
      </c>
      <c r="O102" s="7">
        <v>0</v>
      </c>
      <c r="P102" s="7">
        <v>166872</v>
      </c>
      <c r="Q102" s="7">
        <v>0</v>
      </c>
      <c r="R102" s="7">
        <v>0</v>
      </c>
      <c r="S102" s="7">
        <v>0</v>
      </c>
      <c r="T102" s="8">
        <v>1.06</v>
      </c>
      <c r="U102" s="8">
        <v>1.09</v>
      </c>
      <c r="V102" s="8">
        <v>1.12</v>
      </c>
      <c r="W102" s="8">
        <v>1.15</v>
      </c>
      <c r="X102" s="8">
        <v>1.18</v>
      </c>
    </row>
    <row r="103" spans="1:24" ht="13.5" customHeight="1">
      <c r="A103" s="4" t="s">
        <v>147</v>
      </c>
      <c r="B103" s="4" t="s">
        <v>61</v>
      </c>
      <c r="C103" s="4" t="s">
        <v>172</v>
      </c>
      <c r="D103" s="4"/>
      <c r="E103" s="5" t="s">
        <v>206</v>
      </c>
      <c r="F103" s="8" t="str">
        <f t="shared" si="27"/>
        <v>KCCF Boxes (VAV, mixing)</v>
      </c>
      <c r="G103" s="27">
        <v>0</v>
      </c>
      <c r="H103" s="27">
        <f t="shared" si="28"/>
        <v>0</v>
      </c>
      <c r="I103" s="27">
        <f t="shared" si="31"/>
        <v>545000</v>
      </c>
      <c r="J103" s="27">
        <f t="shared" si="32"/>
        <v>676914.56</v>
      </c>
      <c r="K103" s="27">
        <f t="shared" si="29"/>
        <v>0</v>
      </c>
      <c r="L103" s="27">
        <f t="shared" si="30"/>
        <v>0</v>
      </c>
      <c r="M103" s="20">
        <f t="shared" si="22"/>
        <v>1221914.56</v>
      </c>
      <c r="O103" s="7">
        <v>0</v>
      </c>
      <c r="P103" s="7">
        <v>500000</v>
      </c>
      <c r="Q103" s="7">
        <f>1104388-500000</f>
        <v>604388</v>
      </c>
      <c r="R103" s="7">
        <v>0</v>
      </c>
      <c r="S103" s="7">
        <v>0</v>
      </c>
      <c r="T103" s="8">
        <v>1.06</v>
      </c>
      <c r="U103" s="8">
        <v>1.09</v>
      </c>
      <c r="V103" s="8">
        <v>1.12</v>
      </c>
      <c r="W103" s="8">
        <v>1.15</v>
      </c>
      <c r="X103" s="8">
        <v>1.18</v>
      </c>
    </row>
    <row r="104" spans="1:24" ht="13.5" customHeight="1">
      <c r="A104" s="4" t="s">
        <v>147</v>
      </c>
      <c r="B104" s="4" t="s">
        <v>61</v>
      </c>
      <c r="C104" s="4" t="s">
        <v>74</v>
      </c>
      <c r="D104" s="4"/>
      <c r="E104" s="5" t="s">
        <v>206</v>
      </c>
      <c r="F104" s="8" t="str">
        <f t="shared" si="27"/>
        <v>KCCF Main fan damper and control replacement</v>
      </c>
      <c r="G104" s="27">
        <v>0</v>
      </c>
      <c r="H104" s="27">
        <f t="shared" si="28"/>
        <v>115860.12000000001</v>
      </c>
      <c r="I104" s="27">
        <f t="shared" si="31"/>
        <v>0</v>
      </c>
      <c r="J104" s="27">
        <f t="shared" si="32"/>
        <v>0</v>
      </c>
      <c r="K104" s="27">
        <f t="shared" si="29"/>
        <v>0</v>
      </c>
      <c r="L104" s="27">
        <f t="shared" si="30"/>
        <v>0</v>
      </c>
      <c r="M104" s="20">
        <f t="shared" si="22"/>
        <v>115860.12000000001</v>
      </c>
      <c r="O104" s="7">
        <v>109302</v>
      </c>
      <c r="P104" s="7">
        <v>0</v>
      </c>
      <c r="Q104" s="7">
        <v>0</v>
      </c>
      <c r="R104" s="7">
        <v>0</v>
      </c>
      <c r="S104" s="7">
        <v>0</v>
      </c>
      <c r="T104" s="8">
        <v>1.06</v>
      </c>
      <c r="U104" s="8">
        <v>1.09</v>
      </c>
      <c r="V104" s="8">
        <v>1.12</v>
      </c>
      <c r="W104" s="8">
        <v>1.15</v>
      </c>
      <c r="X104" s="8">
        <v>1.18</v>
      </c>
    </row>
    <row r="105" spans="1:24" ht="13.5" customHeight="1">
      <c r="A105" s="4" t="s">
        <v>147</v>
      </c>
      <c r="B105" s="4"/>
      <c r="C105" s="4" t="s">
        <v>177</v>
      </c>
      <c r="D105" s="4"/>
      <c r="E105" s="5" t="s">
        <v>206</v>
      </c>
      <c r="F105" s="8" t="str">
        <f t="shared" si="27"/>
        <v>KCCF Fire Alarm</v>
      </c>
      <c r="G105" s="27">
        <v>0</v>
      </c>
      <c r="H105" s="27">
        <f t="shared" si="28"/>
        <v>0</v>
      </c>
      <c r="I105" s="27">
        <f t="shared" si="31"/>
        <v>0</v>
      </c>
      <c r="J105" s="27">
        <f t="shared" si="32"/>
        <v>0</v>
      </c>
      <c r="K105" s="27">
        <f t="shared" si="29"/>
        <v>69000</v>
      </c>
      <c r="L105" s="27">
        <f t="shared" si="30"/>
        <v>351180.98</v>
      </c>
      <c r="M105" s="20">
        <f t="shared" si="22"/>
        <v>420180.98</v>
      </c>
      <c r="O105" s="7">
        <v>0</v>
      </c>
      <c r="P105" s="7">
        <v>0</v>
      </c>
      <c r="Q105" s="7">
        <v>0</v>
      </c>
      <c r="R105" s="7">
        <v>60000</v>
      </c>
      <c r="S105" s="7">
        <f>357611-60000</f>
        <v>297611</v>
      </c>
      <c r="T105" s="8">
        <v>1.06</v>
      </c>
      <c r="U105" s="8">
        <v>1.09</v>
      </c>
      <c r="V105" s="8">
        <v>1.12</v>
      </c>
      <c r="W105" s="8">
        <v>1.15</v>
      </c>
      <c r="X105" s="8">
        <v>1.18</v>
      </c>
    </row>
    <row r="106" spans="1:24" ht="13.5" customHeight="1">
      <c r="A106" s="4" t="s">
        <v>147</v>
      </c>
      <c r="B106" s="4" t="s">
        <v>61</v>
      </c>
      <c r="C106" s="4" t="s">
        <v>75</v>
      </c>
      <c r="D106" s="4"/>
      <c r="E106" s="5" t="s">
        <v>206</v>
      </c>
      <c r="F106" s="8" t="str">
        <f t="shared" si="27"/>
        <v>KCCF Chilled water valve replacement</v>
      </c>
      <c r="G106" s="27">
        <v>0</v>
      </c>
      <c r="H106" s="27">
        <f t="shared" si="28"/>
        <v>216039.66</v>
      </c>
      <c r="I106" s="27">
        <f t="shared" si="31"/>
        <v>0</v>
      </c>
      <c r="J106" s="27">
        <f t="shared" si="32"/>
        <v>0</v>
      </c>
      <c r="K106" s="27">
        <f t="shared" si="29"/>
        <v>0</v>
      </c>
      <c r="L106" s="27">
        <f t="shared" si="30"/>
        <v>0</v>
      </c>
      <c r="M106" s="20">
        <f t="shared" si="22"/>
        <v>216039.66</v>
      </c>
      <c r="O106" s="7">
        <v>203811</v>
      </c>
      <c r="P106" s="7">
        <v>0</v>
      </c>
      <c r="Q106" s="7">
        <v>0</v>
      </c>
      <c r="R106" s="7">
        <v>0</v>
      </c>
      <c r="S106" s="7">
        <v>0</v>
      </c>
      <c r="T106" s="8">
        <v>1.06</v>
      </c>
      <c r="U106" s="8">
        <v>1.09</v>
      </c>
      <c r="V106" s="8">
        <v>1.12</v>
      </c>
      <c r="W106" s="8">
        <v>1.15</v>
      </c>
      <c r="X106" s="8">
        <v>1.18</v>
      </c>
    </row>
    <row r="107" spans="1:24" ht="13.5" customHeight="1">
      <c r="A107" s="4" t="s">
        <v>147</v>
      </c>
      <c r="B107" s="4"/>
      <c r="C107" s="4" t="s">
        <v>202</v>
      </c>
      <c r="D107" s="4"/>
      <c r="E107" s="5" t="s">
        <v>206</v>
      </c>
      <c r="F107" s="8" t="str">
        <f t="shared" si="27"/>
        <v>KCCF Wall and Floor Finishes</v>
      </c>
      <c r="G107" s="27">
        <v>0</v>
      </c>
      <c r="H107" s="27">
        <f t="shared" si="28"/>
        <v>0</v>
      </c>
      <c r="I107" s="27">
        <f t="shared" si="31"/>
        <v>0</v>
      </c>
      <c r="J107" s="27">
        <f t="shared" si="32"/>
        <v>0</v>
      </c>
      <c r="K107" s="27">
        <f t="shared" si="29"/>
        <v>0</v>
      </c>
      <c r="L107" s="27">
        <f t="shared" si="30"/>
        <v>870973.34</v>
      </c>
      <c r="M107" s="20">
        <f t="shared" si="22"/>
        <v>870973.34</v>
      </c>
      <c r="O107" s="7">
        <v>0</v>
      </c>
      <c r="P107" s="7">
        <v>0</v>
      </c>
      <c r="Q107" s="7">
        <v>0</v>
      </c>
      <c r="R107" s="7">
        <v>0</v>
      </c>
      <c r="S107" s="7">
        <f>257893+480220</f>
        <v>738113</v>
      </c>
      <c r="T107" s="8">
        <v>1.06</v>
      </c>
      <c r="U107" s="8">
        <v>1.09</v>
      </c>
      <c r="V107" s="8">
        <v>1.12</v>
      </c>
      <c r="W107" s="8">
        <v>1.15</v>
      </c>
      <c r="X107" s="8">
        <v>1.18</v>
      </c>
    </row>
    <row r="108" spans="1:24" ht="13.5" customHeight="1">
      <c r="A108" s="4" t="s">
        <v>147</v>
      </c>
      <c r="B108" s="4" t="s">
        <v>11</v>
      </c>
      <c r="C108" s="4" t="s">
        <v>157</v>
      </c>
      <c r="D108" s="4"/>
      <c r="E108" s="5" t="s">
        <v>206</v>
      </c>
      <c r="F108" s="8" t="str">
        <f t="shared" si="27"/>
        <v>KCCF Elevator Cab Interiors</v>
      </c>
      <c r="G108" s="27">
        <v>0</v>
      </c>
      <c r="H108" s="27">
        <f>O108*T106</f>
        <v>0</v>
      </c>
      <c r="I108" s="27">
        <f>P108*U106</f>
        <v>0</v>
      </c>
      <c r="J108" s="27">
        <f>Q108*V106</f>
        <v>0</v>
      </c>
      <c r="K108" s="27">
        <f>R108*W106</f>
        <v>0</v>
      </c>
      <c r="L108" s="27">
        <f>S108*X106</f>
        <v>190941.69999999998</v>
      </c>
      <c r="M108" s="20">
        <f t="shared" si="22"/>
        <v>190941.69999999998</v>
      </c>
      <c r="O108" s="7">
        <v>0</v>
      </c>
      <c r="P108" s="7">
        <v>0</v>
      </c>
      <c r="Q108" s="7">
        <v>0</v>
      </c>
      <c r="R108" s="7">
        <v>0</v>
      </c>
      <c r="S108" s="7">
        <v>161815</v>
      </c>
      <c r="T108" s="8">
        <v>1.06</v>
      </c>
      <c r="U108" s="8">
        <v>1.09</v>
      </c>
      <c r="V108" s="8">
        <v>1.12</v>
      </c>
      <c r="W108" s="8">
        <v>1.15</v>
      </c>
      <c r="X108" s="8">
        <v>1.18</v>
      </c>
    </row>
    <row r="109" spans="1:24" ht="13.5" customHeight="1">
      <c r="A109" s="4" t="s">
        <v>147</v>
      </c>
      <c r="B109" s="4" t="s">
        <v>91</v>
      </c>
      <c r="C109" s="4" t="s">
        <v>205</v>
      </c>
      <c r="D109" s="4"/>
      <c r="E109" s="5" t="s">
        <v>206</v>
      </c>
      <c r="F109" s="8" t="str">
        <f t="shared" si="27"/>
        <v>KCCF Domestic Water Pipe Replacement</v>
      </c>
      <c r="G109" s="27">
        <v>0</v>
      </c>
      <c r="H109" s="27">
        <f aca="true" t="shared" si="33" ref="H109:L116">O109*T108</f>
        <v>0</v>
      </c>
      <c r="I109" s="27">
        <f t="shared" si="33"/>
        <v>545000</v>
      </c>
      <c r="J109" s="27">
        <f t="shared" si="33"/>
        <v>560000</v>
      </c>
      <c r="K109" s="27">
        <f t="shared" si="33"/>
        <v>575000</v>
      </c>
      <c r="L109" s="27">
        <f t="shared" si="33"/>
        <v>0</v>
      </c>
      <c r="M109" s="20">
        <f t="shared" si="22"/>
        <v>1680000</v>
      </c>
      <c r="O109" s="7">
        <v>0</v>
      </c>
      <c r="P109" s="7">
        <v>500000</v>
      </c>
      <c r="Q109" s="7">
        <v>500000</v>
      </c>
      <c r="R109" s="7">
        <v>500000</v>
      </c>
      <c r="S109" s="7">
        <v>0</v>
      </c>
      <c r="T109" s="8">
        <v>1.06</v>
      </c>
      <c r="U109" s="8">
        <v>1.09</v>
      </c>
      <c r="V109" s="8">
        <v>1.12</v>
      </c>
      <c r="W109" s="8">
        <v>1.15</v>
      </c>
      <c r="X109" s="8">
        <v>1.18</v>
      </c>
    </row>
    <row r="110" spans="1:24" ht="13.5" customHeight="1">
      <c r="A110" s="4" t="s">
        <v>147</v>
      </c>
      <c r="B110" s="4"/>
      <c r="C110" s="4" t="s">
        <v>176</v>
      </c>
      <c r="D110" s="4"/>
      <c r="E110" s="5" t="s">
        <v>206</v>
      </c>
      <c r="F110" s="8" t="str">
        <f t="shared" si="27"/>
        <v>KCCF Kitchen Floor Replacement</v>
      </c>
      <c r="G110" s="27">
        <v>0</v>
      </c>
      <c r="H110" s="27">
        <f t="shared" si="33"/>
        <v>233200</v>
      </c>
      <c r="I110" s="27">
        <f t="shared" si="33"/>
        <v>0</v>
      </c>
      <c r="J110" s="27">
        <f t="shared" si="33"/>
        <v>0</v>
      </c>
      <c r="K110" s="27">
        <f t="shared" si="33"/>
        <v>0</v>
      </c>
      <c r="L110" s="27">
        <f t="shared" si="33"/>
        <v>0</v>
      </c>
      <c r="M110" s="20">
        <f t="shared" si="22"/>
        <v>233200</v>
      </c>
      <c r="O110" s="7">
        <v>220000</v>
      </c>
      <c r="P110" s="7">
        <v>0</v>
      </c>
      <c r="Q110" s="7">
        <v>0</v>
      </c>
      <c r="R110" s="7">
        <v>0</v>
      </c>
      <c r="S110" s="7">
        <v>0</v>
      </c>
      <c r="T110" s="8">
        <v>1.06</v>
      </c>
      <c r="U110" s="8">
        <v>1.09</v>
      </c>
      <c r="V110" s="8">
        <v>1.12</v>
      </c>
      <c r="W110" s="8">
        <v>1.15</v>
      </c>
      <c r="X110" s="8">
        <v>1.18</v>
      </c>
    </row>
    <row r="111" spans="1:24" ht="13.5" customHeight="1">
      <c r="A111" s="4" t="s">
        <v>150</v>
      </c>
      <c r="B111" s="4" t="s">
        <v>26</v>
      </c>
      <c r="C111" s="4" t="s">
        <v>27</v>
      </c>
      <c r="D111" s="4"/>
      <c r="E111" s="5" t="s">
        <v>206</v>
      </c>
      <c r="F111" s="8" t="str">
        <f t="shared" si="27"/>
        <v>NDMSC Roof Openings</v>
      </c>
      <c r="G111" s="27">
        <v>0</v>
      </c>
      <c r="H111" s="27">
        <f t="shared" si="33"/>
        <v>0</v>
      </c>
      <c r="I111" s="27">
        <f t="shared" si="33"/>
        <v>0</v>
      </c>
      <c r="J111" s="27">
        <f t="shared" si="33"/>
        <v>0</v>
      </c>
      <c r="K111" s="27">
        <f t="shared" si="33"/>
        <v>6101.9</v>
      </c>
      <c r="L111" s="27">
        <f t="shared" si="33"/>
        <v>0</v>
      </c>
      <c r="M111" s="20">
        <f t="shared" si="22"/>
        <v>6101.9</v>
      </c>
      <c r="O111" s="7">
        <v>0</v>
      </c>
      <c r="P111" s="7">
        <v>0</v>
      </c>
      <c r="Q111" s="7">
        <v>0</v>
      </c>
      <c r="R111" s="7">
        <v>5306</v>
      </c>
      <c r="S111" s="7">
        <v>0</v>
      </c>
      <c r="T111" s="8">
        <v>1.06</v>
      </c>
      <c r="U111" s="8">
        <v>1.09</v>
      </c>
      <c r="V111" s="8">
        <v>1.12</v>
      </c>
      <c r="W111" s="8">
        <v>1.15</v>
      </c>
      <c r="X111" s="8">
        <v>1.18</v>
      </c>
    </row>
    <row r="112" spans="1:24" ht="13.5" customHeight="1">
      <c r="A112" s="4" t="s">
        <v>150</v>
      </c>
      <c r="B112" s="4" t="s">
        <v>18</v>
      </c>
      <c r="C112" s="4" t="s">
        <v>217</v>
      </c>
      <c r="D112" s="4"/>
      <c r="E112" s="5">
        <v>342303</v>
      </c>
      <c r="F112" s="6" t="s">
        <v>121</v>
      </c>
      <c r="G112" s="27">
        <v>128285</v>
      </c>
      <c r="H112" s="27">
        <f t="shared" si="33"/>
        <v>0</v>
      </c>
      <c r="I112" s="27">
        <f t="shared" si="33"/>
        <v>0</v>
      </c>
      <c r="J112" s="27">
        <f t="shared" si="33"/>
        <v>0</v>
      </c>
      <c r="K112" s="27">
        <f t="shared" si="33"/>
        <v>0</v>
      </c>
      <c r="L112" s="27">
        <f t="shared" si="33"/>
        <v>0</v>
      </c>
      <c r="M112" s="20">
        <f t="shared" si="22"/>
        <v>128285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8">
        <v>1.06</v>
      </c>
      <c r="U112" s="8">
        <v>1.09</v>
      </c>
      <c r="V112" s="8">
        <v>1.12</v>
      </c>
      <c r="W112" s="8">
        <v>1.15</v>
      </c>
      <c r="X112" s="8">
        <v>1.18</v>
      </c>
    </row>
    <row r="113" spans="1:24" ht="13.5" customHeight="1">
      <c r="A113" s="4" t="s">
        <v>150</v>
      </c>
      <c r="B113" s="4" t="s">
        <v>50</v>
      </c>
      <c r="C113" s="4" t="s">
        <v>54</v>
      </c>
      <c r="D113" s="4"/>
      <c r="E113" s="5">
        <v>342304</v>
      </c>
      <c r="F113" s="6" t="s">
        <v>122</v>
      </c>
      <c r="G113" s="27">
        <v>448340</v>
      </c>
      <c r="H113" s="27">
        <f t="shared" si="33"/>
        <v>0</v>
      </c>
      <c r="I113" s="27">
        <f t="shared" si="33"/>
        <v>0</v>
      </c>
      <c r="J113" s="27">
        <f t="shared" si="33"/>
        <v>0</v>
      </c>
      <c r="K113" s="27">
        <f t="shared" si="33"/>
        <v>0</v>
      </c>
      <c r="L113" s="27">
        <f t="shared" si="33"/>
        <v>0</v>
      </c>
      <c r="M113" s="20">
        <f t="shared" si="22"/>
        <v>448340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8">
        <v>1.06</v>
      </c>
      <c r="U113" s="8">
        <v>1.09</v>
      </c>
      <c r="V113" s="8">
        <v>1.12</v>
      </c>
      <c r="W113" s="8">
        <v>1.15</v>
      </c>
      <c r="X113" s="8">
        <v>1.18</v>
      </c>
    </row>
    <row r="114" spans="1:24" ht="13.5" customHeight="1">
      <c r="A114" s="4" t="s">
        <v>150</v>
      </c>
      <c r="B114" s="4" t="s">
        <v>96</v>
      </c>
      <c r="C114" s="4" t="s">
        <v>196</v>
      </c>
      <c r="D114" s="4"/>
      <c r="E114" s="5" t="s">
        <v>206</v>
      </c>
      <c r="F114" s="8" t="str">
        <f aca="true" t="shared" si="34" ref="F114:F120">CONCATENATE(A114," ",C114)</f>
        <v>NDMSC Parking Lots &amp; Roadway</v>
      </c>
      <c r="G114" s="27">
        <v>0</v>
      </c>
      <c r="H114" s="27">
        <f t="shared" si="33"/>
        <v>153792.22</v>
      </c>
      <c r="I114" s="27">
        <f t="shared" si="33"/>
        <v>0</v>
      </c>
      <c r="J114" s="27">
        <f t="shared" si="33"/>
        <v>0</v>
      </c>
      <c r="K114" s="27">
        <f t="shared" si="33"/>
        <v>0</v>
      </c>
      <c r="L114" s="27">
        <f t="shared" si="33"/>
        <v>0</v>
      </c>
      <c r="M114" s="20">
        <f t="shared" si="22"/>
        <v>153792.22</v>
      </c>
      <c r="O114" s="7">
        <f>108815+36272</f>
        <v>145087</v>
      </c>
      <c r="P114" s="7">
        <v>0</v>
      </c>
      <c r="Q114" s="7">
        <v>0</v>
      </c>
      <c r="R114" s="7">
        <v>0</v>
      </c>
      <c r="S114" s="7">
        <v>0</v>
      </c>
      <c r="T114" s="8">
        <v>1.06</v>
      </c>
      <c r="U114" s="8">
        <v>1.09</v>
      </c>
      <c r="V114" s="8">
        <v>1.12</v>
      </c>
      <c r="W114" s="8">
        <v>1.15</v>
      </c>
      <c r="X114" s="8">
        <v>1.18</v>
      </c>
    </row>
    <row r="115" spans="1:24" ht="13.5" customHeight="1">
      <c r="A115" s="4" t="s">
        <v>150</v>
      </c>
      <c r="B115" s="4" t="s">
        <v>98</v>
      </c>
      <c r="C115" s="4" t="s">
        <v>151</v>
      </c>
      <c r="D115" s="4"/>
      <c r="E115" s="5" t="s">
        <v>206</v>
      </c>
      <c r="F115" s="8" t="str">
        <f t="shared" si="34"/>
        <v>NDMSC Flood control</v>
      </c>
      <c r="G115" s="27">
        <v>0</v>
      </c>
      <c r="H115" s="27">
        <f t="shared" si="33"/>
        <v>127262.54000000001</v>
      </c>
      <c r="I115" s="27">
        <f t="shared" si="33"/>
        <v>0</v>
      </c>
      <c r="J115" s="27">
        <f t="shared" si="33"/>
        <v>0</v>
      </c>
      <c r="K115" s="27">
        <f t="shared" si="33"/>
        <v>0</v>
      </c>
      <c r="L115" s="27">
        <f t="shared" si="33"/>
        <v>0</v>
      </c>
      <c r="M115" s="20">
        <f t="shared" si="22"/>
        <v>127262.54000000001</v>
      </c>
      <c r="O115" s="7">
        <v>120059</v>
      </c>
      <c r="P115" s="7">
        <v>0</v>
      </c>
      <c r="Q115" s="7">
        <v>0</v>
      </c>
      <c r="R115" s="7">
        <v>0</v>
      </c>
      <c r="S115" s="7">
        <v>0</v>
      </c>
      <c r="T115" s="8">
        <v>1.06</v>
      </c>
      <c r="U115" s="8">
        <v>1.09</v>
      </c>
      <c r="V115" s="8">
        <v>1.12</v>
      </c>
      <c r="W115" s="8">
        <v>1.15</v>
      </c>
      <c r="X115" s="8">
        <v>1.18</v>
      </c>
    </row>
    <row r="116" spans="1:24" ht="13.5" customHeight="1">
      <c r="A116" s="4" t="s">
        <v>150</v>
      </c>
      <c r="B116" s="4"/>
      <c r="C116" s="4" t="s">
        <v>203</v>
      </c>
      <c r="D116" s="4"/>
      <c r="E116" s="5" t="s">
        <v>206</v>
      </c>
      <c r="F116" s="8" t="str">
        <f t="shared" si="34"/>
        <v>NDMSC Finishes &amp; Fittings</v>
      </c>
      <c r="G116" s="27">
        <v>0</v>
      </c>
      <c r="H116" s="27">
        <f t="shared" si="33"/>
        <v>0</v>
      </c>
      <c r="I116" s="27">
        <f t="shared" si="33"/>
        <v>0</v>
      </c>
      <c r="J116" s="27">
        <f t="shared" si="33"/>
        <v>0</v>
      </c>
      <c r="K116" s="27">
        <f t="shared" si="33"/>
        <v>0</v>
      </c>
      <c r="L116" s="27">
        <f t="shared" si="33"/>
        <v>101206.23999999999</v>
      </c>
      <c r="M116" s="20">
        <f t="shared" si="22"/>
        <v>101206.23999999999</v>
      </c>
      <c r="O116" s="7">
        <v>0</v>
      </c>
      <c r="P116" s="7">
        <v>0</v>
      </c>
      <c r="Q116" s="7">
        <v>0</v>
      </c>
      <c r="R116" s="7">
        <v>0</v>
      </c>
      <c r="S116" s="7">
        <v>85768</v>
      </c>
      <c r="T116" s="8">
        <v>1.06</v>
      </c>
      <c r="U116" s="8">
        <v>1.09</v>
      </c>
      <c r="V116" s="8">
        <v>1.12</v>
      </c>
      <c r="W116" s="8">
        <v>1.15</v>
      </c>
      <c r="X116" s="8">
        <v>1.18</v>
      </c>
    </row>
    <row r="117" spans="1:24" ht="13.5" customHeight="1">
      <c r="A117" s="4" t="s">
        <v>150</v>
      </c>
      <c r="B117" s="4"/>
      <c r="C117" s="4" t="s">
        <v>8</v>
      </c>
      <c r="D117" s="4"/>
      <c r="E117" s="5" t="s">
        <v>206</v>
      </c>
      <c r="F117" s="8" t="str">
        <f t="shared" si="34"/>
        <v>NDMSC Communications and Security</v>
      </c>
      <c r="G117" s="27">
        <v>0</v>
      </c>
      <c r="H117" s="27">
        <f>O117*T115</f>
        <v>0</v>
      </c>
      <c r="I117" s="27">
        <f>P117*U115</f>
        <v>0</v>
      </c>
      <c r="J117" s="27">
        <f>Q117*V115</f>
        <v>0</v>
      </c>
      <c r="K117" s="27">
        <f>R117*W115</f>
        <v>142324</v>
      </c>
      <c r="L117" s="27">
        <f>S117*X115</f>
        <v>0</v>
      </c>
      <c r="M117" s="20">
        <f t="shared" si="22"/>
        <v>142324</v>
      </c>
      <c r="O117" s="7">
        <v>0</v>
      </c>
      <c r="P117" s="7">
        <v>0</v>
      </c>
      <c r="Q117" s="7">
        <v>0</v>
      </c>
      <c r="R117" s="7">
        <v>123760</v>
      </c>
      <c r="S117" s="7">
        <v>0</v>
      </c>
      <c r="T117" s="8">
        <v>1.06</v>
      </c>
      <c r="U117" s="8">
        <v>1.09</v>
      </c>
      <c r="V117" s="8">
        <v>1.12</v>
      </c>
      <c r="W117" s="8">
        <v>1.15</v>
      </c>
      <c r="X117" s="8">
        <v>1.18</v>
      </c>
    </row>
    <row r="118" spans="1:24" ht="13.5" customHeight="1">
      <c r="A118" s="4" t="s">
        <v>150</v>
      </c>
      <c r="B118" s="4" t="s">
        <v>92</v>
      </c>
      <c r="C118" s="4" t="s">
        <v>93</v>
      </c>
      <c r="D118" s="4"/>
      <c r="E118" s="5" t="s">
        <v>206</v>
      </c>
      <c r="F118" s="8" t="str">
        <f t="shared" si="34"/>
        <v>NDMSC Site Lighting</v>
      </c>
      <c r="G118" s="27">
        <v>0</v>
      </c>
      <c r="H118" s="27">
        <f aca="true" t="shared" si="35" ref="H118:H149">O118*T117</f>
        <v>17942.620000000003</v>
      </c>
      <c r="I118" s="27">
        <f aca="true" t="shared" si="36" ref="I118:I149">P118*U117</f>
        <v>0</v>
      </c>
      <c r="J118" s="27">
        <f aca="true" t="shared" si="37" ref="J118:J149">Q118*V117</f>
        <v>0</v>
      </c>
      <c r="K118" s="27">
        <f aca="true" t="shared" si="38" ref="K118:K149">R118*W117</f>
        <v>0</v>
      </c>
      <c r="L118" s="27">
        <f aca="true" t="shared" si="39" ref="L118:L149">S118*X117</f>
        <v>0</v>
      </c>
      <c r="M118" s="20">
        <f t="shared" si="22"/>
        <v>17942.620000000003</v>
      </c>
      <c r="O118" s="7">
        <v>16927</v>
      </c>
      <c r="P118" s="7">
        <v>0</v>
      </c>
      <c r="Q118" s="7">
        <v>0</v>
      </c>
      <c r="R118" s="7">
        <v>0</v>
      </c>
      <c r="S118" s="7">
        <v>0</v>
      </c>
      <c r="T118" s="8">
        <v>1.06</v>
      </c>
      <c r="U118" s="8">
        <v>1.09</v>
      </c>
      <c r="V118" s="8">
        <v>1.12</v>
      </c>
      <c r="W118" s="8">
        <v>1.15</v>
      </c>
      <c r="X118" s="8">
        <v>1.18</v>
      </c>
    </row>
    <row r="119" spans="1:24" ht="13.5" customHeight="1">
      <c r="A119" s="4" t="s">
        <v>143</v>
      </c>
      <c r="B119" s="4"/>
      <c r="C119" s="4" t="s">
        <v>70</v>
      </c>
      <c r="D119" s="4"/>
      <c r="E119" s="5" t="s">
        <v>206</v>
      </c>
      <c r="F119" s="8" t="str">
        <f t="shared" si="34"/>
        <v>NE Dist Ct Testing and Balancing</v>
      </c>
      <c r="G119" s="27"/>
      <c r="H119" s="27">
        <f t="shared" si="35"/>
        <v>4673.54</v>
      </c>
      <c r="I119" s="27">
        <f t="shared" si="36"/>
        <v>0</v>
      </c>
      <c r="J119" s="27">
        <f t="shared" si="37"/>
        <v>0</v>
      </c>
      <c r="K119" s="27">
        <f t="shared" si="38"/>
        <v>0</v>
      </c>
      <c r="L119" s="27">
        <f t="shared" si="39"/>
        <v>0</v>
      </c>
      <c r="M119" s="20">
        <f t="shared" si="22"/>
        <v>4673.54</v>
      </c>
      <c r="O119" s="7">
        <v>4409</v>
      </c>
      <c r="P119" s="7">
        <v>0</v>
      </c>
      <c r="Q119" s="7">
        <v>0</v>
      </c>
      <c r="R119" s="7">
        <v>0</v>
      </c>
      <c r="S119" s="7">
        <v>0</v>
      </c>
      <c r="T119" s="8">
        <v>1.06</v>
      </c>
      <c r="U119" s="8">
        <v>1.09</v>
      </c>
      <c r="V119" s="8">
        <v>1.12</v>
      </c>
      <c r="W119" s="8">
        <v>1.15</v>
      </c>
      <c r="X119" s="8">
        <v>1.18</v>
      </c>
    </row>
    <row r="120" spans="1:24" ht="13.5" customHeight="1">
      <c r="A120" s="4" t="s">
        <v>162</v>
      </c>
      <c r="B120" s="4"/>
      <c r="C120" s="4" t="s">
        <v>158</v>
      </c>
      <c r="D120" s="4"/>
      <c r="E120" s="5" t="s">
        <v>206</v>
      </c>
      <c r="F120" s="8" t="str">
        <f t="shared" si="34"/>
        <v>DC Issaquah Hot Water Heaters</v>
      </c>
      <c r="G120" s="27"/>
      <c r="H120" s="27">
        <f t="shared" si="35"/>
        <v>0</v>
      </c>
      <c r="I120" s="27">
        <f t="shared" si="36"/>
        <v>0</v>
      </c>
      <c r="J120" s="27">
        <f t="shared" si="37"/>
        <v>9876.160000000002</v>
      </c>
      <c r="K120" s="27">
        <f t="shared" si="38"/>
        <v>0</v>
      </c>
      <c r="L120" s="27">
        <f t="shared" si="39"/>
        <v>0</v>
      </c>
      <c r="M120" s="20">
        <f t="shared" si="22"/>
        <v>9876.160000000002</v>
      </c>
      <c r="O120" s="7">
        <v>0</v>
      </c>
      <c r="P120" s="7">
        <v>0</v>
      </c>
      <c r="Q120" s="7">
        <v>8818</v>
      </c>
      <c r="R120" s="7">
        <v>0</v>
      </c>
      <c r="S120" s="7">
        <v>0</v>
      </c>
      <c r="T120" s="8">
        <v>1.06</v>
      </c>
      <c r="U120" s="8">
        <v>1.09</v>
      </c>
      <c r="V120" s="8">
        <v>1.12</v>
      </c>
      <c r="W120" s="8">
        <v>1.15</v>
      </c>
      <c r="X120" s="8">
        <v>1.18</v>
      </c>
    </row>
    <row r="121" spans="1:24" ht="13.5" customHeight="1">
      <c r="A121" s="4" t="s">
        <v>143</v>
      </c>
      <c r="B121" s="4" t="s">
        <v>18</v>
      </c>
      <c r="C121" s="4" t="s">
        <v>19</v>
      </c>
      <c r="D121" s="4"/>
      <c r="E121" s="5">
        <v>342202</v>
      </c>
      <c r="F121" s="6" t="s">
        <v>119</v>
      </c>
      <c r="G121" s="27">
        <v>19887</v>
      </c>
      <c r="H121" s="27">
        <f t="shared" si="35"/>
        <v>0</v>
      </c>
      <c r="I121" s="27">
        <f t="shared" si="36"/>
        <v>0</v>
      </c>
      <c r="J121" s="27">
        <f t="shared" si="37"/>
        <v>0</v>
      </c>
      <c r="K121" s="27">
        <f t="shared" si="38"/>
        <v>0</v>
      </c>
      <c r="L121" s="27">
        <f t="shared" si="39"/>
        <v>0</v>
      </c>
      <c r="M121" s="20">
        <f t="shared" si="22"/>
        <v>19887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8">
        <v>1.06</v>
      </c>
      <c r="U121" s="8">
        <v>1.09</v>
      </c>
      <c r="V121" s="8">
        <v>1.12</v>
      </c>
      <c r="W121" s="8">
        <v>1.15</v>
      </c>
      <c r="X121" s="8">
        <v>1.18</v>
      </c>
    </row>
    <row r="122" spans="1:24" ht="13.5" customHeight="1">
      <c r="A122" s="4" t="s">
        <v>143</v>
      </c>
      <c r="B122" s="4"/>
      <c r="C122" s="4" t="s">
        <v>97</v>
      </c>
      <c r="D122" s="4"/>
      <c r="E122" s="5" t="s">
        <v>206</v>
      </c>
      <c r="F122" s="8" t="str">
        <f>CONCATENATE(A122," ",C122)</f>
        <v>NE Dist Ct Parking Lots</v>
      </c>
      <c r="G122" s="27">
        <v>0</v>
      </c>
      <c r="H122" s="27">
        <f t="shared" si="35"/>
        <v>0</v>
      </c>
      <c r="I122" s="27">
        <f t="shared" si="36"/>
        <v>0</v>
      </c>
      <c r="J122" s="27">
        <f t="shared" si="37"/>
        <v>0</v>
      </c>
      <c r="K122" s="27">
        <f t="shared" si="38"/>
        <v>0</v>
      </c>
      <c r="L122" s="27">
        <f t="shared" si="39"/>
        <v>92012.86</v>
      </c>
      <c r="M122" s="20">
        <f t="shared" si="22"/>
        <v>92012.86</v>
      </c>
      <c r="O122" s="7">
        <v>0</v>
      </c>
      <c r="P122" s="7">
        <v>0</v>
      </c>
      <c r="Q122" s="7">
        <v>0</v>
      </c>
      <c r="R122" s="7">
        <v>0</v>
      </c>
      <c r="S122" s="7">
        <v>77977</v>
      </c>
      <c r="T122" s="8">
        <v>1.06</v>
      </c>
      <c r="U122" s="8">
        <v>1.09</v>
      </c>
      <c r="V122" s="8">
        <v>1.12</v>
      </c>
      <c r="W122" s="8">
        <v>1.15</v>
      </c>
      <c r="X122" s="8">
        <v>1.18</v>
      </c>
    </row>
    <row r="123" spans="1:24" ht="13.5" customHeight="1">
      <c r="A123" s="4" t="s">
        <v>143</v>
      </c>
      <c r="B123" s="4" t="s">
        <v>24</v>
      </c>
      <c r="C123" s="4" t="s">
        <v>25</v>
      </c>
      <c r="D123" s="4"/>
      <c r="E123" s="5">
        <v>342203</v>
      </c>
      <c r="F123" s="6" t="s">
        <v>120</v>
      </c>
      <c r="G123" s="27">
        <v>112599</v>
      </c>
      <c r="H123" s="27">
        <f t="shared" si="35"/>
        <v>0</v>
      </c>
      <c r="I123" s="27">
        <f t="shared" si="36"/>
        <v>0</v>
      </c>
      <c r="J123" s="27">
        <f t="shared" si="37"/>
        <v>0</v>
      </c>
      <c r="K123" s="27">
        <f t="shared" si="38"/>
        <v>0</v>
      </c>
      <c r="L123" s="27">
        <f t="shared" si="39"/>
        <v>0</v>
      </c>
      <c r="M123" s="20">
        <f t="shared" si="22"/>
        <v>112599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8">
        <v>1.06</v>
      </c>
      <c r="U123" s="8">
        <v>1.09</v>
      </c>
      <c r="V123" s="8">
        <v>1.12</v>
      </c>
      <c r="W123" s="8">
        <v>1.15</v>
      </c>
      <c r="X123" s="8">
        <v>1.18</v>
      </c>
    </row>
    <row r="124" spans="1:24" ht="13.5" customHeight="1">
      <c r="A124" s="4" t="s">
        <v>164</v>
      </c>
      <c r="B124" s="4"/>
      <c r="C124" s="4" t="s">
        <v>172</v>
      </c>
      <c r="D124" s="4"/>
      <c r="E124" s="5" t="s">
        <v>206</v>
      </c>
      <c r="F124" s="8" t="str">
        <f>CONCATENATE(A124," ",C124)</f>
        <v>PH Northshore Boxes (VAV, mixing)</v>
      </c>
      <c r="G124" s="27">
        <v>0</v>
      </c>
      <c r="H124" s="27">
        <f t="shared" si="35"/>
        <v>0</v>
      </c>
      <c r="I124" s="27">
        <f t="shared" si="36"/>
        <v>0</v>
      </c>
      <c r="J124" s="27">
        <f t="shared" si="37"/>
        <v>0</v>
      </c>
      <c r="K124" s="27">
        <f t="shared" si="38"/>
        <v>56033.74999999999</v>
      </c>
      <c r="L124" s="27">
        <f t="shared" si="39"/>
        <v>0</v>
      </c>
      <c r="M124" s="20">
        <f t="shared" si="22"/>
        <v>56033.74999999999</v>
      </c>
      <c r="O124" s="7">
        <v>0</v>
      </c>
      <c r="P124" s="7">
        <v>0</v>
      </c>
      <c r="Q124" s="7">
        <v>0</v>
      </c>
      <c r="R124" s="7">
        <v>48725</v>
      </c>
      <c r="S124" s="7">
        <v>0</v>
      </c>
      <c r="T124" s="8">
        <v>1.06</v>
      </c>
      <c r="U124" s="8">
        <v>1.09</v>
      </c>
      <c r="V124" s="8">
        <v>1.12</v>
      </c>
      <c r="W124" s="8">
        <v>1.15</v>
      </c>
      <c r="X124" s="8">
        <v>1.18</v>
      </c>
    </row>
    <row r="125" spans="1:24" ht="13.5" customHeight="1">
      <c r="A125" s="4" t="s">
        <v>164</v>
      </c>
      <c r="B125" s="4"/>
      <c r="C125" s="4" t="s">
        <v>72</v>
      </c>
      <c r="D125" s="4"/>
      <c r="E125" s="5" t="s">
        <v>206</v>
      </c>
      <c r="F125" s="8" t="str">
        <f>CONCATENATE(A125," ",C125)</f>
        <v>PH Northshore Controls and Instrumentation</v>
      </c>
      <c r="G125" s="27">
        <v>0</v>
      </c>
      <c r="H125" s="27">
        <f t="shared" si="35"/>
        <v>0</v>
      </c>
      <c r="I125" s="27">
        <f t="shared" si="36"/>
        <v>0</v>
      </c>
      <c r="J125" s="27">
        <f t="shared" si="37"/>
        <v>0</v>
      </c>
      <c r="K125" s="27">
        <f t="shared" si="38"/>
        <v>11494.25</v>
      </c>
      <c r="L125" s="27">
        <f t="shared" si="39"/>
        <v>0</v>
      </c>
      <c r="M125" s="20">
        <f t="shared" si="22"/>
        <v>11494.25</v>
      </c>
      <c r="O125" s="7">
        <v>0</v>
      </c>
      <c r="P125" s="7">
        <v>0</v>
      </c>
      <c r="Q125" s="7">
        <v>0</v>
      </c>
      <c r="R125" s="7">
        <v>9995</v>
      </c>
      <c r="S125" s="7">
        <v>0</v>
      </c>
      <c r="T125" s="8">
        <v>1.06</v>
      </c>
      <c r="U125" s="8">
        <v>1.09</v>
      </c>
      <c r="V125" s="8">
        <v>1.12</v>
      </c>
      <c r="W125" s="8">
        <v>1.15</v>
      </c>
      <c r="X125" s="8">
        <v>1.18</v>
      </c>
    </row>
    <row r="126" spans="1:24" ht="13.5" customHeight="1">
      <c r="A126" s="4" t="s">
        <v>164</v>
      </c>
      <c r="B126" s="4" t="s">
        <v>12</v>
      </c>
      <c r="C126" s="4" t="s">
        <v>70</v>
      </c>
      <c r="D126" s="4"/>
      <c r="E126" s="5" t="s">
        <v>206</v>
      </c>
      <c r="F126" s="8" t="str">
        <f>CONCATENATE(A126," ",C126)</f>
        <v>PH Northshore Testing and Balancing</v>
      </c>
      <c r="G126" s="27">
        <v>0</v>
      </c>
      <c r="H126" s="27">
        <f t="shared" si="35"/>
        <v>0</v>
      </c>
      <c r="I126" s="27">
        <f t="shared" si="36"/>
        <v>0</v>
      </c>
      <c r="J126" s="27">
        <f t="shared" si="37"/>
        <v>0</v>
      </c>
      <c r="K126" s="27">
        <f t="shared" si="38"/>
        <v>5797.15</v>
      </c>
      <c r="L126" s="27">
        <f t="shared" si="39"/>
        <v>0</v>
      </c>
      <c r="M126" s="20">
        <f t="shared" si="22"/>
        <v>5797.15</v>
      </c>
      <c r="O126" s="7">
        <v>0</v>
      </c>
      <c r="P126" s="7">
        <v>0</v>
      </c>
      <c r="Q126" s="7">
        <v>0</v>
      </c>
      <c r="R126" s="7">
        <v>5041</v>
      </c>
      <c r="S126" s="7">
        <v>0</v>
      </c>
      <c r="T126" s="8">
        <v>1.06</v>
      </c>
      <c r="U126" s="8">
        <v>1.09</v>
      </c>
      <c r="V126" s="8">
        <v>1.12</v>
      </c>
      <c r="W126" s="8">
        <v>1.15</v>
      </c>
      <c r="X126" s="8">
        <v>1.18</v>
      </c>
    </row>
    <row r="127" spans="1:24" ht="13.5" customHeight="1">
      <c r="A127" s="4" t="s">
        <v>164</v>
      </c>
      <c r="B127" s="4" t="s">
        <v>50</v>
      </c>
      <c r="C127" s="4" t="s">
        <v>67</v>
      </c>
      <c r="D127" s="4"/>
      <c r="E127" s="5" t="s">
        <v>206</v>
      </c>
      <c r="F127" s="8" t="str">
        <f>CONCATENATE(A127," ",C127)</f>
        <v>PH Northshore Terminal and Package Units</v>
      </c>
      <c r="G127" s="27">
        <v>0</v>
      </c>
      <c r="H127" s="27">
        <f t="shared" si="35"/>
        <v>0</v>
      </c>
      <c r="I127" s="27">
        <f t="shared" si="36"/>
        <v>0</v>
      </c>
      <c r="J127" s="27">
        <f t="shared" si="37"/>
        <v>0</v>
      </c>
      <c r="K127" s="27">
        <f t="shared" si="38"/>
        <v>146147.75</v>
      </c>
      <c r="L127" s="27">
        <f t="shared" si="39"/>
        <v>0</v>
      </c>
      <c r="M127" s="20">
        <f t="shared" si="22"/>
        <v>146147.75</v>
      </c>
      <c r="O127" s="7">
        <v>0</v>
      </c>
      <c r="P127" s="7">
        <v>0</v>
      </c>
      <c r="Q127" s="7">
        <v>0</v>
      </c>
      <c r="R127" s="7">
        <v>127085</v>
      </c>
      <c r="S127" s="7">
        <v>0</v>
      </c>
      <c r="T127" s="8">
        <v>1.06</v>
      </c>
      <c r="U127" s="8">
        <v>1.09</v>
      </c>
      <c r="V127" s="8">
        <v>1.12</v>
      </c>
      <c r="W127" s="8">
        <v>1.15</v>
      </c>
      <c r="X127" s="8">
        <v>1.18</v>
      </c>
    </row>
    <row r="128" spans="1:24" ht="13.5" customHeight="1">
      <c r="A128" s="4" t="s">
        <v>149</v>
      </c>
      <c r="B128" s="4" t="s">
        <v>31</v>
      </c>
      <c r="C128" s="4" t="s">
        <v>32</v>
      </c>
      <c r="D128" s="4"/>
      <c r="E128" s="5" t="s">
        <v>206</v>
      </c>
      <c r="F128" s="8" t="str">
        <f>CONCATENATE(A128," ",C128)</f>
        <v>Parking Garage Rain Water Drainage</v>
      </c>
      <c r="G128" s="27">
        <v>0</v>
      </c>
      <c r="H128" s="27">
        <f t="shared" si="35"/>
        <v>49088.600000000006</v>
      </c>
      <c r="I128" s="27">
        <f t="shared" si="36"/>
        <v>0</v>
      </c>
      <c r="J128" s="27">
        <f t="shared" si="37"/>
        <v>0</v>
      </c>
      <c r="K128" s="27">
        <f t="shared" si="38"/>
        <v>0</v>
      </c>
      <c r="L128" s="27">
        <f t="shared" si="39"/>
        <v>0</v>
      </c>
      <c r="M128" s="20">
        <f t="shared" si="22"/>
        <v>49088.600000000006</v>
      </c>
      <c r="O128" s="7">
        <v>46310</v>
      </c>
      <c r="P128" s="7">
        <v>0</v>
      </c>
      <c r="Q128" s="7">
        <v>0</v>
      </c>
      <c r="R128" s="7">
        <v>0</v>
      </c>
      <c r="S128" s="7">
        <v>0</v>
      </c>
      <c r="T128" s="8">
        <v>1.06</v>
      </c>
      <c r="U128" s="8">
        <v>1.09</v>
      </c>
      <c r="V128" s="8">
        <v>1.12</v>
      </c>
      <c r="W128" s="8">
        <v>1.15</v>
      </c>
      <c r="X128" s="8">
        <v>1.18</v>
      </c>
    </row>
    <row r="129" spans="1:24" ht="13.5" customHeight="1">
      <c r="A129" s="4" t="s">
        <v>149</v>
      </c>
      <c r="B129" s="4" t="s">
        <v>24</v>
      </c>
      <c r="C129" s="4" t="s">
        <v>25</v>
      </c>
      <c r="D129" s="4"/>
      <c r="E129" s="5">
        <v>343002</v>
      </c>
      <c r="F129" s="6" t="s">
        <v>131</v>
      </c>
      <c r="G129" s="27">
        <v>36751</v>
      </c>
      <c r="H129" s="27">
        <f t="shared" si="35"/>
        <v>0</v>
      </c>
      <c r="I129" s="27">
        <f t="shared" si="36"/>
        <v>0</v>
      </c>
      <c r="J129" s="27">
        <f t="shared" si="37"/>
        <v>0</v>
      </c>
      <c r="K129" s="27">
        <f t="shared" si="38"/>
        <v>0</v>
      </c>
      <c r="L129" s="27">
        <f t="shared" si="39"/>
        <v>0</v>
      </c>
      <c r="M129" s="20">
        <f t="shared" si="22"/>
        <v>36751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8">
        <v>1.06</v>
      </c>
      <c r="U129" s="8">
        <v>1.09</v>
      </c>
      <c r="V129" s="8">
        <v>1.12</v>
      </c>
      <c r="W129" s="8">
        <v>1.15</v>
      </c>
      <c r="X129" s="8">
        <v>1.18</v>
      </c>
    </row>
    <row r="130" spans="1:24" ht="13.5" customHeight="1">
      <c r="A130" s="4" t="s">
        <v>149</v>
      </c>
      <c r="B130" s="4" t="s">
        <v>58</v>
      </c>
      <c r="C130" s="4" t="s">
        <v>72</v>
      </c>
      <c r="D130" s="4"/>
      <c r="E130" s="5" t="s">
        <v>206</v>
      </c>
      <c r="F130" s="8" t="str">
        <f aca="true" t="shared" si="40" ref="F130:F138">CONCATENATE(A130," ",C130)</f>
        <v>Parking Garage Controls and Instrumentation</v>
      </c>
      <c r="G130" s="27">
        <v>0</v>
      </c>
      <c r="H130" s="27">
        <f t="shared" si="35"/>
        <v>24544.300000000003</v>
      </c>
      <c r="I130" s="27">
        <f t="shared" si="36"/>
        <v>0</v>
      </c>
      <c r="J130" s="27">
        <f t="shared" si="37"/>
        <v>0</v>
      </c>
      <c r="K130" s="27">
        <f t="shared" si="38"/>
        <v>0</v>
      </c>
      <c r="L130" s="27">
        <f t="shared" si="39"/>
        <v>0</v>
      </c>
      <c r="M130" s="20">
        <f t="shared" si="22"/>
        <v>24544.300000000003</v>
      </c>
      <c r="O130" s="7">
        <v>23155</v>
      </c>
      <c r="P130" s="7">
        <v>0</v>
      </c>
      <c r="Q130" s="7">
        <v>0</v>
      </c>
      <c r="R130" s="7">
        <v>0</v>
      </c>
      <c r="S130" s="7">
        <v>0</v>
      </c>
      <c r="T130" s="8">
        <v>1.06</v>
      </c>
      <c r="U130" s="8">
        <v>1.09</v>
      </c>
      <c r="V130" s="8">
        <v>1.12</v>
      </c>
      <c r="W130" s="8">
        <v>1.15</v>
      </c>
      <c r="X130" s="8">
        <v>1.18</v>
      </c>
    </row>
    <row r="131" spans="1:24" ht="13.5" customHeight="1">
      <c r="A131" s="4" t="s">
        <v>149</v>
      </c>
      <c r="B131" s="4" t="s">
        <v>39</v>
      </c>
      <c r="C131" s="4" t="s">
        <v>40</v>
      </c>
      <c r="D131" s="4"/>
      <c r="E131" s="5" t="s">
        <v>206</v>
      </c>
      <c r="F131" s="8" t="str">
        <f t="shared" si="40"/>
        <v>Parking Garage Domestic Water Distribution</v>
      </c>
      <c r="G131" s="27">
        <v>0</v>
      </c>
      <c r="H131" s="27">
        <f t="shared" si="35"/>
        <v>97242.28</v>
      </c>
      <c r="I131" s="27">
        <f t="shared" si="36"/>
        <v>0</v>
      </c>
      <c r="J131" s="27">
        <f t="shared" si="37"/>
        <v>0</v>
      </c>
      <c r="K131" s="27">
        <f t="shared" si="38"/>
        <v>0</v>
      </c>
      <c r="L131" s="27">
        <f t="shared" si="39"/>
        <v>0</v>
      </c>
      <c r="M131" s="20">
        <f t="shared" si="22"/>
        <v>97242.28</v>
      </c>
      <c r="O131" s="7">
        <v>91738</v>
      </c>
      <c r="P131" s="7">
        <v>0</v>
      </c>
      <c r="Q131" s="7">
        <v>0</v>
      </c>
      <c r="R131" s="7">
        <v>0</v>
      </c>
      <c r="S131" s="7">
        <v>0</v>
      </c>
      <c r="T131" s="8">
        <v>1.06</v>
      </c>
      <c r="U131" s="8">
        <v>1.09</v>
      </c>
      <c r="V131" s="8">
        <v>1.12</v>
      </c>
      <c r="W131" s="8">
        <v>1.15</v>
      </c>
      <c r="X131" s="8">
        <v>1.18</v>
      </c>
    </row>
    <row r="132" spans="1:24" ht="13.5" customHeight="1">
      <c r="A132" s="4" t="s">
        <v>149</v>
      </c>
      <c r="B132" s="4" t="s">
        <v>39</v>
      </c>
      <c r="C132" s="4" t="s">
        <v>80</v>
      </c>
      <c r="D132" s="4"/>
      <c r="E132" s="5" t="s">
        <v>206</v>
      </c>
      <c r="F132" s="8" t="str">
        <f t="shared" si="40"/>
        <v>Parking Garage Garage water heater replacement</v>
      </c>
      <c r="G132" s="27">
        <v>0</v>
      </c>
      <c r="H132" s="27">
        <f t="shared" si="35"/>
        <v>43066.740000000005</v>
      </c>
      <c r="I132" s="27">
        <f t="shared" si="36"/>
        <v>0</v>
      </c>
      <c r="J132" s="27">
        <f t="shared" si="37"/>
        <v>0</v>
      </c>
      <c r="K132" s="27">
        <f t="shared" si="38"/>
        <v>0</v>
      </c>
      <c r="L132" s="27">
        <f t="shared" si="39"/>
        <v>0</v>
      </c>
      <c r="M132" s="20">
        <f t="shared" si="22"/>
        <v>43066.740000000005</v>
      </c>
      <c r="O132" s="7">
        <v>40629</v>
      </c>
      <c r="P132" s="7">
        <v>0</v>
      </c>
      <c r="Q132" s="7">
        <v>0</v>
      </c>
      <c r="R132" s="7">
        <v>0</v>
      </c>
      <c r="S132" s="7">
        <v>0</v>
      </c>
      <c r="T132" s="8">
        <v>1.06</v>
      </c>
      <c r="U132" s="8">
        <v>1.09</v>
      </c>
      <c r="V132" s="8">
        <v>1.12</v>
      </c>
      <c r="W132" s="8">
        <v>1.15</v>
      </c>
      <c r="X132" s="8">
        <v>1.18</v>
      </c>
    </row>
    <row r="133" spans="1:24" ht="13.5" customHeight="1">
      <c r="A133" s="4" t="s">
        <v>149</v>
      </c>
      <c r="B133" s="4" t="s">
        <v>61</v>
      </c>
      <c r="C133" s="4" t="s">
        <v>81</v>
      </c>
      <c r="D133" s="4"/>
      <c r="E133" s="5" t="s">
        <v>206</v>
      </c>
      <c r="F133" s="8" t="str">
        <f t="shared" si="40"/>
        <v>Parking Garage Distribution Systems</v>
      </c>
      <c r="G133" s="27">
        <v>0</v>
      </c>
      <c r="H133" s="27">
        <f t="shared" si="35"/>
        <v>36816.98</v>
      </c>
      <c r="I133" s="27">
        <f t="shared" si="36"/>
        <v>0</v>
      </c>
      <c r="J133" s="27">
        <f t="shared" si="37"/>
        <v>0</v>
      </c>
      <c r="K133" s="27">
        <f t="shared" si="38"/>
        <v>0</v>
      </c>
      <c r="L133" s="27">
        <f t="shared" si="39"/>
        <v>0</v>
      </c>
      <c r="M133" s="20">
        <f t="shared" si="22"/>
        <v>36816.98</v>
      </c>
      <c r="O133" s="7">
        <v>34733</v>
      </c>
      <c r="P133" s="7">
        <v>0</v>
      </c>
      <c r="Q133" s="7">
        <v>0</v>
      </c>
      <c r="R133" s="7">
        <v>0</v>
      </c>
      <c r="S133" s="7">
        <v>0</v>
      </c>
      <c r="T133" s="8">
        <v>1.06</v>
      </c>
      <c r="U133" s="8">
        <v>1.09</v>
      </c>
      <c r="V133" s="8">
        <v>1.12</v>
      </c>
      <c r="W133" s="8">
        <v>1.15</v>
      </c>
      <c r="X133" s="8">
        <v>1.18</v>
      </c>
    </row>
    <row r="134" spans="1:24" ht="13.5" customHeight="1">
      <c r="A134" s="4" t="s">
        <v>149</v>
      </c>
      <c r="B134" s="4" t="s">
        <v>50</v>
      </c>
      <c r="C134" s="4" t="s">
        <v>67</v>
      </c>
      <c r="D134" s="4"/>
      <c r="E134" s="5" t="s">
        <v>206</v>
      </c>
      <c r="F134" s="8" t="str">
        <f t="shared" si="40"/>
        <v>Parking Garage Terminal and Package Units</v>
      </c>
      <c r="G134" s="27">
        <v>0</v>
      </c>
      <c r="H134" s="27">
        <f t="shared" si="35"/>
        <v>79769.24</v>
      </c>
      <c r="I134" s="27">
        <f t="shared" si="36"/>
        <v>0</v>
      </c>
      <c r="J134" s="27">
        <f t="shared" si="37"/>
        <v>0</v>
      </c>
      <c r="K134" s="27">
        <f t="shared" si="38"/>
        <v>0</v>
      </c>
      <c r="L134" s="27">
        <f t="shared" si="39"/>
        <v>0</v>
      </c>
      <c r="M134" s="20">
        <f t="shared" si="22"/>
        <v>79769.24</v>
      </c>
      <c r="O134" s="7">
        <v>75254</v>
      </c>
      <c r="P134" s="7">
        <v>0</v>
      </c>
      <c r="Q134" s="7">
        <v>0</v>
      </c>
      <c r="R134" s="7">
        <v>0</v>
      </c>
      <c r="S134" s="7">
        <v>0</v>
      </c>
      <c r="T134" s="8">
        <v>1.06</v>
      </c>
      <c r="U134" s="8">
        <v>1.09</v>
      </c>
      <c r="V134" s="8">
        <v>1.12</v>
      </c>
      <c r="W134" s="8">
        <v>1.15</v>
      </c>
      <c r="X134" s="8">
        <v>1.18</v>
      </c>
    </row>
    <row r="135" spans="1:24" ht="13.5" customHeight="1">
      <c r="A135" s="4" t="s">
        <v>149</v>
      </c>
      <c r="B135" s="4" t="s">
        <v>69</v>
      </c>
      <c r="C135" s="4" t="s">
        <v>70</v>
      </c>
      <c r="D135" s="4"/>
      <c r="E135" s="5" t="s">
        <v>206</v>
      </c>
      <c r="F135" s="8" t="str">
        <f t="shared" si="40"/>
        <v>Parking Garage Testing and Balancing</v>
      </c>
      <c r="G135" s="27">
        <v>0</v>
      </c>
      <c r="H135" s="27">
        <f t="shared" si="35"/>
        <v>10226.880000000001</v>
      </c>
      <c r="I135" s="27">
        <f t="shared" si="36"/>
        <v>0</v>
      </c>
      <c r="J135" s="27">
        <f t="shared" si="37"/>
        <v>0</v>
      </c>
      <c r="K135" s="27">
        <f t="shared" si="38"/>
        <v>0</v>
      </c>
      <c r="L135" s="27">
        <f t="shared" si="39"/>
        <v>0</v>
      </c>
      <c r="M135" s="20">
        <f aca="true" t="shared" si="41" ref="M135:M166">SUM(G135:L135)</f>
        <v>10226.880000000001</v>
      </c>
      <c r="O135" s="7">
        <v>9648</v>
      </c>
      <c r="P135" s="7">
        <v>0</v>
      </c>
      <c r="Q135" s="7">
        <v>0</v>
      </c>
      <c r="R135" s="7">
        <v>0</v>
      </c>
      <c r="S135" s="7">
        <v>0</v>
      </c>
      <c r="T135" s="8">
        <v>1.06</v>
      </c>
      <c r="U135" s="8">
        <v>1.09</v>
      </c>
      <c r="V135" s="8">
        <v>1.12</v>
      </c>
      <c r="W135" s="8">
        <v>1.15</v>
      </c>
      <c r="X135" s="8">
        <v>1.18</v>
      </c>
    </row>
    <row r="136" spans="1:24" ht="13.5" customHeight="1">
      <c r="A136" s="4" t="s">
        <v>194</v>
      </c>
      <c r="B136" s="4"/>
      <c r="C136" s="4" t="s">
        <v>195</v>
      </c>
      <c r="D136" s="4"/>
      <c r="E136" s="5" t="s">
        <v>206</v>
      </c>
      <c r="F136" s="8" t="str">
        <f t="shared" si="40"/>
        <v>MARR Lot Roadway, Parking Lot, &amp; Sitework</v>
      </c>
      <c r="G136" s="27">
        <v>0</v>
      </c>
      <c r="H136" s="27">
        <f t="shared" si="35"/>
        <v>0</v>
      </c>
      <c r="I136" s="27">
        <f t="shared" si="36"/>
        <v>0</v>
      </c>
      <c r="J136" s="27">
        <f t="shared" si="37"/>
        <v>0</v>
      </c>
      <c r="K136" s="27">
        <f t="shared" si="38"/>
        <v>0</v>
      </c>
      <c r="L136" s="27">
        <f t="shared" si="39"/>
        <v>356212.5</v>
      </c>
      <c r="M136" s="20">
        <f t="shared" si="41"/>
        <v>356212.5</v>
      </c>
      <c r="O136" s="7">
        <v>0</v>
      </c>
      <c r="P136" s="7">
        <v>0</v>
      </c>
      <c r="Q136" s="7">
        <v>0</v>
      </c>
      <c r="R136" s="7">
        <v>0</v>
      </c>
      <c r="S136" s="7">
        <v>301875</v>
      </c>
      <c r="T136" s="8">
        <v>1.06</v>
      </c>
      <c r="U136" s="8">
        <v>1.09</v>
      </c>
      <c r="V136" s="8">
        <v>1.12</v>
      </c>
      <c r="W136" s="8">
        <v>1.15</v>
      </c>
      <c r="X136" s="8">
        <v>1.18</v>
      </c>
    </row>
    <row r="137" spans="1:24" ht="13.5" customHeight="1">
      <c r="A137" s="4" t="s">
        <v>149</v>
      </c>
      <c r="B137" s="4"/>
      <c r="C137" s="4" t="s">
        <v>178</v>
      </c>
      <c r="D137" s="4"/>
      <c r="E137" s="5" t="s">
        <v>206</v>
      </c>
      <c r="F137" s="8" t="str">
        <f t="shared" si="40"/>
        <v>Parking Garage Electrical Service and Distribution</v>
      </c>
      <c r="G137" s="27">
        <v>0</v>
      </c>
      <c r="H137" s="27">
        <f t="shared" si="35"/>
        <v>0</v>
      </c>
      <c r="I137" s="27">
        <f t="shared" si="36"/>
        <v>0</v>
      </c>
      <c r="J137" s="27">
        <f t="shared" si="37"/>
        <v>0</v>
      </c>
      <c r="K137" s="27">
        <f t="shared" si="38"/>
        <v>201930.8</v>
      </c>
      <c r="L137" s="27">
        <f t="shared" si="39"/>
        <v>0</v>
      </c>
      <c r="M137" s="20">
        <f t="shared" si="41"/>
        <v>201930.8</v>
      </c>
      <c r="O137" s="7">
        <v>0</v>
      </c>
      <c r="P137" s="7">
        <v>0</v>
      </c>
      <c r="Q137" s="7">
        <v>0</v>
      </c>
      <c r="R137" s="7">
        <v>175592</v>
      </c>
      <c r="S137" s="7">
        <v>0</v>
      </c>
      <c r="T137" s="8">
        <v>1.06</v>
      </c>
      <c r="U137" s="8">
        <v>1.09</v>
      </c>
      <c r="V137" s="8">
        <v>1.12</v>
      </c>
      <c r="W137" s="8">
        <v>1.15</v>
      </c>
      <c r="X137" s="8">
        <v>1.18</v>
      </c>
    </row>
    <row r="138" spans="1:24" ht="13.5" customHeight="1">
      <c r="A138" s="4" t="s">
        <v>149</v>
      </c>
      <c r="B138" s="4" t="s">
        <v>11</v>
      </c>
      <c r="C138" s="4" t="s">
        <v>179</v>
      </c>
      <c r="D138" s="4"/>
      <c r="E138" s="5" t="s">
        <v>206</v>
      </c>
      <c r="F138" s="8" t="str">
        <f t="shared" si="40"/>
        <v>Parking Garage Elevators and Cab Interior</v>
      </c>
      <c r="G138" s="27">
        <v>0</v>
      </c>
      <c r="H138" s="27">
        <f t="shared" si="35"/>
        <v>0</v>
      </c>
      <c r="I138" s="27">
        <f t="shared" si="36"/>
        <v>0</v>
      </c>
      <c r="J138" s="27">
        <f t="shared" si="37"/>
        <v>288944.32</v>
      </c>
      <c r="K138" s="27">
        <f t="shared" si="38"/>
        <v>0</v>
      </c>
      <c r="L138" s="27">
        <f t="shared" si="39"/>
        <v>0</v>
      </c>
      <c r="M138" s="20">
        <f t="shared" si="41"/>
        <v>288944.32</v>
      </c>
      <c r="O138" s="7">
        <v>0</v>
      </c>
      <c r="P138" s="7">
        <v>0</v>
      </c>
      <c r="Q138" s="7">
        <v>257986</v>
      </c>
      <c r="R138" s="7">
        <v>0</v>
      </c>
      <c r="S138" s="7">
        <v>0</v>
      </c>
      <c r="T138" s="8">
        <v>1.06</v>
      </c>
      <c r="U138" s="8">
        <v>1.09</v>
      </c>
      <c r="V138" s="8">
        <v>1.12</v>
      </c>
      <c r="W138" s="8">
        <v>1.15</v>
      </c>
      <c r="X138" s="8">
        <v>1.18</v>
      </c>
    </row>
    <row r="139" spans="1:24" ht="13.5" customHeight="1">
      <c r="A139" s="4" t="s">
        <v>154</v>
      </c>
      <c r="B139" s="4" t="s">
        <v>24</v>
      </c>
      <c r="C139" s="4" t="s">
        <v>25</v>
      </c>
      <c r="D139" s="4"/>
      <c r="E139" s="5">
        <v>342101</v>
      </c>
      <c r="F139" s="6" t="s">
        <v>118</v>
      </c>
      <c r="G139" s="27">
        <v>182561</v>
      </c>
      <c r="H139" s="27">
        <f t="shared" si="35"/>
        <v>0</v>
      </c>
      <c r="I139" s="27">
        <f t="shared" si="36"/>
        <v>0</v>
      </c>
      <c r="J139" s="27">
        <f t="shared" si="37"/>
        <v>0</v>
      </c>
      <c r="K139" s="27">
        <f t="shared" si="38"/>
        <v>0</v>
      </c>
      <c r="L139" s="27">
        <f t="shared" si="39"/>
        <v>0</v>
      </c>
      <c r="M139" s="20">
        <f t="shared" si="41"/>
        <v>182561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8">
        <v>1.06</v>
      </c>
      <c r="U139" s="8">
        <v>1.09</v>
      </c>
      <c r="V139" s="8">
        <v>1.12</v>
      </c>
      <c r="W139" s="8">
        <v>1.15</v>
      </c>
      <c r="X139" s="8">
        <v>1.18</v>
      </c>
    </row>
    <row r="140" spans="1:24" ht="13.5" customHeight="1">
      <c r="A140" s="4" t="s">
        <v>154</v>
      </c>
      <c r="B140" s="4"/>
      <c r="C140" s="4" t="s">
        <v>177</v>
      </c>
      <c r="D140" s="4"/>
      <c r="E140" s="5" t="s">
        <v>206</v>
      </c>
      <c r="F140" s="8" t="str">
        <f>CONCATENATE(A140," ",C140)</f>
        <v>Precinct 2 Fire Alarm</v>
      </c>
      <c r="G140" s="27">
        <v>0</v>
      </c>
      <c r="H140" s="27">
        <f t="shared" si="35"/>
        <v>11982.24</v>
      </c>
      <c r="I140" s="27">
        <f t="shared" si="36"/>
        <v>0</v>
      </c>
      <c r="J140" s="27">
        <f t="shared" si="37"/>
        <v>0</v>
      </c>
      <c r="K140" s="27">
        <f t="shared" si="38"/>
        <v>0</v>
      </c>
      <c r="L140" s="27">
        <f t="shared" si="39"/>
        <v>0</v>
      </c>
      <c r="M140" s="20">
        <f t="shared" si="41"/>
        <v>11982.24</v>
      </c>
      <c r="O140" s="7">
        <v>11304</v>
      </c>
      <c r="P140" s="7">
        <v>0</v>
      </c>
      <c r="Q140" s="7">
        <v>0</v>
      </c>
      <c r="R140" s="7">
        <v>0</v>
      </c>
      <c r="S140" s="7">
        <v>0</v>
      </c>
      <c r="T140" s="8">
        <v>1.06</v>
      </c>
      <c r="U140" s="8">
        <v>1.09</v>
      </c>
      <c r="V140" s="8">
        <v>1.12</v>
      </c>
      <c r="W140" s="8">
        <v>1.15</v>
      </c>
      <c r="X140" s="8">
        <v>1.18</v>
      </c>
    </row>
    <row r="141" spans="1:24" ht="13.5" customHeight="1">
      <c r="A141" s="4" t="s">
        <v>154</v>
      </c>
      <c r="B141" s="4"/>
      <c r="C141" s="4" t="s">
        <v>158</v>
      </c>
      <c r="D141" s="4"/>
      <c r="E141" s="5" t="s">
        <v>206</v>
      </c>
      <c r="F141" s="8" t="str">
        <f>CONCATENATE(A141," ",C141)</f>
        <v>Precinct 2 Hot Water Heaters</v>
      </c>
      <c r="G141" s="27">
        <v>0</v>
      </c>
      <c r="H141" s="27">
        <f t="shared" si="35"/>
        <v>9885.560000000001</v>
      </c>
      <c r="I141" s="27">
        <f t="shared" si="36"/>
        <v>0</v>
      </c>
      <c r="J141" s="27">
        <f t="shared" si="37"/>
        <v>0</v>
      </c>
      <c r="K141" s="27">
        <f t="shared" si="38"/>
        <v>0</v>
      </c>
      <c r="L141" s="27">
        <f t="shared" si="39"/>
        <v>0</v>
      </c>
      <c r="M141" s="20">
        <f t="shared" si="41"/>
        <v>9885.560000000001</v>
      </c>
      <c r="O141" s="7">
        <v>9326</v>
      </c>
      <c r="P141" s="7">
        <v>0</v>
      </c>
      <c r="Q141" s="7">
        <v>0</v>
      </c>
      <c r="R141" s="7">
        <v>0</v>
      </c>
      <c r="S141" s="7">
        <v>0</v>
      </c>
      <c r="T141" s="8">
        <v>1.06</v>
      </c>
      <c r="U141" s="8">
        <v>1.09</v>
      </c>
      <c r="V141" s="8">
        <v>1.12</v>
      </c>
      <c r="W141" s="8">
        <v>1.15</v>
      </c>
      <c r="X141" s="8">
        <v>1.18</v>
      </c>
    </row>
    <row r="142" spans="1:24" ht="13.5" customHeight="1">
      <c r="A142" s="4" t="s">
        <v>154</v>
      </c>
      <c r="B142" s="4" t="s">
        <v>98</v>
      </c>
      <c r="C142" s="4" t="s">
        <v>160</v>
      </c>
      <c r="D142" s="4"/>
      <c r="E142" s="5" t="s">
        <v>206</v>
      </c>
      <c r="F142" s="8" t="str">
        <f>CONCATENATE(A142," ",C142)</f>
        <v>Precinct 2 Lighting and Branch Wiring</v>
      </c>
      <c r="G142" s="27">
        <v>0</v>
      </c>
      <c r="H142" s="27">
        <f t="shared" si="35"/>
        <v>0</v>
      </c>
      <c r="I142" s="27">
        <f t="shared" si="36"/>
        <v>36822.380000000005</v>
      </c>
      <c r="J142" s="27">
        <f t="shared" si="37"/>
        <v>0</v>
      </c>
      <c r="K142" s="27">
        <f t="shared" si="38"/>
        <v>0</v>
      </c>
      <c r="L142" s="27">
        <f t="shared" si="39"/>
        <v>0</v>
      </c>
      <c r="M142" s="20">
        <f t="shared" si="41"/>
        <v>36822.380000000005</v>
      </c>
      <c r="O142" s="7">
        <v>0</v>
      </c>
      <c r="P142" s="7">
        <v>33782</v>
      </c>
      <c r="Q142" s="8">
        <v>0</v>
      </c>
      <c r="R142" s="7">
        <v>0</v>
      </c>
      <c r="S142" s="7">
        <v>0</v>
      </c>
      <c r="T142" s="8">
        <v>1.06</v>
      </c>
      <c r="U142" s="8">
        <v>1.09</v>
      </c>
      <c r="V142" s="8">
        <v>1.12</v>
      </c>
      <c r="W142" s="8">
        <v>1.15</v>
      </c>
      <c r="X142" s="8">
        <v>1.18</v>
      </c>
    </row>
    <row r="143" spans="1:24" ht="13.5" customHeight="1">
      <c r="A143" s="4" t="s">
        <v>154</v>
      </c>
      <c r="B143" s="4"/>
      <c r="C143" s="4" t="s">
        <v>198</v>
      </c>
      <c r="D143" s="4"/>
      <c r="E143" s="5" t="s">
        <v>206</v>
      </c>
      <c r="F143" s="8" t="str">
        <f>CONCATENATE(A143," ",C143)</f>
        <v>Precinct 2 Parking Lot</v>
      </c>
      <c r="G143" s="27">
        <v>0</v>
      </c>
      <c r="H143" s="27">
        <f t="shared" si="35"/>
        <v>0</v>
      </c>
      <c r="I143" s="27">
        <f t="shared" si="36"/>
        <v>0</v>
      </c>
      <c r="J143" s="27">
        <f t="shared" si="37"/>
        <v>0</v>
      </c>
      <c r="K143" s="27">
        <f t="shared" si="38"/>
        <v>78651.95</v>
      </c>
      <c r="L143" s="27">
        <f t="shared" si="39"/>
        <v>0</v>
      </c>
      <c r="M143" s="20">
        <f t="shared" si="41"/>
        <v>78651.95</v>
      </c>
      <c r="O143" s="7">
        <v>0</v>
      </c>
      <c r="P143" s="7">
        <v>0</v>
      </c>
      <c r="Q143" s="7">
        <v>0</v>
      </c>
      <c r="R143" s="7">
        <v>68393</v>
      </c>
      <c r="S143" s="7">
        <v>0</v>
      </c>
      <c r="T143" s="8">
        <v>1.06</v>
      </c>
      <c r="U143" s="8">
        <v>1.09</v>
      </c>
      <c r="V143" s="8">
        <v>1.12</v>
      </c>
      <c r="W143" s="8">
        <v>1.15</v>
      </c>
      <c r="X143" s="8">
        <v>1.18</v>
      </c>
    </row>
    <row r="144" spans="1:24" ht="13.5" customHeight="1">
      <c r="A144" s="4" t="s">
        <v>154</v>
      </c>
      <c r="B144" s="4" t="s">
        <v>92</v>
      </c>
      <c r="C144" s="4" t="s">
        <v>93</v>
      </c>
      <c r="D144" s="4"/>
      <c r="E144" s="5" t="s">
        <v>206</v>
      </c>
      <c r="F144" s="8" t="str">
        <f>CONCATENATE(A144," ",C144)</f>
        <v>Precinct 2 Site Lighting</v>
      </c>
      <c r="G144" s="27">
        <v>0</v>
      </c>
      <c r="H144" s="27">
        <f t="shared" si="35"/>
        <v>8457.74</v>
      </c>
      <c r="I144" s="27">
        <f t="shared" si="36"/>
        <v>0</v>
      </c>
      <c r="J144" s="27">
        <f t="shared" si="37"/>
        <v>0</v>
      </c>
      <c r="K144" s="27">
        <f t="shared" si="38"/>
        <v>0</v>
      </c>
      <c r="L144" s="27">
        <f t="shared" si="39"/>
        <v>0</v>
      </c>
      <c r="M144" s="20">
        <f t="shared" si="41"/>
        <v>8457.74</v>
      </c>
      <c r="O144" s="7">
        <v>7979</v>
      </c>
      <c r="P144" s="7">
        <v>0</v>
      </c>
      <c r="Q144" s="7">
        <v>0</v>
      </c>
      <c r="R144" s="7">
        <v>0</v>
      </c>
      <c r="S144" s="7">
        <v>0</v>
      </c>
      <c r="T144" s="8">
        <v>1.06</v>
      </c>
      <c r="U144" s="8">
        <v>1.09</v>
      </c>
      <c r="V144" s="8">
        <v>1.12</v>
      </c>
      <c r="W144" s="8">
        <v>1.15</v>
      </c>
      <c r="X144" s="8">
        <v>1.18</v>
      </c>
    </row>
    <row r="145" spans="1:24" ht="13.5" customHeight="1">
      <c r="A145" s="4" t="s">
        <v>152</v>
      </c>
      <c r="B145" s="4" t="s">
        <v>24</v>
      </c>
      <c r="C145" s="4" t="s">
        <v>33</v>
      </c>
      <c r="D145" s="4"/>
      <c r="E145" s="5">
        <v>342901</v>
      </c>
      <c r="F145" s="6" t="s">
        <v>128</v>
      </c>
      <c r="G145" s="27">
        <v>220073</v>
      </c>
      <c r="H145" s="27">
        <f t="shared" si="35"/>
        <v>0</v>
      </c>
      <c r="I145" s="27">
        <f t="shared" si="36"/>
        <v>0</v>
      </c>
      <c r="J145" s="27">
        <f t="shared" si="37"/>
        <v>0</v>
      </c>
      <c r="K145" s="27">
        <f t="shared" si="38"/>
        <v>0</v>
      </c>
      <c r="L145" s="27">
        <f t="shared" si="39"/>
        <v>0</v>
      </c>
      <c r="M145" s="20">
        <f t="shared" si="41"/>
        <v>220073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8">
        <v>1.06</v>
      </c>
      <c r="U145" s="8">
        <v>1.09</v>
      </c>
      <c r="V145" s="8">
        <v>1.12</v>
      </c>
      <c r="W145" s="8">
        <v>1.15</v>
      </c>
      <c r="X145" s="8">
        <v>1.18</v>
      </c>
    </row>
    <row r="146" spans="1:24" ht="13.5" customHeight="1">
      <c r="A146" s="4" t="s">
        <v>152</v>
      </c>
      <c r="B146" s="4"/>
      <c r="C146" s="4" t="s">
        <v>158</v>
      </c>
      <c r="D146" s="4"/>
      <c r="E146" s="5" t="s">
        <v>206</v>
      </c>
      <c r="F146" s="8" t="str">
        <f>CONCATENATE(A146," ",C146)</f>
        <v>Precinct 3 Hot Water Heaters</v>
      </c>
      <c r="G146" s="27">
        <v>0</v>
      </c>
      <c r="H146" s="27">
        <f t="shared" si="35"/>
        <v>9245.32</v>
      </c>
      <c r="I146" s="27">
        <f t="shared" si="36"/>
        <v>0</v>
      </c>
      <c r="J146" s="27">
        <f t="shared" si="37"/>
        <v>0</v>
      </c>
      <c r="K146" s="27">
        <f t="shared" si="38"/>
        <v>0</v>
      </c>
      <c r="L146" s="27">
        <f t="shared" si="39"/>
        <v>0</v>
      </c>
      <c r="M146" s="20">
        <f t="shared" si="41"/>
        <v>9245.32</v>
      </c>
      <c r="O146" s="7">
        <v>8722</v>
      </c>
      <c r="P146" s="7">
        <v>0</v>
      </c>
      <c r="Q146" s="7">
        <v>0</v>
      </c>
      <c r="R146" s="7">
        <v>0</v>
      </c>
      <c r="S146" s="7">
        <v>0</v>
      </c>
      <c r="T146" s="8">
        <v>1.06</v>
      </c>
      <c r="U146" s="8">
        <v>1.09</v>
      </c>
      <c r="V146" s="8">
        <v>1.12</v>
      </c>
      <c r="W146" s="8">
        <v>1.15</v>
      </c>
      <c r="X146" s="8">
        <v>1.18</v>
      </c>
    </row>
    <row r="147" spans="1:24" ht="13.5" customHeight="1">
      <c r="A147" s="4" t="s">
        <v>152</v>
      </c>
      <c r="B147" s="4"/>
      <c r="C147" s="4" t="s">
        <v>198</v>
      </c>
      <c r="D147" s="4"/>
      <c r="E147" s="5" t="s">
        <v>206</v>
      </c>
      <c r="F147" s="8" t="str">
        <f>CONCATENATE(A147," ",C147)</f>
        <v>Precinct 3 Parking Lot</v>
      </c>
      <c r="G147" s="27">
        <v>0</v>
      </c>
      <c r="H147" s="27">
        <f t="shared" si="35"/>
        <v>0</v>
      </c>
      <c r="I147" s="27">
        <f t="shared" si="36"/>
        <v>0</v>
      </c>
      <c r="J147" s="27">
        <f t="shared" si="37"/>
        <v>0</v>
      </c>
      <c r="K147" s="27">
        <f t="shared" si="38"/>
        <v>0</v>
      </c>
      <c r="L147" s="27">
        <f t="shared" si="39"/>
        <v>203775.37999999998</v>
      </c>
      <c r="M147" s="20">
        <f t="shared" si="41"/>
        <v>203775.37999999998</v>
      </c>
      <c r="O147" s="7"/>
      <c r="P147" s="7">
        <v>0</v>
      </c>
      <c r="Q147" s="7">
        <v>0</v>
      </c>
      <c r="R147" s="7">
        <v>0</v>
      </c>
      <c r="S147" s="7">
        <v>172691</v>
      </c>
      <c r="T147" s="8">
        <v>1.06</v>
      </c>
      <c r="U147" s="8">
        <v>1.09</v>
      </c>
      <c r="V147" s="8">
        <v>1.12</v>
      </c>
      <c r="W147" s="8">
        <v>1.15</v>
      </c>
      <c r="X147" s="8">
        <v>1.18</v>
      </c>
    </row>
    <row r="148" spans="1:24" ht="13.5" customHeight="1">
      <c r="A148" s="4" t="s">
        <v>152</v>
      </c>
      <c r="B148" s="4" t="s">
        <v>50</v>
      </c>
      <c r="C148" s="4" t="s">
        <v>51</v>
      </c>
      <c r="D148" s="4"/>
      <c r="E148" s="5">
        <v>342902</v>
      </c>
      <c r="F148" s="6" t="s">
        <v>129</v>
      </c>
      <c r="G148" s="27">
        <v>278815</v>
      </c>
      <c r="H148" s="27">
        <f t="shared" si="35"/>
        <v>0</v>
      </c>
      <c r="I148" s="27">
        <f t="shared" si="36"/>
        <v>0</v>
      </c>
      <c r="J148" s="27">
        <f t="shared" si="37"/>
        <v>0</v>
      </c>
      <c r="K148" s="27">
        <f t="shared" si="38"/>
        <v>0</v>
      </c>
      <c r="L148" s="27">
        <f t="shared" si="39"/>
        <v>0</v>
      </c>
      <c r="M148" s="20">
        <f t="shared" si="41"/>
        <v>278815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8">
        <v>1.06</v>
      </c>
      <c r="U148" s="8">
        <v>1.09</v>
      </c>
      <c r="V148" s="8">
        <v>1.12</v>
      </c>
      <c r="W148" s="8">
        <v>1.15</v>
      </c>
      <c r="X148" s="8">
        <v>1.18</v>
      </c>
    </row>
    <row r="149" spans="1:24" ht="13.5" customHeight="1">
      <c r="A149" s="4" t="s">
        <v>153</v>
      </c>
      <c r="B149" s="4" t="s">
        <v>6</v>
      </c>
      <c r="C149" s="4" t="s">
        <v>8</v>
      </c>
      <c r="D149" s="4"/>
      <c r="E149" s="5">
        <v>341551</v>
      </c>
      <c r="F149" s="6" t="s">
        <v>108</v>
      </c>
      <c r="G149" s="27">
        <v>23767</v>
      </c>
      <c r="H149" s="27">
        <f t="shared" si="35"/>
        <v>0</v>
      </c>
      <c r="I149" s="27">
        <f t="shared" si="36"/>
        <v>0</v>
      </c>
      <c r="J149" s="27">
        <f t="shared" si="37"/>
        <v>0</v>
      </c>
      <c r="K149" s="27">
        <f t="shared" si="38"/>
        <v>0</v>
      </c>
      <c r="L149" s="27">
        <f t="shared" si="39"/>
        <v>0</v>
      </c>
      <c r="M149" s="20">
        <f t="shared" si="41"/>
        <v>23767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8">
        <v>1.06</v>
      </c>
      <c r="U149" s="8">
        <v>1.09</v>
      </c>
      <c r="V149" s="8">
        <v>1.12</v>
      </c>
      <c r="W149" s="8">
        <v>1.15</v>
      </c>
      <c r="X149" s="8">
        <v>1.18</v>
      </c>
    </row>
    <row r="150" spans="1:24" ht="13.5" customHeight="1">
      <c r="A150" s="4" t="s">
        <v>153</v>
      </c>
      <c r="B150" s="4" t="s">
        <v>22</v>
      </c>
      <c r="C150" s="4" t="s">
        <v>23</v>
      </c>
      <c r="D150" s="4"/>
      <c r="E150" s="5">
        <v>341552</v>
      </c>
      <c r="F150" s="6" t="s">
        <v>109</v>
      </c>
      <c r="G150" s="27">
        <v>17575</v>
      </c>
      <c r="H150" s="27">
        <f aca="true" t="shared" si="42" ref="H150:H178">O150*T149</f>
        <v>0</v>
      </c>
      <c r="I150" s="27">
        <f aca="true" t="shared" si="43" ref="I150:I178">P150*U149</f>
        <v>0</v>
      </c>
      <c r="J150" s="27">
        <f aca="true" t="shared" si="44" ref="J150:J178">Q150*V149</f>
        <v>0</v>
      </c>
      <c r="K150" s="27">
        <f aca="true" t="shared" si="45" ref="K150:K178">R150*W149</f>
        <v>0</v>
      </c>
      <c r="L150" s="27">
        <f aca="true" t="shared" si="46" ref="L150:L178">S150*X149</f>
        <v>0</v>
      </c>
      <c r="M150" s="20">
        <f t="shared" si="41"/>
        <v>17575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8">
        <v>1.06</v>
      </c>
      <c r="U150" s="8">
        <v>1.09</v>
      </c>
      <c r="V150" s="8">
        <v>1.12</v>
      </c>
      <c r="W150" s="8">
        <v>1.15</v>
      </c>
      <c r="X150" s="8">
        <v>1.18</v>
      </c>
    </row>
    <row r="151" spans="1:24" ht="13.5" customHeight="1">
      <c r="A151" s="4" t="s">
        <v>166</v>
      </c>
      <c r="B151" s="4" t="s">
        <v>50</v>
      </c>
      <c r="C151" s="4" t="s">
        <v>57</v>
      </c>
      <c r="D151" s="4"/>
      <c r="E151" s="5">
        <v>343501</v>
      </c>
      <c r="F151" s="6" t="s">
        <v>134</v>
      </c>
      <c r="G151" s="27">
        <v>318104</v>
      </c>
      <c r="H151" s="27">
        <f t="shared" si="42"/>
        <v>0</v>
      </c>
      <c r="I151" s="27">
        <f t="shared" si="43"/>
        <v>0</v>
      </c>
      <c r="J151" s="27">
        <f t="shared" si="44"/>
        <v>0</v>
      </c>
      <c r="K151" s="27">
        <f t="shared" si="45"/>
        <v>0</v>
      </c>
      <c r="L151" s="27">
        <f t="shared" si="46"/>
        <v>0</v>
      </c>
      <c r="M151" s="20">
        <f t="shared" si="41"/>
        <v>318104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8">
        <v>1.06</v>
      </c>
      <c r="U151" s="8">
        <v>1.09</v>
      </c>
      <c r="V151" s="8">
        <v>1.12</v>
      </c>
      <c r="W151" s="8">
        <v>1.15</v>
      </c>
      <c r="X151" s="8">
        <v>1.18</v>
      </c>
    </row>
    <row r="152" spans="1:24" ht="13.5" customHeight="1">
      <c r="A152" s="4" t="s">
        <v>17</v>
      </c>
      <c r="B152" s="4" t="s">
        <v>61</v>
      </c>
      <c r="C152" s="4" t="s">
        <v>84</v>
      </c>
      <c r="D152" s="4"/>
      <c r="E152" s="5" t="s">
        <v>206</v>
      </c>
      <c r="F152" s="8" t="str">
        <f>CONCATENATE(A152," ",C152)</f>
        <v>Regional Justice Center (RJC) Heat Wheel Replacement</v>
      </c>
      <c r="G152" s="27">
        <v>0</v>
      </c>
      <c r="H152" s="27">
        <f t="shared" si="42"/>
        <v>608399.7200000001</v>
      </c>
      <c r="I152" s="27">
        <f t="shared" si="43"/>
        <v>0</v>
      </c>
      <c r="J152" s="27">
        <f t="shared" si="44"/>
        <v>0</v>
      </c>
      <c r="K152" s="27">
        <f t="shared" si="45"/>
        <v>0</v>
      </c>
      <c r="L152" s="27">
        <f t="shared" si="46"/>
        <v>0</v>
      </c>
      <c r="M152" s="20">
        <f t="shared" si="41"/>
        <v>608399.7200000001</v>
      </c>
      <c r="O152" s="7">
        <v>573962</v>
      </c>
      <c r="P152" s="7">
        <v>0</v>
      </c>
      <c r="Q152" s="7">
        <v>0</v>
      </c>
      <c r="R152" s="7">
        <v>0</v>
      </c>
      <c r="S152" s="7">
        <v>0</v>
      </c>
      <c r="T152" s="8">
        <v>1.06</v>
      </c>
      <c r="U152" s="8">
        <v>1.09</v>
      </c>
      <c r="V152" s="8">
        <v>1.12</v>
      </c>
      <c r="W152" s="8">
        <v>1.15</v>
      </c>
      <c r="X152" s="8">
        <v>1.18</v>
      </c>
    </row>
    <row r="153" spans="1:24" ht="13.5" customHeight="1">
      <c r="A153" s="4" t="s">
        <v>17</v>
      </c>
      <c r="B153" s="10"/>
      <c r="C153" s="4" t="s">
        <v>85</v>
      </c>
      <c r="D153" s="4"/>
      <c r="E153" s="5" t="s">
        <v>206</v>
      </c>
      <c r="F153" s="8" t="str">
        <f>CONCATENATE(A153," ",C153)</f>
        <v>Regional Justice Center (RJC) Check &amp; Lug Valve Replacement</v>
      </c>
      <c r="G153" s="27">
        <v>0</v>
      </c>
      <c r="H153" s="27">
        <f t="shared" si="42"/>
        <v>82430.90000000001</v>
      </c>
      <c r="I153" s="27">
        <f t="shared" si="43"/>
        <v>0</v>
      </c>
      <c r="J153" s="27">
        <f t="shared" si="44"/>
        <v>0</v>
      </c>
      <c r="K153" s="27">
        <f t="shared" si="45"/>
        <v>0</v>
      </c>
      <c r="L153" s="27">
        <f t="shared" si="46"/>
        <v>0</v>
      </c>
      <c r="M153" s="20">
        <f t="shared" si="41"/>
        <v>82430.90000000001</v>
      </c>
      <c r="O153" s="7">
        <v>77765</v>
      </c>
      <c r="P153" s="7">
        <v>0</v>
      </c>
      <c r="Q153" s="7">
        <v>0</v>
      </c>
      <c r="R153" s="7">
        <v>0</v>
      </c>
      <c r="S153" s="7">
        <v>0</v>
      </c>
      <c r="T153" s="8">
        <v>1.06</v>
      </c>
      <c r="U153" s="8">
        <v>1.09</v>
      </c>
      <c r="V153" s="8">
        <v>1.12</v>
      </c>
      <c r="W153" s="8">
        <v>1.15</v>
      </c>
      <c r="X153" s="8">
        <v>1.18</v>
      </c>
    </row>
    <row r="154" spans="1:24" ht="13.5" customHeight="1">
      <c r="A154" s="4" t="s">
        <v>17</v>
      </c>
      <c r="B154" s="10"/>
      <c r="C154" s="4" t="s">
        <v>70</v>
      </c>
      <c r="D154" s="4"/>
      <c r="E154" s="5" t="s">
        <v>206</v>
      </c>
      <c r="F154" s="8" t="str">
        <f>CONCATENATE(A154," ",C154)</f>
        <v>Regional Justice Center (RJC) Testing and Balancing</v>
      </c>
      <c r="G154" s="27">
        <v>0</v>
      </c>
      <c r="H154" s="27">
        <f t="shared" si="42"/>
        <v>0</v>
      </c>
      <c r="I154" s="27">
        <f t="shared" si="43"/>
        <v>0</v>
      </c>
      <c r="J154" s="27">
        <f t="shared" si="44"/>
        <v>0</v>
      </c>
      <c r="K154" s="27">
        <f t="shared" si="45"/>
        <v>300682.44999999995</v>
      </c>
      <c r="L154" s="27">
        <f t="shared" si="46"/>
        <v>0</v>
      </c>
      <c r="M154" s="20">
        <f t="shared" si="41"/>
        <v>300682.44999999995</v>
      </c>
      <c r="O154" s="7">
        <v>0</v>
      </c>
      <c r="P154" s="7">
        <v>0</v>
      </c>
      <c r="Q154" s="7">
        <v>0</v>
      </c>
      <c r="R154" s="7">
        <v>261463</v>
      </c>
      <c r="S154" s="7">
        <v>0</v>
      </c>
      <c r="T154" s="8">
        <v>1.06</v>
      </c>
      <c r="U154" s="8">
        <v>1.09</v>
      </c>
      <c r="V154" s="8">
        <v>1.12</v>
      </c>
      <c r="W154" s="8">
        <v>1.15</v>
      </c>
      <c r="X154" s="8">
        <v>1.18</v>
      </c>
    </row>
    <row r="155" spans="1:24" ht="13.5" customHeight="1">
      <c r="A155" s="4" t="s">
        <v>17</v>
      </c>
      <c r="B155" s="10"/>
      <c r="C155" s="4" t="s">
        <v>171</v>
      </c>
      <c r="D155" s="4"/>
      <c r="E155" s="5" t="s">
        <v>206</v>
      </c>
      <c r="F155" s="8" t="str">
        <f>CONCATENATE(A155," ",C155)</f>
        <v>Regional Justice Center (RJC) Boiler Burners and Controls</v>
      </c>
      <c r="G155" s="27">
        <v>0</v>
      </c>
      <c r="H155" s="27">
        <f t="shared" si="42"/>
        <v>0</v>
      </c>
      <c r="I155" s="27">
        <f t="shared" si="43"/>
        <v>0</v>
      </c>
      <c r="J155" s="27">
        <f t="shared" si="44"/>
        <v>0</v>
      </c>
      <c r="K155" s="27">
        <f t="shared" si="45"/>
        <v>300682.44999999995</v>
      </c>
      <c r="L155" s="27">
        <f t="shared" si="46"/>
        <v>441311.74</v>
      </c>
      <c r="M155" s="20">
        <f t="shared" si="41"/>
        <v>741994.19</v>
      </c>
      <c r="O155" s="7">
        <v>0</v>
      </c>
      <c r="P155" s="7">
        <v>0</v>
      </c>
      <c r="Q155" s="7">
        <v>0</v>
      </c>
      <c r="R155" s="7">
        <v>261463</v>
      </c>
      <c r="S155" s="7">
        <v>373993</v>
      </c>
      <c r="T155" s="8">
        <v>1.06</v>
      </c>
      <c r="U155" s="8">
        <v>1.09</v>
      </c>
      <c r="V155" s="8">
        <v>1.12</v>
      </c>
      <c r="W155" s="8">
        <v>1.15</v>
      </c>
      <c r="X155" s="8">
        <v>1.18</v>
      </c>
    </row>
    <row r="156" spans="1:24" ht="13.5" customHeight="1">
      <c r="A156" s="4" t="s">
        <v>17</v>
      </c>
      <c r="B156" s="10"/>
      <c r="C156" s="4" t="s">
        <v>218</v>
      </c>
      <c r="D156" s="4"/>
      <c r="E156" s="5" t="s">
        <v>206</v>
      </c>
      <c r="F156" s="8" t="str">
        <f>CONCATENATE(A156," ",C156)</f>
        <v>Regional Justice Center (RJC) Hydronic air separator</v>
      </c>
      <c r="G156" s="27">
        <v>0</v>
      </c>
      <c r="H156" s="27">
        <f t="shared" si="42"/>
        <v>57130.82</v>
      </c>
      <c r="I156" s="27">
        <f t="shared" si="43"/>
        <v>0</v>
      </c>
      <c r="J156" s="27">
        <f t="shared" si="44"/>
        <v>0</v>
      </c>
      <c r="K156" s="27">
        <f t="shared" si="45"/>
        <v>0</v>
      </c>
      <c r="L156" s="27">
        <f t="shared" si="46"/>
        <v>0</v>
      </c>
      <c r="M156" s="20">
        <f t="shared" si="41"/>
        <v>57130.82</v>
      </c>
      <c r="O156" s="7">
        <v>53897</v>
      </c>
      <c r="P156" s="7">
        <v>0</v>
      </c>
      <c r="Q156" s="7">
        <v>0</v>
      </c>
      <c r="R156" s="7">
        <v>0</v>
      </c>
      <c r="S156" s="7">
        <v>0</v>
      </c>
      <c r="T156" s="8">
        <v>1.06</v>
      </c>
      <c r="U156" s="8">
        <v>1.09</v>
      </c>
      <c r="V156" s="8">
        <v>1.12</v>
      </c>
      <c r="W156" s="8">
        <v>1.15</v>
      </c>
      <c r="X156" s="8">
        <v>1.18</v>
      </c>
    </row>
    <row r="157" spans="1:24" ht="13.5" customHeight="1">
      <c r="A157" s="4" t="s">
        <v>165</v>
      </c>
      <c r="B157" s="4" t="s">
        <v>46</v>
      </c>
      <c r="C157" s="4" t="s">
        <v>47</v>
      </c>
      <c r="D157" s="4"/>
      <c r="E157" s="5">
        <v>341553</v>
      </c>
      <c r="F157" s="6" t="s">
        <v>132</v>
      </c>
      <c r="G157" s="27">
        <v>34512</v>
      </c>
      <c r="H157" s="27">
        <f t="shared" si="42"/>
        <v>0</v>
      </c>
      <c r="I157" s="27">
        <f t="shared" si="43"/>
        <v>0</v>
      </c>
      <c r="J157" s="27">
        <f t="shared" si="44"/>
        <v>0</v>
      </c>
      <c r="K157" s="27">
        <f t="shared" si="45"/>
        <v>0</v>
      </c>
      <c r="L157" s="27">
        <f t="shared" si="46"/>
        <v>0</v>
      </c>
      <c r="M157" s="20">
        <f t="shared" si="41"/>
        <v>34512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8">
        <v>1.06</v>
      </c>
      <c r="U157" s="8">
        <v>1.09</v>
      </c>
      <c r="V157" s="8">
        <v>1.12</v>
      </c>
      <c r="W157" s="8">
        <v>1.15</v>
      </c>
      <c r="X157" s="8">
        <v>1.18</v>
      </c>
    </row>
    <row r="158" spans="1:24" ht="13.5" customHeight="1">
      <c r="A158" s="4" t="s">
        <v>165</v>
      </c>
      <c r="B158" s="4"/>
      <c r="C158" s="4" t="s">
        <v>197</v>
      </c>
      <c r="D158" s="4"/>
      <c r="E158" s="5" t="s">
        <v>206</v>
      </c>
      <c r="F158" s="8" t="str">
        <f>CONCATENATE(A158," ",C158)</f>
        <v>PH Renton Parking Lot &amp; Roadway</v>
      </c>
      <c r="G158" s="27">
        <v>0</v>
      </c>
      <c r="H158" s="27">
        <f t="shared" si="42"/>
        <v>0</v>
      </c>
      <c r="I158" s="27">
        <f t="shared" si="43"/>
        <v>0</v>
      </c>
      <c r="J158" s="27">
        <f t="shared" si="44"/>
        <v>0</v>
      </c>
      <c r="K158" s="27">
        <f t="shared" si="45"/>
        <v>277049.94999999995</v>
      </c>
      <c r="L158" s="27">
        <f t="shared" si="46"/>
        <v>0</v>
      </c>
      <c r="M158" s="20">
        <f t="shared" si="41"/>
        <v>277049.94999999995</v>
      </c>
      <c r="O158" s="7">
        <v>0</v>
      </c>
      <c r="P158" s="7">
        <v>0</v>
      </c>
      <c r="Q158" s="7">
        <v>0</v>
      </c>
      <c r="R158" s="7">
        <v>240913</v>
      </c>
      <c r="S158" s="7">
        <v>0</v>
      </c>
      <c r="T158" s="8">
        <v>1.06</v>
      </c>
      <c r="U158" s="8">
        <v>1.09</v>
      </c>
      <c r="V158" s="8">
        <v>1.12</v>
      </c>
      <c r="W158" s="8">
        <v>1.15</v>
      </c>
      <c r="X158" s="8">
        <v>1.18</v>
      </c>
    </row>
    <row r="159" spans="1:24" ht="13.5" customHeight="1">
      <c r="A159" s="4" t="s">
        <v>165</v>
      </c>
      <c r="B159" s="4" t="s">
        <v>39</v>
      </c>
      <c r="C159" s="4" t="s">
        <v>158</v>
      </c>
      <c r="D159" s="4"/>
      <c r="E159" s="5" t="s">
        <v>206</v>
      </c>
      <c r="F159" s="8" t="str">
        <f>CONCATENATE(A159," ",C159)</f>
        <v>PH Renton Hot Water Heaters</v>
      </c>
      <c r="G159" s="27">
        <v>0</v>
      </c>
      <c r="H159" s="27">
        <f t="shared" si="42"/>
        <v>9794.4</v>
      </c>
      <c r="I159" s="27">
        <f t="shared" si="43"/>
        <v>0</v>
      </c>
      <c r="J159" s="27">
        <f t="shared" si="44"/>
        <v>0</v>
      </c>
      <c r="K159" s="27">
        <f t="shared" si="45"/>
        <v>0</v>
      </c>
      <c r="L159" s="27">
        <f t="shared" si="46"/>
        <v>0</v>
      </c>
      <c r="M159" s="20">
        <f t="shared" si="41"/>
        <v>9794.4</v>
      </c>
      <c r="O159" s="7">
        <v>9240</v>
      </c>
      <c r="P159" s="7">
        <v>0</v>
      </c>
      <c r="Q159" s="7">
        <v>0</v>
      </c>
      <c r="R159" s="7">
        <v>0</v>
      </c>
      <c r="S159" s="7">
        <v>0</v>
      </c>
      <c r="T159" s="8">
        <v>1.06</v>
      </c>
      <c r="U159" s="8">
        <v>1.09</v>
      </c>
      <c r="V159" s="8">
        <v>1.12</v>
      </c>
      <c r="W159" s="8">
        <v>1.15</v>
      </c>
      <c r="X159" s="8">
        <v>1.18</v>
      </c>
    </row>
    <row r="160" spans="1:24" ht="13.5" customHeight="1">
      <c r="A160" s="4" t="s">
        <v>180</v>
      </c>
      <c r="B160" s="4" t="s">
        <v>6</v>
      </c>
      <c r="C160" s="4" t="s">
        <v>8</v>
      </c>
      <c r="D160" s="4"/>
      <c r="E160" s="5">
        <v>341554</v>
      </c>
      <c r="F160" s="6" t="s">
        <v>133</v>
      </c>
      <c r="G160" s="27">
        <v>21684</v>
      </c>
      <c r="H160" s="27">
        <f t="shared" si="42"/>
        <v>0</v>
      </c>
      <c r="I160" s="27">
        <f t="shared" si="43"/>
        <v>0</v>
      </c>
      <c r="J160" s="27">
        <f t="shared" si="44"/>
        <v>0</v>
      </c>
      <c r="K160" s="27">
        <f t="shared" si="45"/>
        <v>0</v>
      </c>
      <c r="L160" s="27">
        <f t="shared" si="46"/>
        <v>0</v>
      </c>
      <c r="M160" s="20">
        <f t="shared" si="41"/>
        <v>21684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8">
        <v>1.06</v>
      </c>
      <c r="U160" s="8">
        <v>1.09</v>
      </c>
      <c r="V160" s="8">
        <v>1.12</v>
      </c>
      <c r="W160" s="8">
        <v>1.15</v>
      </c>
      <c r="X160" s="8">
        <v>1.18</v>
      </c>
    </row>
    <row r="161" spans="1:24" ht="13.5" customHeight="1">
      <c r="A161" s="4" t="s">
        <v>180</v>
      </c>
      <c r="B161" s="4" t="s">
        <v>50</v>
      </c>
      <c r="C161" s="4" t="s">
        <v>56</v>
      </c>
      <c r="D161" s="4"/>
      <c r="E161" s="5">
        <v>343501</v>
      </c>
      <c r="F161" s="6" t="s">
        <v>134</v>
      </c>
      <c r="G161" s="27">
        <v>229408</v>
      </c>
      <c r="H161" s="27">
        <f t="shared" si="42"/>
        <v>0</v>
      </c>
      <c r="I161" s="27">
        <f t="shared" si="43"/>
        <v>0</v>
      </c>
      <c r="J161" s="27">
        <f t="shared" si="44"/>
        <v>0</v>
      </c>
      <c r="K161" s="27">
        <f t="shared" si="45"/>
        <v>0</v>
      </c>
      <c r="L161" s="27">
        <f t="shared" si="46"/>
        <v>0</v>
      </c>
      <c r="M161" s="20">
        <f t="shared" si="41"/>
        <v>229408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8">
        <v>1.06</v>
      </c>
      <c r="U161" s="8">
        <v>1.09</v>
      </c>
      <c r="V161" s="8">
        <v>1.12</v>
      </c>
      <c r="W161" s="8">
        <v>1.15</v>
      </c>
      <c r="X161" s="8">
        <v>1.18</v>
      </c>
    </row>
    <row r="162" spans="1:24" ht="13.5" customHeight="1">
      <c r="A162" s="4" t="s">
        <v>180</v>
      </c>
      <c r="B162" s="4" t="s">
        <v>18</v>
      </c>
      <c r="C162" s="4" t="s">
        <v>88</v>
      </c>
      <c r="D162" s="4"/>
      <c r="E162" s="5" t="s">
        <v>206</v>
      </c>
      <c r="F162" s="8" t="str">
        <f>CONCATENATE(A162," ",C162)</f>
        <v>Dist Ct Southwest SW Dist Court Masonry repair</v>
      </c>
      <c r="G162" s="27">
        <v>0</v>
      </c>
      <c r="H162" s="27">
        <f t="shared" si="42"/>
        <v>56472.560000000005</v>
      </c>
      <c r="I162" s="27">
        <f t="shared" si="43"/>
        <v>0</v>
      </c>
      <c r="J162" s="27">
        <f t="shared" si="44"/>
        <v>0</v>
      </c>
      <c r="K162" s="27">
        <f t="shared" si="45"/>
        <v>0</v>
      </c>
      <c r="L162" s="27">
        <f t="shared" si="46"/>
        <v>0</v>
      </c>
      <c r="M162" s="20">
        <f t="shared" si="41"/>
        <v>56472.560000000005</v>
      </c>
      <c r="O162" s="7">
        <v>53276</v>
      </c>
      <c r="P162" s="7">
        <v>0</v>
      </c>
      <c r="Q162" s="7">
        <v>0</v>
      </c>
      <c r="R162" s="7">
        <v>0</v>
      </c>
      <c r="S162" s="7">
        <v>0</v>
      </c>
      <c r="T162" s="8">
        <v>1.06</v>
      </c>
      <c r="U162" s="8">
        <v>1.09</v>
      </c>
      <c r="V162" s="8">
        <v>1.12</v>
      </c>
      <c r="W162" s="8">
        <v>1.15</v>
      </c>
      <c r="X162" s="8">
        <v>1.18</v>
      </c>
    </row>
    <row r="163" spans="1:24" ht="13.5" customHeight="1">
      <c r="A163" s="4" t="s">
        <v>5</v>
      </c>
      <c r="B163" s="6"/>
      <c r="C163" s="4" t="s">
        <v>5</v>
      </c>
      <c r="D163" s="4"/>
      <c r="E163" s="5">
        <v>341349</v>
      </c>
      <c r="F163" s="6" t="s">
        <v>106</v>
      </c>
      <c r="G163" s="27">
        <v>500000</v>
      </c>
      <c r="H163" s="27">
        <f t="shared" si="42"/>
        <v>0</v>
      </c>
      <c r="I163" s="27">
        <f t="shared" si="43"/>
        <v>0</v>
      </c>
      <c r="J163" s="27">
        <f t="shared" si="44"/>
        <v>0</v>
      </c>
      <c r="K163" s="27">
        <f t="shared" si="45"/>
        <v>0</v>
      </c>
      <c r="L163" s="27">
        <f t="shared" si="46"/>
        <v>0</v>
      </c>
      <c r="M163" s="20">
        <f t="shared" si="41"/>
        <v>500000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8">
        <v>1.06</v>
      </c>
      <c r="U163" s="8">
        <v>1.09</v>
      </c>
      <c r="V163" s="8">
        <v>1.12</v>
      </c>
      <c r="W163" s="8">
        <v>1.15</v>
      </c>
      <c r="X163" s="8">
        <v>1.18</v>
      </c>
    </row>
    <row r="164" spans="1:24" ht="13.5" customHeight="1">
      <c r="A164" s="4" t="s">
        <v>48</v>
      </c>
      <c r="B164" s="4" t="s">
        <v>24</v>
      </c>
      <c r="C164" s="4" t="s">
        <v>25</v>
      </c>
      <c r="D164" s="4"/>
      <c r="E164" s="5" t="s">
        <v>206</v>
      </c>
      <c r="F164" s="8" t="str">
        <f>CONCATENATE(A164," ",C164)</f>
        <v>Yesler Building Roof Coverings</v>
      </c>
      <c r="G164" s="27">
        <v>0</v>
      </c>
      <c r="H164" s="27">
        <f t="shared" si="42"/>
        <v>0</v>
      </c>
      <c r="I164" s="27">
        <f t="shared" si="43"/>
        <v>0</v>
      </c>
      <c r="J164" s="27">
        <f t="shared" si="44"/>
        <v>0</v>
      </c>
      <c r="K164" s="27">
        <f t="shared" si="45"/>
        <v>0</v>
      </c>
      <c r="L164" s="27">
        <f t="shared" si="46"/>
        <v>135669.32</v>
      </c>
      <c r="M164" s="20">
        <f t="shared" si="41"/>
        <v>135669.32</v>
      </c>
      <c r="O164" s="7">
        <v>0</v>
      </c>
      <c r="P164" s="7">
        <v>0</v>
      </c>
      <c r="Q164" s="7">
        <v>0</v>
      </c>
      <c r="R164" s="7">
        <v>0</v>
      </c>
      <c r="S164" s="7">
        <v>114974</v>
      </c>
      <c r="T164" s="8">
        <v>1.06</v>
      </c>
      <c r="U164" s="8">
        <v>1.09</v>
      </c>
      <c r="V164" s="8">
        <v>1.12</v>
      </c>
      <c r="W164" s="8">
        <v>1.15</v>
      </c>
      <c r="X164" s="8">
        <v>1.18</v>
      </c>
    </row>
    <row r="165" spans="1:24" ht="13.5" customHeight="1">
      <c r="A165" s="4" t="s">
        <v>48</v>
      </c>
      <c r="B165" s="4" t="s">
        <v>26</v>
      </c>
      <c r="C165" s="4" t="s">
        <v>27</v>
      </c>
      <c r="D165" s="4"/>
      <c r="E165" s="5" t="s">
        <v>206</v>
      </c>
      <c r="F165" s="8" t="str">
        <f>CONCATENATE(A165," ",C165)</f>
        <v>Yesler Building Roof Openings</v>
      </c>
      <c r="G165" s="27">
        <v>0</v>
      </c>
      <c r="H165" s="27">
        <f t="shared" si="42"/>
        <v>0</v>
      </c>
      <c r="I165" s="27">
        <f t="shared" si="43"/>
        <v>0</v>
      </c>
      <c r="J165" s="27">
        <f t="shared" si="44"/>
        <v>0</v>
      </c>
      <c r="K165" s="27">
        <f t="shared" si="45"/>
        <v>0</v>
      </c>
      <c r="L165" s="27">
        <f t="shared" si="46"/>
        <v>13843.759999999998</v>
      </c>
      <c r="M165" s="20">
        <f t="shared" si="41"/>
        <v>13843.759999999998</v>
      </c>
      <c r="O165" s="7">
        <v>0</v>
      </c>
      <c r="P165" s="7">
        <v>0</v>
      </c>
      <c r="Q165" s="7">
        <v>0</v>
      </c>
      <c r="R165" s="7">
        <v>0</v>
      </c>
      <c r="S165" s="7">
        <v>11732</v>
      </c>
      <c r="T165" s="8">
        <v>1.06</v>
      </c>
      <c r="U165" s="8">
        <v>1.09</v>
      </c>
      <c r="V165" s="8">
        <v>1.12</v>
      </c>
      <c r="W165" s="8">
        <v>1.15</v>
      </c>
      <c r="X165" s="8">
        <v>1.18</v>
      </c>
    </row>
    <row r="166" spans="1:24" ht="13.5" customHeight="1">
      <c r="A166" s="4" t="s">
        <v>48</v>
      </c>
      <c r="B166" s="4" t="s">
        <v>35</v>
      </c>
      <c r="C166" s="4" t="s">
        <v>49</v>
      </c>
      <c r="D166" s="4"/>
      <c r="E166" s="5">
        <v>342802</v>
      </c>
      <c r="F166" s="6" t="s">
        <v>126</v>
      </c>
      <c r="G166" s="29">
        <v>0</v>
      </c>
      <c r="H166" s="27">
        <f t="shared" si="42"/>
        <v>141125.22</v>
      </c>
      <c r="I166" s="27">
        <f t="shared" si="43"/>
        <v>0</v>
      </c>
      <c r="J166" s="27">
        <f t="shared" si="44"/>
        <v>0</v>
      </c>
      <c r="K166" s="27">
        <f t="shared" si="45"/>
        <v>0</v>
      </c>
      <c r="L166" s="27">
        <f t="shared" si="46"/>
        <v>0</v>
      </c>
      <c r="M166" s="20">
        <f t="shared" si="41"/>
        <v>141125.22</v>
      </c>
      <c r="O166" s="7">
        <v>133137</v>
      </c>
      <c r="P166" s="7">
        <v>0</v>
      </c>
      <c r="Q166" s="7">
        <v>0</v>
      </c>
      <c r="R166" s="7">
        <v>0</v>
      </c>
      <c r="S166" s="7">
        <v>0</v>
      </c>
      <c r="T166" s="8">
        <v>1.06</v>
      </c>
      <c r="U166" s="8">
        <v>1.09</v>
      </c>
      <c r="V166" s="8">
        <v>1.12</v>
      </c>
      <c r="W166" s="8">
        <v>1.15</v>
      </c>
      <c r="X166" s="8">
        <v>1.18</v>
      </c>
    </row>
    <row r="167" spans="1:24" ht="13.5" customHeight="1">
      <c r="A167" s="4" t="s">
        <v>48</v>
      </c>
      <c r="B167" s="4" t="s">
        <v>14</v>
      </c>
      <c r="C167" s="4" t="s">
        <v>64</v>
      </c>
      <c r="D167" s="4"/>
      <c r="E167" s="5">
        <v>342803</v>
      </c>
      <c r="F167" s="6" t="s">
        <v>127</v>
      </c>
      <c r="G167" s="27">
        <v>147552</v>
      </c>
      <c r="H167" s="27">
        <f t="shared" si="42"/>
        <v>0</v>
      </c>
      <c r="I167" s="27">
        <f t="shared" si="43"/>
        <v>0</v>
      </c>
      <c r="J167" s="27">
        <f t="shared" si="44"/>
        <v>0</v>
      </c>
      <c r="K167" s="27">
        <f t="shared" si="45"/>
        <v>0</v>
      </c>
      <c r="L167" s="27">
        <f t="shared" si="46"/>
        <v>0</v>
      </c>
      <c r="M167" s="20">
        <f aca="true" t="shared" si="47" ref="M167:M187">SUM(G167:L167)</f>
        <v>147552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8">
        <v>1.06</v>
      </c>
      <c r="U167" s="8">
        <v>1.09</v>
      </c>
      <c r="V167" s="8">
        <v>1.12</v>
      </c>
      <c r="W167" s="8">
        <v>1.15</v>
      </c>
      <c r="X167" s="8">
        <v>1.18</v>
      </c>
    </row>
    <row r="168" spans="1:24" ht="13.5" customHeight="1">
      <c r="A168" s="4" t="s">
        <v>48</v>
      </c>
      <c r="B168" s="4"/>
      <c r="C168" s="4" t="s">
        <v>183</v>
      </c>
      <c r="D168" s="4"/>
      <c r="E168" s="5" t="s">
        <v>206</v>
      </c>
      <c r="F168" s="8" t="str">
        <f>CONCATENATE(A168," ",C168)</f>
        <v>Yesler Building Boxes (Mixing, VAV..)</v>
      </c>
      <c r="G168" s="27">
        <v>0</v>
      </c>
      <c r="H168" s="27">
        <f t="shared" si="42"/>
        <v>443908.92000000004</v>
      </c>
      <c r="I168" s="27">
        <f t="shared" si="43"/>
        <v>0</v>
      </c>
      <c r="J168" s="27">
        <f t="shared" si="44"/>
        <v>0</v>
      </c>
      <c r="K168" s="27">
        <f t="shared" si="45"/>
        <v>0</v>
      </c>
      <c r="L168" s="27">
        <f t="shared" si="46"/>
        <v>0</v>
      </c>
      <c r="M168" s="20">
        <f t="shared" si="47"/>
        <v>443908.92000000004</v>
      </c>
      <c r="O168" s="7">
        <v>418782</v>
      </c>
      <c r="P168" s="7">
        <v>0</v>
      </c>
      <c r="Q168" s="7">
        <v>0</v>
      </c>
      <c r="R168" s="7">
        <v>0</v>
      </c>
      <c r="S168" s="7">
        <v>0</v>
      </c>
      <c r="T168" s="8">
        <v>1.06</v>
      </c>
      <c r="U168" s="8">
        <v>1.09</v>
      </c>
      <c r="V168" s="8">
        <v>1.12</v>
      </c>
      <c r="W168" s="8">
        <v>1.15</v>
      </c>
      <c r="X168" s="8">
        <v>1.18</v>
      </c>
    </row>
    <row r="169" spans="1:24" ht="13.5" customHeight="1">
      <c r="A169" s="4" t="s">
        <v>48</v>
      </c>
      <c r="B169" s="4"/>
      <c r="C169" s="4" t="s">
        <v>181</v>
      </c>
      <c r="D169" s="4"/>
      <c r="E169" s="5" t="s">
        <v>206</v>
      </c>
      <c r="F169" s="8" t="str">
        <f>CONCATENATE(A169," ",C169)</f>
        <v>Yesler Building Distribution System</v>
      </c>
      <c r="G169" s="27">
        <v>0</v>
      </c>
      <c r="H169" s="27">
        <f t="shared" si="42"/>
        <v>55028.840000000004</v>
      </c>
      <c r="I169" s="27">
        <f t="shared" si="43"/>
        <v>0</v>
      </c>
      <c r="J169" s="27">
        <f t="shared" si="44"/>
        <v>0</v>
      </c>
      <c r="K169" s="27">
        <f t="shared" si="45"/>
        <v>0</v>
      </c>
      <c r="L169" s="27">
        <f t="shared" si="46"/>
        <v>0</v>
      </c>
      <c r="M169" s="20">
        <f t="shared" si="47"/>
        <v>55028.840000000004</v>
      </c>
      <c r="O169" s="7">
        <v>51914</v>
      </c>
      <c r="P169" s="7">
        <v>0</v>
      </c>
      <c r="Q169" s="7">
        <v>0</v>
      </c>
      <c r="R169" s="7">
        <v>0</v>
      </c>
      <c r="S169" s="7">
        <v>0</v>
      </c>
      <c r="T169" s="8">
        <v>1.06</v>
      </c>
      <c r="U169" s="8">
        <v>1.09</v>
      </c>
      <c r="V169" s="8">
        <v>1.12</v>
      </c>
      <c r="W169" s="8">
        <v>1.15</v>
      </c>
      <c r="X169" s="8">
        <v>1.18</v>
      </c>
    </row>
    <row r="170" spans="1:24" ht="13.5" customHeight="1">
      <c r="A170" s="4" t="s">
        <v>48</v>
      </c>
      <c r="B170" s="4"/>
      <c r="C170" s="4" t="s">
        <v>184</v>
      </c>
      <c r="D170" s="4"/>
      <c r="E170" s="5" t="s">
        <v>206</v>
      </c>
      <c r="F170" s="8" t="str">
        <f>CONCATENATE(A170," ",C170)</f>
        <v>Yesler Building Electrical Service Upgrade</v>
      </c>
      <c r="G170" s="27">
        <v>0</v>
      </c>
      <c r="H170" s="27">
        <f t="shared" si="42"/>
        <v>201066.1</v>
      </c>
      <c r="I170" s="27">
        <f t="shared" si="43"/>
        <v>0</v>
      </c>
      <c r="J170" s="27">
        <f t="shared" si="44"/>
        <v>0</v>
      </c>
      <c r="K170" s="27">
        <f t="shared" si="45"/>
        <v>0</v>
      </c>
      <c r="L170" s="27">
        <f t="shared" si="46"/>
        <v>0</v>
      </c>
      <c r="M170" s="20">
        <f t="shared" si="47"/>
        <v>201066.1</v>
      </c>
      <c r="O170" s="7">
        <v>189685</v>
      </c>
      <c r="P170" s="7">
        <v>0</v>
      </c>
      <c r="Q170" s="7">
        <v>0</v>
      </c>
      <c r="R170" s="7">
        <v>0</v>
      </c>
      <c r="S170" s="7">
        <v>0</v>
      </c>
      <c r="T170" s="8">
        <v>1.06</v>
      </c>
      <c r="U170" s="8">
        <v>1.09</v>
      </c>
      <c r="V170" s="8">
        <v>1.12</v>
      </c>
      <c r="W170" s="8">
        <v>1.15</v>
      </c>
      <c r="X170" s="8">
        <v>1.18</v>
      </c>
    </row>
    <row r="171" spans="1:24" ht="13.5" customHeight="1">
      <c r="A171" s="4" t="s">
        <v>48</v>
      </c>
      <c r="B171" s="4" t="s">
        <v>12</v>
      </c>
      <c r="C171" s="4" t="s">
        <v>86</v>
      </c>
      <c r="D171" s="4"/>
      <c r="E171" s="5" t="s">
        <v>206</v>
      </c>
      <c r="F171" s="8" t="str">
        <f>CONCATENATE(A171," ",C171)</f>
        <v>Yesler Building Outside Air Dampers</v>
      </c>
      <c r="G171" s="27">
        <v>0</v>
      </c>
      <c r="H171" s="27">
        <f t="shared" si="42"/>
        <v>26931.420000000002</v>
      </c>
      <c r="I171" s="27">
        <f t="shared" si="43"/>
        <v>0</v>
      </c>
      <c r="J171" s="27">
        <f t="shared" si="44"/>
        <v>0</v>
      </c>
      <c r="K171" s="27">
        <f t="shared" si="45"/>
        <v>0</v>
      </c>
      <c r="L171" s="27">
        <f t="shared" si="46"/>
        <v>0</v>
      </c>
      <c r="M171" s="20">
        <f t="shared" si="47"/>
        <v>26931.420000000002</v>
      </c>
      <c r="O171" s="7">
        <v>25407</v>
      </c>
      <c r="P171" s="7">
        <v>0</v>
      </c>
      <c r="Q171" s="7">
        <v>0</v>
      </c>
      <c r="R171" s="7">
        <v>0</v>
      </c>
      <c r="S171" s="7">
        <v>0</v>
      </c>
      <c r="T171" s="8">
        <v>1.06</v>
      </c>
      <c r="U171" s="8">
        <v>1.09</v>
      </c>
      <c r="V171" s="8">
        <v>1.12</v>
      </c>
      <c r="W171" s="8">
        <v>1.15</v>
      </c>
      <c r="X171" s="8">
        <v>1.18</v>
      </c>
    </row>
    <row r="172" spans="1:24" ht="13.5" customHeight="1">
      <c r="A172" s="4" t="s">
        <v>48</v>
      </c>
      <c r="B172" s="4" t="s">
        <v>11</v>
      </c>
      <c r="C172" s="4" t="s">
        <v>182</v>
      </c>
      <c r="D172" s="4"/>
      <c r="E172" s="5" t="s">
        <v>206</v>
      </c>
      <c r="F172" s="8" t="str">
        <f>CONCATENATE(A172," ",C172)</f>
        <v>Yesler Building Elevators and Cab Interiors</v>
      </c>
      <c r="G172" s="27">
        <v>0</v>
      </c>
      <c r="H172" s="27">
        <f t="shared" si="42"/>
        <v>0</v>
      </c>
      <c r="I172" s="27">
        <f t="shared" si="43"/>
        <v>353587.28</v>
      </c>
      <c r="J172" s="27">
        <f t="shared" si="44"/>
        <v>0</v>
      </c>
      <c r="K172" s="27">
        <f t="shared" si="45"/>
        <v>0</v>
      </c>
      <c r="L172" s="27">
        <f t="shared" si="46"/>
        <v>0</v>
      </c>
      <c r="M172" s="20">
        <f t="shared" si="47"/>
        <v>353587.28</v>
      </c>
      <c r="O172" s="7">
        <v>0</v>
      </c>
      <c r="P172" s="7">
        <f>236401+87991</f>
        <v>324392</v>
      </c>
      <c r="Q172" s="7">
        <v>0</v>
      </c>
      <c r="R172" s="7">
        <v>0</v>
      </c>
      <c r="S172" s="7">
        <v>0</v>
      </c>
      <c r="T172" s="8">
        <v>1.06</v>
      </c>
      <c r="U172" s="8">
        <v>1.09</v>
      </c>
      <c r="V172" s="8">
        <v>1.12</v>
      </c>
      <c r="W172" s="8">
        <v>1.15</v>
      </c>
      <c r="X172" s="8">
        <v>1.18</v>
      </c>
    </row>
    <row r="173" spans="1:24" ht="13.5" customHeight="1">
      <c r="A173" s="4" t="s">
        <v>185</v>
      </c>
      <c r="B173" s="4" t="s">
        <v>6</v>
      </c>
      <c r="C173" s="4" t="s">
        <v>7</v>
      </c>
      <c r="D173" s="4"/>
      <c r="E173" s="5">
        <v>341605</v>
      </c>
      <c r="F173" s="6" t="s">
        <v>111</v>
      </c>
      <c r="G173" s="27">
        <v>312804</v>
      </c>
      <c r="H173" s="27">
        <f t="shared" si="42"/>
        <v>0</v>
      </c>
      <c r="I173" s="27">
        <f t="shared" si="43"/>
        <v>0</v>
      </c>
      <c r="J173" s="27">
        <f t="shared" si="44"/>
        <v>0</v>
      </c>
      <c r="K173" s="27">
        <f t="shared" si="45"/>
        <v>0</v>
      </c>
      <c r="L173" s="27">
        <f t="shared" si="46"/>
        <v>0</v>
      </c>
      <c r="M173" s="20">
        <f t="shared" si="47"/>
        <v>312804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8">
        <v>1.06</v>
      </c>
      <c r="U173" s="8">
        <v>1.09</v>
      </c>
      <c r="V173" s="8">
        <v>1.12</v>
      </c>
      <c r="W173" s="8">
        <v>1.15</v>
      </c>
      <c r="X173" s="8">
        <v>1.18</v>
      </c>
    </row>
    <row r="174" spans="1:24" ht="13.5" customHeight="1">
      <c r="A174" s="4" t="s">
        <v>185</v>
      </c>
      <c r="B174" s="4" t="s">
        <v>12</v>
      </c>
      <c r="C174" s="4" t="s">
        <v>55</v>
      </c>
      <c r="D174" s="4"/>
      <c r="E174" s="5">
        <v>341606</v>
      </c>
      <c r="F174" s="6" t="s">
        <v>112</v>
      </c>
      <c r="G174" s="27">
        <v>0</v>
      </c>
      <c r="H174" s="27">
        <f t="shared" si="42"/>
        <v>0</v>
      </c>
      <c r="I174" s="27">
        <f t="shared" si="43"/>
        <v>0</v>
      </c>
      <c r="J174" s="27">
        <f t="shared" si="44"/>
        <v>0</v>
      </c>
      <c r="K174" s="27">
        <f t="shared" si="45"/>
        <v>0</v>
      </c>
      <c r="L174" s="27">
        <f t="shared" si="46"/>
        <v>0</v>
      </c>
      <c r="M174" s="20">
        <f t="shared" si="47"/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8">
        <v>1.06</v>
      </c>
      <c r="U174" s="8">
        <v>1.09</v>
      </c>
      <c r="V174" s="8">
        <v>1.12</v>
      </c>
      <c r="W174" s="8">
        <v>1.15</v>
      </c>
      <c r="X174" s="8">
        <v>1.18</v>
      </c>
    </row>
    <row r="175" spans="1:24" ht="13.5" customHeight="1">
      <c r="A175" s="4" t="s">
        <v>185</v>
      </c>
      <c r="B175" s="4" t="s">
        <v>18</v>
      </c>
      <c r="C175" s="4" t="s">
        <v>28</v>
      </c>
      <c r="D175" s="4"/>
      <c r="E175" s="5">
        <v>341607</v>
      </c>
      <c r="F175" s="6" t="s">
        <v>113</v>
      </c>
      <c r="G175" s="27">
        <v>243366</v>
      </c>
      <c r="H175" s="27">
        <f t="shared" si="42"/>
        <v>0</v>
      </c>
      <c r="I175" s="27">
        <f t="shared" si="43"/>
        <v>0</v>
      </c>
      <c r="J175" s="27">
        <f t="shared" si="44"/>
        <v>0</v>
      </c>
      <c r="K175" s="27">
        <f t="shared" si="45"/>
        <v>0</v>
      </c>
      <c r="L175" s="27">
        <f t="shared" si="46"/>
        <v>0</v>
      </c>
      <c r="M175" s="20">
        <f t="shared" si="47"/>
        <v>243366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8">
        <v>1.06</v>
      </c>
      <c r="U175" s="8">
        <v>1.09</v>
      </c>
      <c r="V175" s="8">
        <v>1.12</v>
      </c>
      <c r="W175" s="8">
        <v>1.15</v>
      </c>
      <c r="X175" s="8">
        <v>1.18</v>
      </c>
    </row>
    <row r="176" spans="1:24" ht="13.5" customHeight="1">
      <c r="A176" s="4" t="s">
        <v>185</v>
      </c>
      <c r="B176" s="4" t="s">
        <v>26</v>
      </c>
      <c r="C176" s="4" t="s">
        <v>27</v>
      </c>
      <c r="D176" s="4"/>
      <c r="E176" s="5" t="s">
        <v>206</v>
      </c>
      <c r="F176" s="8" t="str">
        <f aca="true" t="shared" si="48" ref="F176:F186">CONCATENATE(A176," ",C176)</f>
        <v>YSC Alder Roof Openings</v>
      </c>
      <c r="G176" s="27">
        <v>0</v>
      </c>
      <c r="H176" s="27">
        <f t="shared" si="42"/>
        <v>0</v>
      </c>
      <c r="I176" s="27">
        <f t="shared" si="43"/>
        <v>0</v>
      </c>
      <c r="J176" s="27">
        <f t="shared" si="44"/>
        <v>0</v>
      </c>
      <c r="K176" s="27">
        <f t="shared" si="45"/>
        <v>2394.2999999999997</v>
      </c>
      <c r="L176" s="27">
        <f t="shared" si="46"/>
        <v>0</v>
      </c>
      <c r="M176" s="20">
        <f t="shared" si="47"/>
        <v>2394.2999999999997</v>
      </c>
      <c r="O176" s="7">
        <v>0</v>
      </c>
      <c r="P176" s="7">
        <v>0</v>
      </c>
      <c r="Q176" s="7">
        <v>0</v>
      </c>
      <c r="R176" s="7">
        <v>2082</v>
      </c>
      <c r="S176" s="7">
        <v>0</v>
      </c>
      <c r="T176" s="8">
        <v>1.06</v>
      </c>
      <c r="U176" s="8">
        <v>1.09</v>
      </c>
      <c r="V176" s="8">
        <v>1.12</v>
      </c>
      <c r="W176" s="8">
        <v>1.15</v>
      </c>
      <c r="X176" s="8">
        <v>1.18</v>
      </c>
    </row>
    <row r="177" spans="1:24" ht="13.5" customHeight="1">
      <c r="A177" s="4" t="s">
        <v>185</v>
      </c>
      <c r="B177" s="4" t="s">
        <v>39</v>
      </c>
      <c r="C177" s="4" t="s">
        <v>40</v>
      </c>
      <c r="D177" s="4"/>
      <c r="E177" s="5" t="s">
        <v>206</v>
      </c>
      <c r="F177" s="8" t="str">
        <f t="shared" si="48"/>
        <v>YSC Alder Domestic Water Distribution</v>
      </c>
      <c r="G177" s="27">
        <v>0</v>
      </c>
      <c r="H177" s="27">
        <f t="shared" si="42"/>
        <v>0</v>
      </c>
      <c r="I177" s="27">
        <f t="shared" si="43"/>
        <v>0</v>
      </c>
      <c r="J177" s="27">
        <f t="shared" si="44"/>
        <v>0</v>
      </c>
      <c r="K177" s="27">
        <f t="shared" si="45"/>
        <v>0</v>
      </c>
      <c r="L177" s="27">
        <f t="shared" si="46"/>
        <v>0</v>
      </c>
      <c r="M177" s="20">
        <f t="shared" si="47"/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8">
        <v>1.06</v>
      </c>
      <c r="U177" s="8">
        <v>1.09</v>
      </c>
      <c r="V177" s="8">
        <v>1.12</v>
      </c>
      <c r="W177" s="8">
        <v>1.15</v>
      </c>
      <c r="X177" s="8">
        <v>1.18</v>
      </c>
    </row>
    <row r="178" spans="1:24" ht="13.5" customHeight="1">
      <c r="A178" s="4" t="s">
        <v>185</v>
      </c>
      <c r="B178" s="4"/>
      <c r="C178" s="4" t="s">
        <v>203</v>
      </c>
      <c r="D178" s="4"/>
      <c r="E178" s="5" t="s">
        <v>206</v>
      </c>
      <c r="F178" s="8" t="str">
        <f t="shared" si="48"/>
        <v>YSC Alder Finishes &amp; Fittings</v>
      </c>
      <c r="G178" s="27">
        <v>0</v>
      </c>
      <c r="H178" s="27">
        <f t="shared" si="42"/>
        <v>0</v>
      </c>
      <c r="I178" s="27">
        <f t="shared" si="43"/>
        <v>0</v>
      </c>
      <c r="J178" s="27">
        <f t="shared" si="44"/>
        <v>0</v>
      </c>
      <c r="K178" s="27">
        <f t="shared" si="45"/>
        <v>0</v>
      </c>
      <c r="L178" s="27">
        <f t="shared" si="46"/>
        <v>316519.66</v>
      </c>
      <c r="M178" s="20">
        <f t="shared" si="47"/>
        <v>316519.66</v>
      </c>
      <c r="O178" s="7">
        <v>0</v>
      </c>
      <c r="P178" s="7">
        <v>0</v>
      </c>
      <c r="Q178" s="7">
        <v>0</v>
      </c>
      <c r="R178" s="7">
        <v>0</v>
      </c>
      <c r="S178" s="7">
        <v>268237</v>
      </c>
      <c r="T178" s="8">
        <v>1.06</v>
      </c>
      <c r="U178" s="8">
        <v>1.09</v>
      </c>
      <c r="V178" s="8">
        <v>1.12</v>
      </c>
      <c r="W178" s="8">
        <v>1.15</v>
      </c>
      <c r="X178" s="8">
        <v>1.18</v>
      </c>
    </row>
    <row r="179" spans="1:24" ht="13.5" customHeight="1">
      <c r="A179" s="4" t="s">
        <v>185</v>
      </c>
      <c r="B179" s="4" t="s">
        <v>14</v>
      </c>
      <c r="C179" s="4" t="s">
        <v>186</v>
      </c>
      <c r="D179" s="4"/>
      <c r="E179" s="5" t="s">
        <v>206</v>
      </c>
      <c r="F179" s="8" t="str">
        <f t="shared" si="48"/>
        <v>YSC Alder HVAC Upgrade Ph II</v>
      </c>
      <c r="G179" s="27">
        <v>0</v>
      </c>
      <c r="H179" s="27">
        <f>O179*T177</f>
        <v>2273024.7800000003</v>
      </c>
      <c r="I179" s="27">
        <f>P179*U177</f>
        <v>0</v>
      </c>
      <c r="J179" s="27">
        <f>Q179*V177</f>
        <v>0</v>
      </c>
      <c r="K179" s="27">
        <f>R179*W177</f>
        <v>0</v>
      </c>
      <c r="L179" s="27">
        <f>S179*X177</f>
        <v>0</v>
      </c>
      <c r="M179" s="20">
        <f t="shared" si="47"/>
        <v>2273024.7800000003</v>
      </c>
      <c r="O179" s="7">
        <f>660000+1484363</f>
        <v>2144363</v>
      </c>
      <c r="P179" s="7">
        <v>0</v>
      </c>
      <c r="Q179" s="9">
        <v>0</v>
      </c>
      <c r="R179" s="7">
        <v>0</v>
      </c>
      <c r="S179" s="7">
        <v>0</v>
      </c>
      <c r="T179" s="8">
        <v>1.06</v>
      </c>
      <c r="U179" s="8">
        <v>1.09</v>
      </c>
      <c r="V179" s="8">
        <v>1.12</v>
      </c>
      <c r="W179" s="8">
        <v>1.15</v>
      </c>
      <c r="X179" s="8">
        <v>1.18</v>
      </c>
    </row>
    <row r="180" spans="1:24" ht="13.5" customHeight="1">
      <c r="A180" s="4" t="s">
        <v>185</v>
      </c>
      <c r="B180" s="4" t="s">
        <v>96</v>
      </c>
      <c r="C180" s="4" t="s">
        <v>97</v>
      </c>
      <c r="D180" s="4"/>
      <c r="E180" s="5" t="s">
        <v>206</v>
      </c>
      <c r="F180" s="8" t="str">
        <f t="shared" si="48"/>
        <v>YSC Alder Parking Lots</v>
      </c>
      <c r="G180" s="27">
        <v>0</v>
      </c>
      <c r="H180" s="27">
        <f aca="true" t="shared" si="49" ref="H180:L184">O180*T179</f>
        <v>0</v>
      </c>
      <c r="I180" s="27">
        <f t="shared" si="49"/>
        <v>228484.71000000002</v>
      </c>
      <c r="J180" s="27">
        <f t="shared" si="49"/>
        <v>0</v>
      </c>
      <c r="K180" s="27">
        <f t="shared" si="49"/>
        <v>0</v>
      </c>
      <c r="L180" s="27">
        <f t="shared" si="49"/>
        <v>0</v>
      </c>
      <c r="M180" s="20">
        <f t="shared" si="47"/>
        <v>228484.71000000002</v>
      </c>
      <c r="O180" s="7">
        <v>0</v>
      </c>
      <c r="P180" s="7">
        <v>209619</v>
      </c>
      <c r="Q180" s="7">
        <v>0</v>
      </c>
      <c r="R180" s="7">
        <v>0</v>
      </c>
      <c r="S180" s="7">
        <v>0</v>
      </c>
      <c r="T180" s="8">
        <v>1.06</v>
      </c>
      <c r="U180" s="8">
        <v>1.09</v>
      </c>
      <c r="V180" s="8">
        <v>1.12</v>
      </c>
      <c r="W180" s="8">
        <v>1.15</v>
      </c>
      <c r="X180" s="8">
        <v>1.18</v>
      </c>
    </row>
    <row r="181" spans="1:24" ht="13.5" customHeight="1">
      <c r="A181" s="4" t="s">
        <v>187</v>
      </c>
      <c r="B181" s="4" t="s">
        <v>24</v>
      </c>
      <c r="C181" s="4" t="s">
        <v>70</v>
      </c>
      <c r="D181" s="4"/>
      <c r="E181" s="5" t="s">
        <v>206</v>
      </c>
      <c r="F181" s="8" t="str">
        <f t="shared" si="48"/>
        <v>YSC Spruce Wing Testing and Balancing</v>
      </c>
      <c r="G181" s="27">
        <v>0</v>
      </c>
      <c r="H181" s="27">
        <f t="shared" si="49"/>
        <v>0</v>
      </c>
      <c r="I181" s="27">
        <f t="shared" si="49"/>
        <v>0</v>
      </c>
      <c r="J181" s="27">
        <f t="shared" si="49"/>
        <v>49965.44</v>
      </c>
      <c r="K181" s="27">
        <f t="shared" si="49"/>
        <v>0</v>
      </c>
      <c r="L181" s="27">
        <f t="shared" si="49"/>
        <v>0</v>
      </c>
      <c r="M181" s="20">
        <f t="shared" si="47"/>
        <v>49965.44</v>
      </c>
      <c r="O181" s="7">
        <v>0</v>
      </c>
      <c r="P181" s="7">
        <v>0</v>
      </c>
      <c r="Q181" s="7">
        <v>44612</v>
      </c>
      <c r="R181" s="7">
        <v>0</v>
      </c>
      <c r="S181" s="7">
        <v>0</v>
      </c>
      <c r="T181" s="8">
        <v>1.06</v>
      </c>
      <c r="U181" s="8">
        <v>1.09</v>
      </c>
      <c r="V181" s="8">
        <v>1.12</v>
      </c>
      <c r="W181" s="8">
        <v>1.15</v>
      </c>
      <c r="X181" s="8">
        <v>1.18</v>
      </c>
    </row>
    <row r="182" spans="1:24" ht="13.5" customHeight="1">
      <c r="A182" s="4" t="s">
        <v>187</v>
      </c>
      <c r="B182" s="4" t="s">
        <v>65</v>
      </c>
      <c r="C182" s="4" t="s">
        <v>188</v>
      </c>
      <c r="D182" s="4"/>
      <c r="E182" s="5" t="s">
        <v>206</v>
      </c>
      <c r="F182" s="8" t="str">
        <f t="shared" si="48"/>
        <v>YSC Spruce Wing Controls and Instrumentations</v>
      </c>
      <c r="G182" s="27">
        <v>0</v>
      </c>
      <c r="H182" s="27">
        <f t="shared" si="49"/>
        <v>0</v>
      </c>
      <c r="I182" s="27">
        <f t="shared" si="49"/>
        <v>0</v>
      </c>
      <c r="J182" s="27">
        <f t="shared" si="49"/>
        <v>105381.92000000001</v>
      </c>
      <c r="K182" s="27">
        <f t="shared" si="49"/>
        <v>0</v>
      </c>
      <c r="L182" s="27">
        <f t="shared" si="49"/>
        <v>0</v>
      </c>
      <c r="M182" s="20">
        <f t="shared" si="47"/>
        <v>105381.92000000001</v>
      </c>
      <c r="O182" s="7">
        <v>0</v>
      </c>
      <c r="P182" s="7">
        <v>0</v>
      </c>
      <c r="Q182" s="7">
        <v>94091</v>
      </c>
      <c r="R182" s="7">
        <v>0</v>
      </c>
      <c r="S182" s="7">
        <v>0</v>
      </c>
      <c r="T182" s="8">
        <v>1.06</v>
      </c>
      <c r="U182" s="8">
        <v>1.09</v>
      </c>
      <c r="V182" s="8">
        <v>1.12</v>
      </c>
      <c r="W182" s="8">
        <v>1.15</v>
      </c>
      <c r="X182" s="8">
        <v>1.18</v>
      </c>
    </row>
    <row r="183" spans="1:24" ht="13.5" customHeight="1">
      <c r="A183" s="4" t="s">
        <v>187</v>
      </c>
      <c r="B183" s="4" t="s">
        <v>50</v>
      </c>
      <c r="C183" s="4" t="s">
        <v>67</v>
      </c>
      <c r="D183" s="4"/>
      <c r="E183" s="5" t="s">
        <v>206</v>
      </c>
      <c r="F183" s="8" t="str">
        <f t="shared" si="48"/>
        <v>YSC Spruce Wing Terminal and Package Units</v>
      </c>
      <c r="G183" s="27">
        <v>0</v>
      </c>
      <c r="H183" s="27">
        <f t="shared" si="49"/>
        <v>0</v>
      </c>
      <c r="I183" s="27">
        <f t="shared" si="49"/>
        <v>0</v>
      </c>
      <c r="J183" s="27">
        <f t="shared" si="49"/>
        <v>249178.72000000003</v>
      </c>
      <c r="K183" s="27">
        <f t="shared" si="49"/>
        <v>690000</v>
      </c>
      <c r="L183" s="27">
        <f t="shared" si="49"/>
        <v>0</v>
      </c>
      <c r="M183" s="20">
        <f t="shared" si="47"/>
        <v>939178.72</v>
      </c>
      <c r="O183" s="7">
        <v>0</v>
      </c>
      <c r="P183" s="7">
        <v>0</v>
      </c>
      <c r="Q183" s="7">
        <f>822481-600000</f>
        <v>222481</v>
      </c>
      <c r="R183" s="7">
        <v>600000</v>
      </c>
      <c r="S183" s="7">
        <v>0</v>
      </c>
      <c r="T183" s="8">
        <v>1.06</v>
      </c>
      <c r="U183" s="8">
        <v>1.09</v>
      </c>
      <c r="V183" s="8">
        <v>1.12</v>
      </c>
      <c r="W183" s="8">
        <v>1.15</v>
      </c>
      <c r="X183" s="8">
        <v>1.18</v>
      </c>
    </row>
    <row r="184" spans="1:24" ht="13.5" customHeight="1">
      <c r="A184" s="4" t="s">
        <v>187</v>
      </c>
      <c r="B184" s="4"/>
      <c r="C184" s="4" t="s">
        <v>203</v>
      </c>
      <c r="D184" s="4"/>
      <c r="E184" s="5" t="s">
        <v>206</v>
      </c>
      <c r="F184" s="8" t="str">
        <f t="shared" si="48"/>
        <v>YSC Spruce Wing Finishes &amp; Fittings</v>
      </c>
      <c r="G184" s="27">
        <v>0</v>
      </c>
      <c r="H184" s="27">
        <f t="shared" si="49"/>
        <v>0</v>
      </c>
      <c r="I184" s="27">
        <f t="shared" si="49"/>
        <v>0</v>
      </c>
      <c r="J184" s="27">
        <f t="shared" si="49"/>
        <v>0</v>
      </c>
      <c r="K184" s="27">
        <f t="shared" si="49"/>
        <v>0</v>
      </c>
      <c r="L184" s="27">
        <f t="shared" si="49"/>
        <v>264113.5</v>
      </c>
      <c r="M184" s="20">
        <f t="shared" si="47"/>
        <v>264113.5</v>
      </c>
      <c r="O184" s="7">
        <v>0</v>
      </c>
      <c r="P184" s="7">
        <v>0</v>
      </c>
      <c r="Q184" s="7">
        <v>0</v>
      </c>
      <c r="R184" s="7">
        <v>0</v>
      </c>
      <c r="S184" s="7">
        <v>223825</v>
      </c>
      <c r="T184" s="8">
        <v>1.06</v>
      </c>
      <c r="U184" s="8">
        <v>1.09</v>
      </c>
      <c r="V184" s="8">
        <v>1.12</v>
      </c>
      <c r="W184" s="8">
        <v>1.15</v>
      </c>
      <c r="X184" s="8">
        <v>1.18</v>
      </c>
    </row>
    <row r="185" spans="1:24" ht="13.5" customHeight="1">
      <c r="A185" s="4" t="s">
        <v>187</v>
      </c>
      <c r="B185" s="4"/>
      <c r="C185" s="4" t="s">
        <v>190</v>
      </c>
      <c r="D185" s="4"/>
      <c r="E185" s="5" t="s">
        <v>206</v>
      </c>
      <c r="F185" s="8" t="str">
        <f t="shared" si="48"/>
        <v>YSC Spruce Wing Detention Surveillance</v>
      </c>
      <c r="G185" s="27">
        <v>0</v>
      </c>
      <c r="H185" s="27">
        <f>O185*T183</f>
        <v>0</v>
      </c>
      <c r="I185" s="27">
        <f>P185*U183</f>
        <v>0</v>
      </c>
      <c r="J185" s="27">
        <f>Q185*V183</f>
        <v>0</v>
      </c>
      <c r="K185" s="27">
        <f>R185*W183</f>
        <v>787945.4999999999</v>
      </c>
      <c r="L185" s="27">
        <f>S185*X183</f>
        <v>0</v>
      </c>
      <c r="M185" s="20">
        <f t="shared" si="47"/>
        <v>787945.4999999999</v>
      </c>
      <c r="O185" s="7">
        <v>0</v>
      </c>
      <c r="P185" s="7">
        <v>0</v>
      </c>
      <c r="Q185" s="7">
        <v>0</v>
      </c>
      <c r="R185" s="7">
        <v>685170</v>
      </c>
      <c r="S185" s="7">
        <v>0</v>
      </c>
      <c r="T185" s="8">
        <v>1.06</v>
      </c>
      <c r="U185" s="8">
        <v>1.09</v>
      </c>
      <c r="V185" s="8">
        <v>1.12</v>
      </c>
      <c r="W185" s="8">
        <v>1.15</v>
      </c>
      <c r="X185" s="8">
        <v>1.18</v>
      </c>
    </row>
    <row r="186" spans="1:24" ht="13.5" customHeight="1">
      <c r="A186" s="4" t="s">
        <v>187</v>
      </c>
      <c r="B186" s="4" t="s">
        <v>69</v>
      </c>
      <c r="C186" s="4" t="s">
        <v>189</v>
      </c>
      <c r="D186" s="4"/>
      <c r="E186" s="5" t="s">
        <v>206</v>
      </c>
      <c r="F186" s="8" t="str">
        <f t="shared" si="48"/>
        <v>YSC Spruce Wing Electrical Service Distribution</v>
      </c>
      <c r="G186" s="27">
        <v>0</v>
      </c>
      <c r="H186" s="27">
        <f aca="true" t="shared" si="50" ref="H186:L187">O186*T185</f>
        <v>0</v>
      </c>
      <c r="I186" s="27">
        <f t="shared" si="50"/>
        <v>0</v>
      </c>
      <c r="J186" s="27">
        <f t="shared" si="50"/>
        <v>69809.6</v>
      </c>
      <c r="K186" s="27">
        <f t="shared" si="50"/>
        <v>0</v>
      </c>
      <c r="L186" s="27">
        <f t="shared" si="50"/>
        <v>0</v>
      </c>
      <c r="M186" s="20">
        <f t="shared" si="47"/>
        <v>69809.6</v>
      </c>
      <c r="O186" s="7">
        <v>0</v>
      </c>
      <c r="P186" s="7">
        <v>0</v>
      </c>
      <c r="Q186" s="7">
        <v>62330</v>
      </c>
      <c r="R186" s="7">
        <v>0</v>
      </c>
      <c r="S186" s="7">
        <v>0</v>
      </c>
      <c r="T186" s="8">
        <v>1.06</v>
      </c>
      <c r="U186" s="8">
        <v>1.09</v>
      </c>
      <c r="V186" s="8">
        <v>1.12</v>
      </c>
      <c r="W186" s="8">
        <v>1.15</v>
      </c>
      <c r="X186" s="8">
        <v>1.18</v>
      </c>
    </row>
    <row r="187" spans="1:24" ht="13.5" customHeight="1" thickBot="1">
      <c r="A187" s="4"/>
      <c r="B187" s="4" t="s">
        <v>26</v>
      </c>
      <c r="C187" s="4" t="s">
        <v>34</v>
      </c>
      <c r="D187" s="4"/>
      <c r="E187" s="5">
        <v>343556</v>
      </c>
      <c r="F187" s="6" t="s">
        <v>135</v>
      </c>
      <c r="G187" s="32">
        <v>30107</v>
      </c>
      <c r="H187" s="32">
        <f t="shared" si="50"/>
        <v>0</v>
      </c>
      <c r="I187" s="32">
        <f t="shared" si="50"/>
        <v>0</v>
      </c>
      <c r="J187" s="32">
        <f t="shared" si="50"/>
        <v>0</v>
      </c>
      <c r="K187" s="32">
        <f t="shared" si="50"/>
        <v>0</v>
      </c>
      <c r="L187" s="32">
        <f t="shared" si="50"/>
        <v>0</v>
      </c>
      <c r="M187" s="33">
        <f t="shared" si="47"/>
        <v>30107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8">
        <v>1.06</v>
      </c>
      <c r="U187" s="8">
        <v>1.09</v>
      </c>
      <c r="V187" s="8">
        <v>1.12</v>
      </c>
      <c r="W187" s="8">
        <v>1.15</v>
      </c>
      <c r="X187" s="8">
        <v>1.18</v>
      </c>
    </row>
    <row r="188" spans="1:19" ht="13.5" customHeight="1" thickBot="1">
      <c r="A188" s="10"/>
      <c r="B188" s="10"/>
      <c r="C188" s="4" t="s">
        <v>219</v>
      </c>
      <c r="D188" s="4"/>
      <c r="E188" s="5"/>
      <c r="F188" s="24" t="s">
        <v>225</v>
      </c>
      <c r="G188" s="39">
        <f aca="true" t="shared" si="51" ref="G188:N188">SUM(G6:G187)</f>
        <v>9254234</v>
      </c>
      <c r="H188" s="39">
        <f t="shared" si="51"/>
        <v>9525916.96</v>
      </c>
      <c r="I188" s="39">
        <f t="shared" si="51"/>
        <v>9720642.770000003</v>
      </c>
      <c r="J188" s="39">
        <f t="shared" si="51"/>
        <v>9959910.84</v>
      </c>
      <c r="K188" s="39">
        <f t="shared" si="51"/>
        <v>10199780.3</v>
      </c>
      <c r="L188" s="39">
        <f t="shared" si="51"/>
        <v>10511259.280000001</v>
      </c>
      <c r="M188" s="40">
        <f t="shared" si="51"/>
        <v>59171744.150000006</v>
      </c>
      <c r="N188" s="7">
        <f t="shared" si="51"/>
        <v>0</v>
      </c>
      <c r="O188" s="7">
        <f>SUM(O6:O187)*1.06</f>
        <v>9630745.540000001</v>
      </c>
      <c r="P188" s="7">
        <f>SUM(P6:P187)*1.09</f>
        <v>9486426.96</v>
      </c>
      <c r="Q188" s="7">
        <f>SUM(Q6:Q187)*1.12</f>
        <v>10017562.24</v>
      </c>
      <c r="R188" s="7">
        <f>SUM(R6:R187)*1.15</f>
        <v>10386851.75</v>
      </c>
      <c r="S188" s="7">
        <f>SUM(S6:S187)*1.18</f>
        <v>10735745.02</v>
      </c>
    </row>
    <row r="189" spans="1:13" ht="13.5" customHeight="1">
      <c r="A189" s="10"/>
      <c r="B189" s="10"/>
      <c r="C189" s="10"/>
      <c r="D189" s="10"/>
      <c r="E189" s="11"/>
      <c r="F189" s="10"/>
      <c r="G189" s="30"/>
      <c r="H189" s="30"/>
      <c r="I189" s="30"/>
      <c r="J189" s="30"/>
      <c r="K189" s="30"/>
      <c r="L189" s="21"/>
      <c r="M189" s="21"/>
    </row>
    <row r="190" spans="1:19" s="12" customFormat="1" ht="12.75" customHeight="1">
      <c r="A190" s="6"/>
      <c r="B190" s="6"/>
      <c r="C190" s="4" t="s">
        <v>99</v>
      </c>
      <c r="D190" s="4"/>
      <c r="E190" s="5"/>
      <c r="F190" s="4" t="s">
        <v>227</v>
      </c>
      <c r="G190" s="31">
        <v>9254234</v>
      </c>
      <c r="H190" s="31">
        <f>G190*1.03</f>
        <v>9531861.02</v>
      </c>
      <c r="I190" s="31">
        <v>9721225</v>
      </c>
      <c r="J190" s="31">
        <v>9964256</v>
      </c>
      <c r="K190" s="31">
        <v>10213362</v>
      </c>
      <c r="L190" s="22">
        <v>10468696</v>
      </c>
      <c r="M190" s="22">
        <f>SUM(G190:L190)</f>
        <v>59153634.019999996</v>
      </c>
      <c r="O190" s="13">
        <f>G190*1.03</f>
        <v>9531861.02</v>
      </c>
      <c r="P190" s="13">
        <f>H190*1.03</f>
        <v>9817816.8506</v>
      </c>
      <c r="Q190" s="13">
        <f>I190*1.03</f>
        <v>10012861.75</v>
      </c>
      <c r="R190" s="13">
        <f>J190*1.03</f>
        <v>10263183.68</v>
      </c>
      <c r="S190" s="13">
        <f>K190*1.03</f>
        <v>10519762.86</v>
      </c>
    </row>
    <row r="191" spans="1:13" ht="13.5" customHeight="1">
      <c r="A191" s="10"/>
      <c r="B191" s="10"/>
      <c r="C191" s="10"/>
      <c r="D191" s="10"/>
      <c r="E191" s="11"/>
      <c r="F191" s="10"/>
      <c r="G191" s="30"/>
      <c r="H191" s="30"/>
      <c r="I191" s="30"/>
      <c r="J191" s="30"/>
      <c r="K191" s="30"/>
      <c r="L191" s="21"/>
      <c r="M191" s="21"/>
    </row>
    <row r="192" spans="1:19" ht="13.5" customHeight="1">
      <c r="A192" s="10"/>
      <c r="B192" s="10"/>
      <c r="C192" s="14" t="s">
        <v>220</v>
      </c>
      <c r="D192" s="14"/>
      <c r="E192" s="11"/>
      <c r="F192" s="10"/>
      <c r="G192" s="27">
        <f aca="true" t="shared" si="52" ref="G192:S192">G188-G190</f>
        <v>0</v>
      </c>
      <c r="H192" s="27">
        <f t="shared" si="52"/>
        <v>-5944.059999998659</v>
      </c>
      <c r="I192" s="27">
        <f t="shared" si="52"/>
        <v>-582.2299999967217</v>
      </c>
      <c r="J192" s="27">
        <f t="shared" si="52"/>
        <v>-4345.160000000149</v>
      </c>
      <c r="K192" s="27">
        <f t="shared" si="52"/>
        <v>-13581.699999999255</v>
      </c>
      <c r="L192" s="20">
        <f t="shared" si="52"/>
        <v>42563.28000000119</v>
      </c>
      <c r="M192" s="20">
        <f t="shared" si="52"/>
        <v>18110.130000010133</v>
      </c>
      <c r="N192" s="7">
        <f t="shared" si="52"/>
        <v>0</v>
      </c>
      <c r="O192" s="7">
        <f t="shared" si="52"/>
        <v>98884.52000000142</v>
      </c>
      <c r="P192" s="7">
        <f t="shared" si="52"/>
        <v>-331389.8905999996</v>
      </c>
      <c r="Q192" s="7">
        <f t="shared" si="52"/>
        <v>4700.4900000002235</v>
      </c>
      <c r="R192" s="7">
        <f t="shared" si="52"/>
        <v>123668.0700000003</v>
      </c>
      <c r="S192" s="7">
        <f t="shared" si="52"/>
        <v>215982.16000000015</v>
      </c>
    </row>
  </sheetData>
  <printOptions/>
  <pageMargins left="0.5" right="0.5" top="0.75" bottom="0.75" header="0.5" footer="0.5"/>
  <pageSetup horizontalDpi="300" verticalDpi="300" orientation="landscape" scale="80" r:id="rId1"/>
  <headerFooter alignWithMargins="0">
    <oddHeader>&amp;R&amp;"Arial,Bold"&amp;9 14737</oddHeader>
    <oddFooter>&amp;LDate: July 9, 2003&amp;CPage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3.5" customHeight="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jburt</dc:creator>
  <cp:keywords/>
  <dc:description/>
  <cp:lastModifiedBy>Linda Blossey</cp:lastModifiedBy>
  <cp:lastPrinted>2003-08-26T16:40:57Z</cp:lastPrinted>
  <dcterms:created xsi:type="dcterms:W3CDTF">2003-02-26T16:12:28Z</dcterms:created>
  <dcterms:modified xsi:type="dcterms:W3CDTF">2003-08-26T16:43:40Z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439975511</vt:i4>
  </property>
  <property fmtid="{D5CDD505-2E9C-101B-9397-08002B2CF9AE}" pid="3" name="_EmailSubject">
    <vt:lpwstr>Attachments to 2003-0147</vt:lpwstr>
  </property>
  <property fmtid="{D5CDD505-2E9C-101B-9397-08002B2CF9AE}" pid="4" name="_AuthorEmail">
    <vt:lpwstr>David.Layton@METROKC.GOV</vt:lpwstr>
  </property>
  <property fmtid="{D5CDD505-2E9C-101B-9397-08002B2CF9AE}" pid="5" name="_AuthorEmailDisplayName">
    <vt:lpwstr>Layton, David</vt:lpwstr>
  </property>
  <property fmtid="{D5CDD505-2E9C-101B-9397-08002B2CF9AE}" pid="6" name="_ReviewingToolsShownOnce">
    <vt:lpwstr/>
  </property>
</Properties>
</file>